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usti\Desktop\Python Projects\Catan\"/>
    </mc:Choice>
  </mc:AlternateContent>
  <bookViews>
    <workbookView xWindow="0" yWindow="0" windowWidth="11235" windowHeight="12360" firstSheet="1" activeTab="1"/>
  </bookViews>
  <sheets>
    <sheet name="Tracker Rules" sheetId="1" r:id="rId1"/>
    <sheet name="Standings" sheetId="2" r:id="rId2"/>
    <sheet name="Raw Game Log" sheetId="3" r:id="rId3"/>
    <sheet name="Raw Player Detail" sheetId="4" r:id="rId4"/>
    <sheet name="Last10" sheetId="5" r:id="rId5"/>
    <sheet name="Pivot Dashboard" sheetId="6" r:id="rId6"/>
    <sheet name="Legacy Standings" sheetId="7" state="hidden" r:id="rId7"/>
  </sheets>
  <definedNames>
    <definedName name="_xlnm._FilterDatabase" localSheetId="2" hidden="1">'Raw Game Log'!$A$1:$P$166</definedName>
    <definedName name="player_list">'Raw Player Detail'!$B$2:$B$1001</definedName>
    <definedName name="player_results">'Raw Player Detail'!$C$2:$C$1001</definedName>
    <definedName name="player_score">'Raw Player Detail'!$D$2:$D$1001</definedName>
  </definedNames>
  <calcPr calcId="152511"/>
  <pivotCaches>
    <pivotCache cacheId="4" r:id="rId8"/>
  </pivotCaches>
</workbook>
</file>

<file path=xl/calcChain.xml><?xml version="1.0" encoding="utf-8"?>
<calcChain xmlns="http://schemas.openxmlformats.org/spreadsheetml/2006/main">
  <c r="E148" i="3" l="1"/>
  <c r="E78" i="3"/>
  <c r="E147" i="3"/>
  <c r="E126" i="3"/>
  <c r="E138" i="3"/>
  <c r="E46" i="3"/>
  <c r="E114" i="3"/>
  <c r="E60" i="3"/>
  <c r="E8" i="3"/>
  <c r="E59" i="3"/>
  <c r="E124" i="3"/>
  <c r="E86" i="3"/>
  <c r="E96" i="3"/>
  <c r="E13" i="3"/>
  <c r="E70" i="3"/>
  <c r="E55" i="3"/>
  <c r="E36" i="3"/>
  <c r="E118" i="3"/>
  <c r="E7" i="3"/>
  <c r="E82" i="3"/>
  <c r="E153" i="3"/>
  <c r="E53" i="3"/>
  <c r="E108" i="3"/>
  <c r="E151" i="3"/>
  <c r="E162" i="3"/>
  <c r="E119" i="3"/>
  <c r="E158" i="3"/>
  <c r="E166" i="3"/>
  <c r="E92" i="3"/>
  <c r="E63" i="3"/>
  <c r="E28" i="3"/>
  <c r="E122" i="3"/>
  <c r="E87" i="3"/>
  <c r="E131" i="3"/>
  <c r="E15" i="3"/>
  <c r="E74" i="3"/>
  <c r="E159" i="3"/>
  <c r="E139" i="3"/>
  <c r="E165" i="3"/>
  <c r="E25" i="3"/>
  <c r="E164" i="3"/>
  <c r="E104" i="3"/>
  <c r="E73" i="3"/>
  <c r="E112" i="3"/>
  <c r="E19" i="3"/>
  <c r="E83" i="3"/>
  <c r="E109" i="3"/>
  <c r="E32" i="3"/>
  <c r="E130" i="3"/>
  <c r="E152" i="3"/>
  <c r="E146" i="3"/>
  <c r="E79" i="3"/>
  <c r="E135" i="3"/>
  <c r="E149" i="3"/>
  <c r="E140" i="3"/>
  <c r="E102" i="3"/>
  <c r="E67" i="3"/>
  <c r="E110" i="3"/>
  <c r="E111" i="3"/>
  <c r="E98" i="3"/>
  <c r="E136" i="3"/>
  <c r="E89" i="3"/>
  <c r="E12" i="3"/>
  <c r="E24" i="3"/>
  <c r="E115" i="3"/>
  <c r="E127" i="3"/>
  <c r="E33" i="3"/>
  <c r="E150" i="3"/>
  <c r="E17" i="3"/>
  <c r="E9" i="3"/>
  <c r="E72" i="3"/>
  <c r="E42" i="3"/>
  <c r="E38" i="3"/>
  <c r="E62" i="3"/>
  <c r="E141" i="3"/>
  <c r="E52" i="3"/>
  <c r="E142" i="3"/>
  <c r="E143" i="3"/>
  <c r="E129" i="3"/>
  <c r="E134" i="3"/>
  <c r="E57" i="3"/>
  <c r="E35" i="3"/>
  <c r="E155" i="3"/>
  <c r="E103" i="3"/>
  <c r="E95" i="3"/>
  <c r="E45" i="3"/>
  <c r="E65" i="3"/>
  <c r="E66" i="3"/>
  <c r="E51" i="3"/>
  <c r="E34" i="3"/>
  <c r="E97" i="3"/>
  <c r="E69" i="3"/>
  <c r="E137" i="3"/>
  <c r="E39" i="3"/>
  <c r="E68" i="3"/>
  <c r="E163" i="3"/>
  <c r="E48" i="3"/>
  <c r="E90" i="3"/>
  <c r="E123" i="3"/>
  <c r="E145" i="3"/>
  <c r="E116" i="3"/>
  <c r="E85" i="3"/>
  <c r="E88" i="3"/>
  <c r="E49" i="3"/>
  <c r="E91" i="3"/>
  <c r="E113" i="3"/>
  <c r="E117" i="3"/>
  <c r="E58" i="3"/>
  <c r="E50" i="3"/>
  <c r="E61" i="3"/>
  <c r="E128" i="3"/>
  <c r="E144" i="3"/>
  <c r="E81" i="3"/>
  <c r="E106" i="3"/>
  <c r="E157" i="3"/>
  <c r="E6" i="3"/>
  <c r="E121" i="3"/>
  <c r="E99" i="3"/>
  <c r="E83" i="6"/>
  <c r="D83" i="6"/>
  <c r="C83" i="6"/>
  <c r="B83" i="6"/>
  <c r="C20" i="6"/>
  <c r="N7" i="2"/>
  <c r="L7" i="2"/>
  <c r="Q3" i="2"/>
  <c r="C138" i="5"/>
  <c r="C130" i="5"/>
  <c r="C122" i="5"/>
  <c r="E115" i="5"/>
  <c r="E111" i="5"/>
  <c r="E107" i="5"/>
  <c r="E103" i="5"/>
  <c r="E99" i="5"/>
  <c r="E95" i="5"/>
  <c r="E91" i="5"/>
  <c r="C89" i="5"/>
  <c r="D86" i="5"/>
  <c r="E83" i="5"/>
  <c r="C81" i="5"/>
  <c r="D78" i="5"/>
  <c r="D76" i="5"/>
  <c r="D74" i="5"/>
  <c r="D72" i="5"/>
  <c r="D70" i="5"/>
  <c r="D68" i="5"/>
  <c r="D66" i="5"/>
  <c r="D64" i="5"/>
  <c r="G62" i="5"/>
  <c r="C61" i="5"/>
  <c r="E59" i="5"/>
  <c r="R57" i="5"/>
  <c r="D56" i="5"/>
  <c r="G54" i="5"/>
  <c r="C53" i="5"/>
  <c r="E51" i="5"/>
  <c r="C50" i="5"/>
  <c r="K48" i="5"/>
  <c r="E47" i="5"/>
  <c r="C46" i="5"/>
  <c r="K44" i="5"/>
  <c r="E43" i="5"/>
  <c r="C42" i="5"/>
  <c r="K40" i="5"/>
  <c r="E39" i="5"/>
  <c r="C38" i="5"/>
  <c r="R36" i="5"/>
  <c r="K35" i="5"/>
  <c r="G34" i="5"/>
  <c r="E33" i="5"/>
  <c r="E32" i="5"/>
  <c r="E31" i="5"/>
  <c r="E30" i="5"/>
  <c r="E29" i="5"/>
  <c r="E28" i="5"/>
  <c r="G27" i="5"/>
  <c r="H26" i="5"/>
  <c r="K25" i="5"/>
  <c r="R24" i="5"/>
  <c r="W23" i="5"/>
  <c r="AA22" i="5"/>
  <c r="C22" i="5"/>
  <c r="D21" i="5"/>
  <c r="E20" i="5"/>
  <c r="G19" i="5"/>
  <c r="H18" i="5"/>
  <c r="W17" i="5"/>
  <c r="C17" i="5"/>
  <c r="G16" i="5"/>
  <c r="W15" i="5"/>
  <c r="C15" i="5"/>
  <c r="G14" i="5"/>
  <c r="W13" i="5"/>
  <c r="C13" i="5"/>
  <c r="G12" i="5"/>
  <c r="W11" i="5"/>
  <c r="C11" i="5"/>
  <c r="G10" i="5"/>
  <c r="W9" i="5"/>
  <c r="D9" i="5"/>
  <c r="I8" i="5"/>
  <c r="AA7" i="5"/>
  <c r="F7" i="5"/>
  <c r="W6" i="5"/>
  <c r="D6" i="5"/>
  <c r="W5" i="5"/>
  <c r="F5" i="5"/>
  <c r="Y4" i="5"/>
  <c r="J4" i="5"/>
  <c r="B4" i="5"/>
  <c r="AB3" i="5"/>
  <c r="O3" i="5"/>
  <c r="E3" i="5"/>
  <c r="AP2" i="5"/>
  <c r="AH2" i="5"/>
  <c r="Z2" i="5"/>
  <c r="R2" i="5"/>
  <c r="J2" i="5"/>
  <c r="B2" i="5"/>
  <c r="AN1" i="5"/>
  <c r="AF1" i="5"/>
  <c r="X1" i="5"/>
  <c r="P1" i="5"/>
  <c r="H1" i="5"/>
  <c r="C137" i="5"/>
  <c r="C129" i="5"/>
  <c r="C121" i="5"/>
  <c r="C115" i="5"/>
  <c r="C111" i="5"/>
  <c r="C107" i="5"/>
  <c r="C103" i="5"/>
  <c r="C99" i="5"/>
  <c r="C95" i="5"/>
  <c r="D91" i="5"/>
  <c r="E88" i="5"/>
  <c r="C86" i="5"/>
  <c r="D83" i="5"/>
  <c r="E80" i="5"/>
  <c r="C78" i="5"/>
  <c r="C76" i="5"/>
  <c r="C74" i="5"/>
  <c r="C72" i="5"/>
  <c r="C70" i="5"/>
  <c r="C68" i="5"/>
  <c r="C66" i="5"/>
  <c r="C64" i="5"/>
  <c r="E62" i="5"/>
  <c r="R60" i="5"/>
  <c r="D59" i="5"/>
  <c r="G57" i="5"/>
  <c r="C56" i="5"/>
  <c r="E54" i="5"/>
  <c r="R52" i="5"/>
  <c r="D51" i="5"/>
  <c r="R49" i="5"/>
  <c r="G48" i="5"/>
  <c r="D47" i="5"/>
  <c r="R45" i="5"/>
  <c r="G44" i="5"/>
  <c r="D43" i="5"/>
  <c r="R41" i="5"/>
  <c r="G40" i="5"/>
  <c r="D39" i="5"/>
  <c r="R37" i="5"/>
  <c r="K36" i="5"/>
  <c r="G35" i="5"/>
  <c r="E34" i="5"/>
  <c r="D33" i="5"/>
  <c r="D32" i="5"/>
  <c r="D31" i="5"/>
  <c r="D30" i="5"/>
  <c r="D29" i="5"/>
  <c r="D28" i="5"/>
  <c r="E27" i="5"/>
  <c r="G26" i="5"/>
  <c r="H25" i="5"/>
  <c r="K24" i="5"/>
  <c r="R23" i="5"/>
  <c r="W22" i="5"/>
  <c r="AA21" i="5"/>
  <c r="C21" i="5"/>
  <c r="D20" i="5"/>
  <c r="E19" i="5"/>
  <c r="G18" i="5"/>
  <c r="R17" i="5"/>
  <c r="B17" i="5"/>
  <c r="F16" i="5"/>
  <c r="R15" i="5"/>
  <c r="B15" i="5"/>
  <c r="F14" i="5"/>
  <c r="R13" i="5"/>
  <c r="B13" i="5"/>
  <c r="F12" i="5"/>
  <c r="R11" i="5"/>
  <c r="B11" i="5"/>
  <c r="F10" i="5"/>
  <c r="R9" i="5"/>
  <c r="C9" i="5"/>
  <c r="H8" i="5"/>
  <c r="Y7" i="5"/>
  <c r="E7" i="5"/>
  <c r="R6" i="5"/>
  <c r="C6" i="5"/>
  <c r="V5" i="5"/>
  <c r="E5" i="5"/>
  <c r="X4" i="5"/>
  <c r="I4" i="5"/>
  <c r="AR3" i="5"/>
  <c r="AA3" i="5"/>
  <c r="M3" i="5"/>
  <c r="D3" i="5"/>
  <c r="AO2" i="5"/>
  <c r="AG2" i="5"/>
  <c r="Y2" i="5"/>
  <c r="Q2" i="5"/>
  <c r="I2" i="5"/>
  <c r="A2" i="5"/>
  <c r="AM1" i="5"/>
  <c r="AE1" i="5"/>
  <c r="W1" i="5"/>
  <c r="O1" i="5"/>
  <c r="G1" i="5"/>
  <c r="C144" i="5"/>
  <c r="C136" i="5"/>
  <c r="C128" i="5"/>
  <c r="C120" i="5"/>
  <c r="E114" i="5"/>
  <c r="E110" i="5"/>
  <c r="E106" i="5"/>
  <c r="E102" i="5"/>
  <c r="E98" i="5"/>
  <c r="E94" i="5"/>
  <c r="C91" i="5"/>
  <c r="D88" i="5"/>
  <c r="E85" i="5"/>
  <c r="C83" i="5"/>
  <c r="D80" i="5"/>
  <c r="R77" i="5"/>
  <c r="R75" i="5"/>
  <c r="R73" i="5"/>
  <c r="R71" i="5"/>
  <c r="R69" i="5"/>
  <c r="R67" i="5"/>
  <c r="R65" i="5"/>
  <c r="R63" i="5"/>
  <c r="D62" i="5"/>
  <c r="G60" i="5"/>
  <c r="C59" i="5"/>
  <c r="E57" i="5"/>
  <c r="R55" i="5"/>
  <c r="D54" i="5"/>
  <c r="G52" i="5"/>
  <c r="C51" i="5"/>
  <c r="K49" i="5"/>
  <c r="E48" i="5"/>
  <c r="C47" i="5"/>
  <c r="K45" i="5"/>
  <c r="E44" i="5"/>
  <c r="C43" i="5"/>
  <c r="K41" i="5"/>
  <c r="E40" i="5"/>
  <c r="C39" i="5"/>
  <c r="K37" i="5"/>
  <c r="G36" i="5"/>
  <c r="E35" i="5"/>
  <c r="D34" i="5"/>
  <c r="C33" i="5"/>
  <c r="C32" i="5"/>
  <c r="C31" i="5"/>
  <c r="C30" i="5"/>
  <c r="C29" i="5"/>
  <c r="C28" i="5"/>
  <c r="D27" i="5"/>
  <c r="E26" i="5"/>
  <c r="G25" i="5"/>
  <c r="H24" i="5"/>
  <c r="K23" i="5"/>
  <c r="R22" i="5"/>
  <c r="W21" i="5"/>
  <c r="AA20" i="5"/>
  <c r="C20" i="5"/>
  <c r="D19" i="5"/>
  <c r="E18" i="5"/>
  <c r="K17" i="5"/>
  <c r="AA16" i="5"/>
  <c r="E16" i="5"/>
  <c r="K15" i="5"/>
  <c r="AA14" i="5"/>
  <c r="E14" i="5"/>
  <c r="K13" i="5"/>
  <c r="AA12" i="5"/>
  <c r="E12" i="5"/>
  <c r="K11" i="5"/>
  <c r="AA10" i="5"/>
  <c r="E10" i="5"/>
  <c r="K9" i="5"/>
  <c r="B9" i="5"/>
  <c r="G8" i="5"/>
  <c r="W7" i="5"/>
  <c r="D7" i="5"/>
  <c r="K6" i="5"/>
  <c r="B6" i="5"/>
  <c r="R5" i="5"/>
  <c r="D5" i="5"/>
  <c r="W4" i="5"/>
  <c r="H4" i="5"/>
  <c r="AQ3" i="5"/>
  <c r="Y3" i="5"/>
  <c r="K3" i="5"/>
  <c r="C3" i="5"/>
  <c r="AN2" i="5"/>
  <c r="AF2" i="5"/>
  <c r="X2" i="5"/>
  <c r="P2" i="5"/>
  <c r="H2" i="5"/>
  <c r="AT1" i="5"/>
  <c r="AL1" i="5"/>
  <c r="AD1" i="5"/>
  <c r="V1" i="5"/>
  <c r="N1" i="5"/>
  <c r="F1" i="5"/>
  <c r="C143" i="5"/>
  <c r="C135" i="5"/>
  <c r="C127" i="5"/>
  <c r="C119" i="5"/>
  <c r="C114" i="5"/>
  <c r="C110" i="5"/>
  <c r="C106" i="5"/>
  <c r="C102" i="5"/>
  <c r="C98" i="5"/>
  <c r="C94" i="5"/>
  <c r="E90" i="5"/>
  <c r="C88" i="5"/>
  <c r="D85" i="5"/>
  <c r="E82" i="5"/>
  <c r="C80" i="5"/>
  <c r="E77" i="5"/>
  <c r="E75" i="5"/>
  <c r="E73" i="5"/>
  <c r="E71" i="5"/>
  <c r="E69" i="5"/>
  <c r="E67" i="5"/>
  <c r="E65" i="5"/>
  <c r="G63" i="5"/>
  <c r="C62" i="5"/>
  <c r="E60" i="5"/>
  <c r="R58" i="5"/>
  <c r="D57" i="5"/>
  <c r="G55" i="5"/>
  <c r="C54" i="5"/>
  <c r="E52" i="5"/>
  <c r="R50" i="5"/>
  <c r="G49" i="5"/>
  <c r="D48" i="5"/>
  <c r="R46" i="5"/>
  <c r="G45" i="5"/>
  <c r="D44" i="5"/>
  <c r="R42" i="5"/>
  <c r="G41" i="5"/>
  <c r="D40" i="5"/>
  <c r="R38" i="5"/>
  <c r="G37" i="5"/>
  <c r="E36" i="5"/>
  <c r="D35" i="5"/>
  <c r="C34" i="5"/>
  <c r="AA32" i="5"/>
  <c r="AA31" i="5"/>
  <c r="AA30" i="5"/>
  <c r="AA29" i="5"/>
  <c r="AA28" i="5"/>
  <c r="AA27" i="5"/>
  <c r="C27" i="5"/>
  <c r="D26" i="5"/>
  <c r="E25" i="5"/>
  <c r="G24" i="5"/>
  <c r="H23" i="5"/>
  <c r="K22" i="5"/>
  <c r="R21" i="5"/>
  <c r="W20" i="5"/>
  <c r="AA19" i="5"/>
  <c r="C19" i="5"/>
  <c r="D18" i="5"/>
  <c r="H17" i="5"/>
  <c r="Y16" i="5"/>
  <c r="D16" i="5"/>
  <c r="H15" i="5"/>
  <c r="Y14" i="5"/>
  <c r="D14" i="5"/>
  <c r="H13" i="5"/>
  <c r="Y12" i="5"/>
  <c r="D12" i="5"/>
  <c r="H11" i="5"/>
  <c r="Y10" i="5"/>
  <c r="D10" i="5"/>
  <c r="I9" i="5"/>
  <c r="AA8" i="5"/>
  <c r="F8" i="5"/>
  <c r="R7" i="5"/>
  <c r="C7" i="5"/>
  <c r="I6" i="5"/>
  <c r="AQ5" i="5"/>
  <c r="P5" i="5"/>
  <c r="C5" i="5"/>
  <c r="V4" i="5"/>
  <c r="G4" i="5"/>
  <c r="AP3" i="5"/>
  <c r="X3" i="5"/>
  <c r="J3" i="5"/>
  <c r="B3" i="5"/>
  <c r="AM2" i="5"/>
  <c r="AE2" i="5"/>
  <c r="W2" i="5"/>
  <c r="O2" i="5"/>
  <c r="G2" i="5"/>
  <c r="AS1" i="5"/>
  <c r="AK1" i="5"/>
  <c r="AC1" i="5"/>
  <c r="U1" i="5"/>
  <c r="M1" i="5"/>
  <c r="E1" i="5"/>
  <c r="C131" i="5"/>
  <c r="C116" i="5"/>
  <c r="C108" i="5"/>
  <c r="C100" i="5"/>
  <c r="C92" i="5"/>
  <c r="E86" i="5"/>
  <c r="D81" i="5"/>
  <c r="E76" i="5"/>
  <c r="E72" i="5"/>
  <c r="E68" i="5"/>
  <c r="E64" i="5"/>
  <c r="D61" i="5"/>
  <c r="C58" i="5"/>
  <c r="R54" i="5"/>
  <c r="G51" i="5"/>
  <c r="R48" i="5"/>
  <c r="D46" i="5"/>
  <c r="G43" i="5"/>
  <c r="R40" i="5"/>
  <c r="D38" i="5"/>
  <c r="R35" i="5"/>
  <c r="G33" i="5"/>
  <c r="G31" i="5"/>
  <c r="G29" i="5"/>
  <c r="H27" i="5"/>
  <c r="R25" i="5"/>
  <c r="AA23" i="5"/>
  <c r="D22" i="5"/>
  <c r="G20" i="5"/>
  <c r="K18" i="5"/>
  <c r="D17" i="5"/>
  <c r="Y15" i="5"/>
  <c r="H14" i="5"/>
  <c r="D13" i="5"/>
  <c r="Y11" i="5"/>
  <c r="H10" i="5"/>
  <c r="E9" i="5"/>
  <c r="B8" i="5"/>
  <c r="Y6" i="5"/>
  <c r="X5" i="5"/>
  <c r="AA4" i="5"/>
  <c r="C4" i="5"/>
  <c r="P3" i="5"/>
  <c r="AQ2" i="5"/>
  <c r="AA2" i="5"/>
  <c r="K2" i="5"/>
  <c r="AO1" i="5"/>
  <c r="Y1" i="5"/>
  <c r="I1" i="5"/>
  <c r="C142" i="5"/>
  <c r="C126" i="5"/>
  <c r="E113" i="5"/>
  <c r="E105" i="5"/>
  <c r="E97" i="5"/>
  <c r="D90" i="5"/>
  <c r="C85" i="5"/>
  <c r="E79" i="5"/>
  <c r="D75" i="5"/>
  <c r="D71" i="5"/>
  <c r="D67" i="5"/>
  <c r="E63" i="5"/>
  <c r="D60" i="5"/>
  <c r="C57" i="5"/>
  <c r="R53" i="5"/>
  <c r="K50" i="5"/>
  <c r="C48" i="5"/>
  <c r="E45" i="5"/>
  <c r="K42" i="5"/>
  <c r="C40" i="5"/>
  <c r="E37" i="5"/>
  <c r="C35" i="5"/>
  <c r="W32" i="5"/>
  <c r="W30" i="5"/>
  <c r="W28" i="5"/>
  <c r="AA26" i="5"/>
  <c r="D25" i="5"/>
  <c r="G23" i="5"/>
  <c r="K21" i="5"/>
  <c r="W19" i="5"/>
  <c r="C18" i="5"/>
  <c r="W16" i="5"/>
  <c r="G15" i="5"/>
  <c r="C14" i="5"/>
  <c r="W12" i="5"/>
  <c r="G11" i="5"/>
  <c r="C10" i="5"/>
  <c r="Y8" i="5"/>
  <c r="K7" i="5"/>
  <c r="H6" i="5"/>
  <c r="K5" i="5"/>
  <c r="R4" i="5"/>
  <c r="AL3" i="5"/>
  <c r="I3" i="5"/>
  <c r="AL2" i="5"/>
  <c r="V2" i="5"/>
  <c r="F2" i="5"/>
  <c r="AJ1" i="5"/>
  <c r="T1" i="5"/>
  <c r="D1" i="5"/>
  <c r="C141" i="5"/>
  <c r="C125" i="5"/>
  <c r="C113" i="5"/>
  <c r="C105" i="5"/>
  <c r="C97" i="5"/>
  <c r="C90" i="5"/>
  <c r="E84" i="5"/>
  <c r="D79" i="5"/>
  <c r="C75" i="5"/>
  <c r="C71" i="5"/>
  <c r="C67" i="5"/>
  <c r="D63" i="5"/>
  <c r="C60" i="5"/>
  <c r="R56" i="5"/>
  <c r="G53" i="5"/>
  <c r="G50" i="5"/>
  <c r="R47" i="5"/>
  <c r="D45" i="5"/>
  <c r="G42" i="5"/>
  <c r="R39" i="5"/>
  <c r="D37" i="5"/>
  <c r="W34" i="5"/>
  <c r="R32" i="5"/>
  <c r="R30" i="5"/>
  <c r="R28" i="5"/>
  <c r="W26" i="5"/>
  <c r="C25" i="5"/>
  <c r="E23" i="5"/>
  <c r="H21" i="5"/>
  <c r="R19" i="5"/>
  <c r="B18" i="5"/>
  <c r="R16" i="5"/>
  <c r="F15" i="5"/>
  <c r="B14" i="5"/>
  <c r="R12" i="5"/>
  <c r="F11" i="5"/>
  <c r="B10" i="5"/>
  <c r="W8" i="5"/>
  <c r="I7" i="5"/>
  <c r="G6" i="5"/>
  <c r="I5" i="5"/>
  <c r="P4" i="5"/>
  <c r="AI3" i="5"/>
  <c r="H3" i="5"/>
  <c r="AK2" i="5"/>
  <c r="U2" i="5"/>
  <c r="E2" i="5"/>
  <c r="AI1" i="5"/>
  <c r="S1" i="5"/>
  <c r="C1" i="5"/>
  <c r="C140" i="5"/>
  <c r="C124" i="5"/>
  <c r="E112" i="5"/>
  <c r="E104" i="5"/>
  <c r="E96" i="5"/>
  <c r="E89" i="5"/>
  <c r="D84" i="5"/>
  <c r="C79" i="5"/>
  <c r="R74" i="5"/>
  <c r="R70" i="5"/>
  <c r="R66" i="5"/>
  <c r="C63" i="5"/>
  <c r="R59" i="5"/>
  <c r="G56" i="5"/>
  <c r="E53" i="5"/>
  <c r="E50" i="5"/>
  <c r="K47" i="5"/>
  <c r="C45" i="5"/>
  <c r="E42" i="5"/>
  <c r="K39" i="5"/>
  <c r="C37" i="5"/>
  <c r="R34" i="5"/>
  <c r="K32" i="5"/>
  <c r="K30" i="5"/>
  <c r="K28" i="5"/>
  <c r="R26" i="5"/>
  <c r="AA24" i="5"/>
  <c r="D23" i="5"/>
  <c r="G21" i="5"/>
  <c r="K19" i="5"/>
  <c r="AA17" i="5"/>
  <c r="K16" i="5"/>
  <c r="E15" i="5"/>
  <c r="AA13" i="5"/>
  <c r="K12" i="5"/>
  <c r="E11" i="5"/>
  <c r="AA9" i="5"/>
  <c r="R8" i="5"/>
  <c r="H7" i="5"/>
  <c r="F6" i="5"/>
  <c r="H5" i="5"/>
  <c r="M4" i="5"/>
  <c r="AF3" i="5"/>
  <c r="G3" i="5"/>
  <c r="AJ2" i="5"/>
  <c r="T2" i="5"/>
  <c r="D2" i="5"/>
  <c r="AH1" i="5"/>
  <c r="R1" i="5"/>
  <c r="B1" i="5"/>
  <c r="C134" i="5"/>
  <c r="C118" i="5"/>
  <c r="E109" i="5"/>
  <c r="E101" i="5"/>
  <c r="E93" i="5"/>
  <c r="E87" i="5"/>
  <c r="D82" i="5"/>
  <c r="D77" i="5"/>
  <c r="D73" i="5"/>
  <c r="D69" i="5"/>
  <c r="D65" i="5"/>
  <c r="R61" i="5"/>
  <c r="G58" i="5"/>
  <c r="E55" i="5"/>
  <c r="D52" i="5"/>
  <c r="E49" i="5"/>
  <c r="K46" i="5"/>
  <c r="C44" i="5"/>
  <c r="E41" i="5"/>
  <c r="K38" i="5"/>
  <c r="D36" i="5"/>
  <c r="W33" i="5"/>
  <c r="W31" i="5"/>
  <c r="W29" i="5"/>
  <c r="W27" i="5"/>
  <c r="C26" i="5"/>
  <c r="E24" i="5"/>
  <c r="H22" i="5"/>
  <c r="R20" i="5"/>
  <c r="AA18" i="5"/>
  <c r="G17" i="5"/>
  <c r="C16" i="5"/>
  <c r="W14" i="5"/>
  <c r="G13" i="5"/>
  <c r="C12" i="5"/>
  <c r="W10" i="5"/>
  <c r="H9" i="5"/>
  <c r="E8" i="5"/>
  <c r="B7" i="5"/>
  <c r="AB5" i="5"/>
  <c r="B5" i="5"/>
  <c r="F4" i="5"/>
  <c r="W3" i="5"/>
  <c r="AT2" i="5"/>
  <c r="AD2" i="5"/>
  <c r="N2" i="5"/>
  <c r="AR1" i="5"/>
  <c r="AB1" i="5"/>
  <c r="L1" i="5"/>
  <c r="C133" i="5"/>
  <c r="C117" i="5"/>
  <c r="C109" i="5"/>
  <c r="C101" i="5"/>
  <c r="C93" i="5"/>
  <c r="D87" i="5"/>
  <c r="C82" i="5"/>
  <c r="C77" i="5"/>
  <c r="C73" i="5"/>
  <c r="C69" i="5"/>
  <c r="C65" i="5"/>
  <c r="G61" i="5"/>
  <c r="E58" i="5"/>
  <c r="D55" i="5"/>
  <c r="C52" i="5"/>
  <c r="D49" i="5"/>
  <c r="G46" i="5"/>
  <c r="R43" i="5"/>
  <c r="D41" i="5"/>
  <c r="G38" i="5"/>
  <c r="C36" i="5"/>
  <c r="R33" i="5"/>
  <c r="R31" i="5"/>
  <c r="R29" i="5"/>
  <c r="R27" i="5"/>
  <c r="AA25" i="5"/>
  <c r="D24" i="5"/>
  <c r="G22" i="5"/>
  <c r="K20" i="5"/>
  <c r="W18" i="5"/>
  <c r="F17" i="5"/>
  <c r="B16" i="5"/>
  <c r="R14" i="5"/>
  <c r="F13" i="5"/>
  <c r="B12" i="5"/>
  <c r="R10" i="5"/>
  <c r="G9" i="5"/>
  <c r="D8" i="5"/>
  <c r="AQ6" i="5"/>
  <c r="AA5" i="5"/>
  <c r="AQ4" i="5"/>
  <c r="E4" i="5"/>
  <c r="V3" i="5"/>
  <c r="AS2" i="5"/>
  <c r="AC2" i="5"/>
  <c r="M2" i="5"/>
  <c r="AQ1" i="5"/>
  <c r="AA1" i="5"/>
  <c r="K1" i="5"/>
  <c r="C104" i="5"/>
  <c r="E78" i="5"/>
  <c r="R62" i="5"/>
  <c r="D50" i="5"/>
  <c r="G39" i="5"/>
  <c r="G30" i="5"/>
  <c r="C23" i="5"/>
  <c r="H16" i="5"/>
  <c r="D11" i="5"/>
  <c r="E6" i="5"/>
  <c r="F3" i="5"/>
  <c r="AG1" i="5"/>
  <c r="E100" i="5"/>
  <c r="R76" i="5"/>
  <c r="E61" i="5"/>
  <c r="C49" i="5"/>
  <c r="E38" i="5"/>
  <c r="K29" i="5"/>
  <c r="E22" i="5"/>
  <c r="AA15" i="5"/>
  <c r="K10" i="5"/>
  <c r="Y5" i="5"/>
  <c r="AR2" i="5"/>
  <c r="Z1" i="5"/>
  <c r="C139" i="5"/>
  <c r="C96" i="5"/>
  <c r="E74" i="5"/>
  <c r="G59" i="5"/>
  <c r="G47" i="5"/>
  <c r="W36" i="5"/>
  <c r="G28" i="5"/>
  <c r="E21" i="5"/>
  <c r="D15" i="5"/>
  <c r="Y9" i="5"/>
  <c r="G5" i="5"/>
  <c r="AI2" i="5"/>
  <c r="Q1" i="5"/>
  <c r="C132" i="5"/>
  <c r="E92" i="5"/>
  <c r="R72" i="5"/>
  <c r="D58" i="5"/>
  <c r="E46" i="5"/>
  <c r="W35" i="5"/>
  <c r="K27" i="5"/>
  <c r="H20" i="5"/>
  <c r="K14" i="5"/>
  <c r="F9" i="5"/>
  <c r="AB4" i="5"/>
  <c r="AB2" i="5"/>
  <c r="J1" i="5"/>
  <c r="C123" i="5"/>
  <c r="D89" i="5"/>
  <c r="E70" i="5"/>
  <c r="E56" i="5"/>
  <c r="R44" i="5"/>
  <c r="K34" i="5"/>
  <c r="K26" i="5"/>
  <c r="H19" i="5"/>
  <c r="Y13" i="5"/>
  <c r="K8" i="5"/>
  <c r="K4" i="5"/>
  <c r="S2" i="5"/>
  <c r="A1" i="5"/>
  <c r="E116" i="5"/>
  <c r="C87" i="5"/>
  <c r="R68" i="5"/>
  <c r="C55" i="5"/>
  <c r="K43" i="5"/>
  <c r="K33" i="5"/>
  <c r="W25" i="5"/>
  <c r="R18" i="5"/>
  <c r="E13" i="5"/>
  <c r="C8" i="5"/>
  <c r="D4" i="5"/>
  <c r="L2" i="5"/>
  <c r="C112" i="5"/>
  <c r="C84" i="5"/>
  <c r="E66" i="5"/>
  <c r="D53" i="5"/>
  <c r="D42" i="5"/>
  <c r="G32" i="5"/>
  <c r="W24" i="5"/>
  <c r="Y17" i="5"/>
  <c r="H12" i="5"/>
  <c r="G7" i="5"/>
  <c r="AC3" i="5"/>
  <c r="C2" i="5"/>
  <c r="E108" i="5"/>
  <c r="E81" i="5"/>
  <c r="R64" i="5"/>
  <c r="R51" i="5"/>
  <c r="C41" i="5"/>
  <c r="K31" i="5"/>
  <c r="C24" i="5"/>
  <c r="E17" i="5"/>
  <c r="AA11" i="5"/>
  <c r="AA6" i="5"/>
  <c r="R3" i="5"/>
  <c r="AP1" i="5"/>
  <c r="H16" i="2"/>
  <c r="C15" i="2"/>
  <c r="F14" i="2"/>
  <c r="I13" i="2"/>
  <c r="A13" i="2"/>
  <c r="D12" i="2"/>
  <c r="G11" i="2"/>
  <c r="B10" i="2"/>
  <c r="E9" i="2"/>
  <c r="B8" i="2"/>
  <c r="C7" i="2"/>
  <c r="E6" i="2"/>
  <c r="G5" i="2"/>
  <c r="I4" i="2"/>
  <c r="A4" i="2"/>
  <c r="E3" i="2"/>
  <c r="I2" i="2"/>
  <c r="A2" i="2"/>
  <c r="D1" i="2"/>
  <c r="C13" i="2"/>
  <c r="F12" i="2"/>
  <c r="G3" i="2"/>
  <c r="A16" i="2"/>
  <c r="C10" i="2"/>
  <c r="F9" i="2"/>
  <c r="G16" i="2"/>
  <c r="B15" i="2"/>
  <c r="E14" i="2"/>
  <c r="H13" i="2"/>
  <c r="C12" i="2"/>
  <c r="F11" i="2"/>
  <c r="I10" i="2"/>
  <c r="A10" i="2"/>
  <c r="D9" i="2"/>
  <c r="I8" i="2"/>
  <c r="A8" i="2"/>
  <c r="B7" i="2"/>
  <c r="D6" i="2"/>
  <c r="F5" i="2"/>
  <c r="H4" i="2"/>
  <c r="D3" i="2"/>
  <c r="H2" i="2"/>
  <c r="C1" i="2"/>
  <c r="F16" i="2"/>
  <c r="I15" i="2"/>
  <c r="A15" i="2"/>
  <c r="D14" i="2"/>
  <c r="G13" i="2"/>
  <c r="B12" i="2"/>
  <c r="E11" i="2"/>
  <c r="H10" i="2"/>
  <c r="C9" i="2"/>
  <c r="H8" i="2"/>
  <c r="I7" i="2"/>
  <c r="A7" i="2"/>
  <c r="C6" i="2"/>
  <c r="E5" i="2"/>
  <c r="G4" i="2"/>
  <c r="C3" i="2"/>
  <c r="G2" i="2"/>
  <c r="B1" i="2"/>
  <c r="I16" i="2"/>
  <c r="C8" i="2"/>
  <c r="F6" i="2"/>
  <c r="E1" i="2"/>
  <c r="E16" i="2"/>
  <c r="H15" i="2"/>
  <c r="C14" i="2"/>
  <c r="F13" i="2"/>
  <c r="I12" i="2"/>
  <c r="A12" i="2"/>
  <c r="D11" i="2"/>
  <c r="G10" i="2"/>
  <c r="B9" i="2"/>
  <c r="G8" i="2"/>
  <c r="H7" i="2"/>
  <c r="B6" i="2"/>
  <c r="D5" i="2"/>
  <c r="F4" i="2"/>
  <c r="B3" i="2"/>
  <c r="F2" i="2"/>
  <c r="I1" i="2"/>
  <c r="A1" i="2"/>
  <c r="C16" i="2"/>
  <c r="F15" i="2"/>
  <c r="A14" i="2"/>
  <c r="D13" i="2"/>
  <c r="G12" i="2"/>
  <c r="B11" i="2"/>
  <c r="E8" i="2"/>
  <c r="B16" i="2"/>
  <c r="G6" i="2"/>
  <c r="I5" i="2"/>
  <c r="C2" i="2"/>
  <c r="F1" i="2"/>
  <c r="D15" i="2"/>
  <c r="D16" i="2"/>
  <c r="G15" i="2"/>
  <c r="B14" i="2"/>
  <c r="E13" i="2"/>
  <c r="H12" i="2"/>
  <c r="C11" i="2"/>
  <c r="F10" i="2"/>
  <c r="I9" i="2"/>
  <c r="A9" i="2"/>
  <c r="F8" i="2"/>
  <c r="G7" i="2"/>
  <c r="I6" i="2"/>
  <c r="A6" i="2"/>
  <c r="C5" i="2"/>
  <c r="E4" i="2"/>
  <c r="I3" i="2"/>
  <c r="A3" i="2"/>
  <c r="E2" i="2"/>
  <c r="H1" i="2"/>
  <c r="I14" i="2"/>
  <c r="H9" i="2"/>
  <c r="F7" i="2"/>
  <c r="G1" i="2"/>
  <c r="B13" i="2"/>
  <c r="H11" i="2"/>
  <c r="E10" i="2"/>
  <c r="H6" i="2"/>
  <c r="B5" i="2"/>
  <c r="D4" i="2"/>
  <c r="H3" i="2"/>
  <c r="D2" i="2"/>
  <c r="E15" i="2"/>
  <c r="H14" i="2"/>
  <c r="A11" i="2"/>
  <c r="D10" i="2"/>
  <c r="G9" i="2"/>
  <c r="D8" i="2"/>
  <c r="A5" i="2"/>
  <c r="G14" i="2"/>
  <c r="E12" i="2"/>
  <c r="H5" i="2"/>
  <c r="I11" i="2"/>
  <c r="E7" i="2"/>
  <c r="C4" i="2"/>
  <c r="D7" i="2"/>
  <c r="B4" i="2"/>
  <c r="F3" i="2"/>
  <c r="B2" i="2"/>
  <c r="C8" i="6" l="1"/>
  <c r="D8" i="6" s="1" a="1"/>
  <c r="D8" i="6" s="1"/>
  <c r="C14" i="6"/>
  <c r="D14" i="6" s="1" a="1"/>
  <c r="D14" i="6" s="1"/>
  <c r="C6" i="6"/>
  <c r="D6" i="6" s="1" a="1"/>
  <c r="D6" i="6" s="1"/>
  <c r="C9" i="6"/>
  <c r="D9" i="6" s="1" a="1"/>
  <c r="D9" i="6" s="1"/>
  <c r="C12" i="6"/>
  <c r="D12" i="6" s="1" a="1"/>
  <c r="D12" i="6" s="1"/>
  <c r="P6" i="2"/>
  <c r="M6" i="2"/>
  <c r="C17" i="6"/>
  <c r="D17" i="6" s="1" a="1"/>
  <c r="D17" i="6" s="1"/>
  <c r="K2" i="2"/>
  <c r="C15" i="6"/>
  <c r="D15" i="6" s="1" a="1"/>
  <c r="D15" i="6" s="1"/>
  <c r="C10" i="6"/>
  <c r="D10" i="6" s="1" a="1"/>
  <c r="D10" i="6" s="1"/>
  <c r="C18" i="6"/>
  <c r="C11" i="6"/>
  <c r="D11" i="6" s="1" a="1"/>
  <c r="D11" i="6" s="1"/>
  <c r="C13" i="6"/>
  <c r="D13" i="6" s="1" a="1"/>
  <c r="D13" i="6" s="1"/>
  <c r="C19" i="6"/>
  <c r="O5" i="2"/>
  <c r="M5" i="2"/>
  <c r="C5" i="6"/>
  <c r="D5" i="6" s="1" a="1"/>
  <c r="D5" i="6" s="1"/>
  <c r="C7" i="6"/>
  <c r="D7" i="6" s="1" a="1"/>
  <c r="D7" i="6" s="1"/>
  <c r="M4" i="2"/>
  <c r="P4" i="2"/>
  <c r="P7" i="2" s="1"/>
  <c r="C16" i="6"/>
  <c r="D16" i="6" s="1" a="1"/>
  <c r="D16" i="6" s="1"/>
  <c r="L6" i="2" l="1"/>
  <c r="O6" i="2"/>
  <c r="Q6" i="2" s="1"/>
  <c r="R6" i="2" s="1"/>
  <c r="N4" i="2"/>
  <c r="L5" i="2"/>
  <c r="N5" i="2"/>
  <c r="N6" i="2"/>
  <c r="P5" i="2" l="1"/>
  <c r="Q5" i="2" s="1"/>
  <c r="R5" i="2" s="1"/>
  <c r="O4" i="2"/>
  <c r="L4" i="2"/>
  <c r="L8" i="2" l="1"/>
  <c r="M8" i="2"/>
  <c r="O7" i="2"/>
  <c r="Q7" i="2" s="1"/>
  <c r="R7" i="2" s="1"/>
  <c r="Q4" i="2"/>
  <c r="R4" i="2" s="1"/>
</calcChain>
</file>

<file path=xl/comments1.xml><?xml version="1.0" encoding="utf-8"?>
<comments xmlns="http://schemas.openxmlformats.org/spreadsheetml/2006/main">
  <authors>
    <author/>
  </authors>
  <commentList>
    <comment ref="G1" authorId="0" shapeId="0">
      <text>
        <r>
          <rPr>
            <sz val="10"/>
            <color rgb="FF000000"/>
            <rFont val="Arial"/>
          </rPr>
          <t>2018/2/14 Update: SFV is now defined as 3 Sheep tiles in a triangle formation.  Beginning on SFV = starting in the middle.</t>
        </r>
      </text>
    </comment>
    <comment ref="K1" authorId="0" shapeId="0">
      <text>
        <r>
          <rPr>
            <sz val="10"/>
            <color rgb="FF000000"/>
            <rFont val="Arial"/>
          </rPr>
          <t>First to 5 victory points on the board</t>
        </r>
      </text>
    </comment>
  </commentList>
</comments>
</file>

<file path=xl/sharedStrings.xml><?xml version="1.0" encoding="utf-8"?>
<sst xmlns="http://schemas.openxmlformats.org/spreadsheetml/2006/main" count="1480" uniqueCount="375">
  <si>
    <t>Welcome to the definitive Catan standings.  To update, fill out the Game Log and Player Detail tabs.  Also here's some stuff.</t>
  </si>
  <si>
    <t>1) Players qualify for the standings if they've played 5 or more qualified games.  This prevents a 1-0 person from jumping to first place.</t>
  </si>
  <si>
    <t>2) Games qualify for the standings if 4 total players and 2+ qualified players participate.  If the game has 6 players, 3+ must be qualified.  This prevents Kathy from padding her record by beating up on friends at home.</t>
  </si>
  <si>
    <t>Legacy Wins</t>
  </si>
  <si>
    <t>Legacy Losses</t>
  </si>
  <si>
    <t>Wins</t>
  </si>
  <si>
    <t>Losses</t>
  </si>
  <si>
    <t>Win Percentage</t>
  </si>
  <si>
    <t>Win %</t>
  </si>
  <si>
    <t>Game Size Adj</t>
  </si>
  <si>
    <t>Current game adj</t>
  </si>
  <si>
    <t>Games</t>
  </si>
  <si>
    <t>Weighted Adj</t>
  </si>
  <si>
    <t>Joseph</t>
  </si>
  <si>
    <t>Debraggio</t>
  </si>
  <si>
    <t>Zack</t>
  </si>
  <si>
    <t>4th</t>
  </si>
  <si>
    <t>Game ID</t>
  </si>
  <si>
    <t>Date</t>
  </si>
  <si>
    <t>Location</t>
  </si>
  <si>
    <t>Duration</t>
  </si>
  <si>
    <t># Players</t>
  </si>
  <si>
    <t>Winner</t>
  </si>
  <si>
    <t>Qualified Game?</t>
  </si>
  <si>
    <t>Win Type</t>
  </si>
  <si>
    <t>Fish?</t>
  </si>
  <si>
    <t>Harbormaster?</t>
  </si>
  <si>
    <t>Camels?</t>
  </si>
  <si>
    <t>Barbarians?</t>
  </si>
  <si>
    <t>Cities&amp;Knights</t>
  </si>
  <si>
    <t>Notes</t>
  </si>
  <si>
    <t>High Key Rating, 1-10</t>
  </si>
  <si>
    <t>4C 2S</t>
  </si>
  <si>
    <t>1) Nick made the whole game about fucking Andrew.  He had a good time.  2) Zack won by investing in 11s. 3) There was not a sufficient SFV</t>
  </si>
  <si>
    <t>Austin</t>
  </si>
  <si>
    <t>4C LR</t>
  </si>
  <si>
    <t>No one knows what Becca being deforested means.</t>
  </si>
  <si>
    <t>4C 1S 1V HM Boot</t>
  </si>
  <si>
    <t>Zack drew boot as an initial resource then won. No 10s = no sheep.</t>
  </si>
  <si>
    <t>42:30.190</t>
  </si>
  <si>
    <t>Ryan</t>
  </si>
  <si>
    <t>1C 5S LR HM</t>
  </si>
  <si>
    <t>It was really fast because harbormaster. Lol Swizz had 2.</t>
  </si>
  <si>
    <t>Ryan made us all hot chocolate &lt;3, and Debraggio made cookies #ChocolateyMemories</t>
  </si>
  <si>
    <t>2C 4S LR</t>
  </si>
  <si>
    <t>1) You can trade the boot. 2) Mary says we're too exclusive when we play Catan.. it's a lot like other things.</t>
  </si>
  <si>
    <t>Kathy*</t>
  </si>
  <si>
    <t>3C 2S LR</t>
  </si>
  <si>
    <t>1) Kathy spilled everywhere then won on the same turn.  2) Andrew got super lit beforehand then spent the whole game doing his job and yelling.  3) Ryan taught Andrew about snipping tool.</t>
  </si>
  <si>
    <t>Nick</t>
  </si>
  <si>
    <t>4C 1S 1V</t>
  </si>
  <si>
    <t>1) Nick played because Ryan told him he rolled a 6 but he really rolled a 1.  Then he won his first game! 2) Andrew got vindictive and made the whole game about stealing LR from Austin.</t>
  </si>
  <si>
    <t>3C 3S 1V</t>
  </si>
  <si>
    <t>1) Andrew invented a dance called the Flappy Bird.  2) Ryan introduced a fuckin banger.</t>
  </si>
  <si>
    <t>1) Sheep fuckin village was terrible and everyone hated it.  2) We played outside at Pub and the People and it was cold.  3) Nick won by accidentally taking longest road.</t>
  </si>
  <si>
    <t>3C 4S</t>
  </si>
  <si>
    <t>1) Nick traded 4 wood for a brick and 4 fish for a wood and got a road.  2) Nick got longest road by mistake again.  3) Everyone is angry.  4) Low key, Andrew says low key a lot.</t>
  </si>
  <si>
    <t>3C 2S 1V 1CM LR</t>
  </si>
  <si>
    <t>1) Camels are dope.  2) Kathy* won and announced it like 2 turns later. 3) The Pats are gonna lose.</t>
  </si>
  <si>
    <t>4C 4S</t>
  </si>
  <si>
    <t>1) This game was really fucking long.  2) The Pats did lose.  3) Andrew won without any camels.  4) Literally there were like five 8s in 150 minutes.  4) Austin had 12 dev cards and one was a victory point.</t>
  </si>
  <si>
    <t>3C 1S LR</t>
  </si>
  <si>
    <t>1) Courtney is tryna bail on Codmother.  2) Robber war between Courtney and Nick screws Rego.</t>
  </si>
  <si>
    <t>Tabas</t>
  </si>
  <si>
    <t>1) Tabas won with two extra camel points 2) Tabas would've won earlier with longest road but he was short a road (had just 13) and nobody noticed until later 3) Nick actually had that thought, but didn't bring it up 4) Nick had an accidental longest road because of camels 5) Tabas gave boot to Zack on last turn to win</t>
  </si>
  <si>
    <t>1) Happy Valentine's Day, dad.  2) We played vanilla Catan again. 3) Andrew tension put the whole family on edge. Tabas says Debraggio is antagonistic.</t>
  </si>
  <si>
    <t>1) HBD Ryan. 2) Austin and Ryan were hammered.</t>
  </si>
  <si>
    <t>1) Lucia sneaky had 9 and no one knew.</t>
  </si>
  <si>
    <t>1) True SFV left unloved.  2) Kathy cut off Austin so Austin stole from him an hour later.</t>
  </si>
  <si>
    <t>3C 3S 1CM LR</t>
  </si>
  <si>
    <t>1) Austin could have won but thought he had 9 and not 10 so didn't spring for LR.  2) Becca tried her best.  3) Nick placed like a boss and got totally screwed.  4) Happy St. Paddy's Day.  Green won (appropriately) and Austin is gonna black out.</t>
  </si>
  <si>
    <t>LA 2C 4S</t>
  </si>
  <si>
    <t>1) So many tens 2) Swizz's strategy of longest road is fucking dumb 3) He thinks it almost worked 4) It was very aggravating, thanks to Swizz</t>
  </si>
  <si>
    <t>1) 4s, 4s, 4s galores.  2) Ryan burst 3 cities to win after monopolying all the ore.  3) Kathy didn't move until Andrew was at 7 points.  4) Kathy and Austin participated in a trade that made them both happy, which is a got damn miracle.</t>
  </si>
  <si>
    <t>3C 1S LR 2V</t>
  </si>
  <si>
    <t>1) Andrew stole longest road from Zack to win with 11 points because of his two victory points 2) we started at 11 on a week night, past our bedtimes!!! 3) Zack got fucked the first two turns (Swizz and Debraggio beat him to spots)</t>
  </si>
  <si>
    <t>4C 1S LR 2B</t>
  </si>
  <si>
    <t>1) Barbarians are awesome. We need to combine them with other stuff.  2) Nick gave up and just hunted barbarians but then ended up in 2nd place.  3) Barbarians are awesome.</t>
  </si>
  <si>
    <t xml:space="preserve">1) To play with 7, we used coins as settlements/cities and barbarians as speed bump roads.  2) 7 is too many folks. Nick: "It's fuckin' bullshit that we didn't play barbarians.  3) There wasn't a 5 until over an hour into the game.  4) .Zack had all the wheat except 1 and gave up 6 times in one turn (got 1 VP).  </t>
  </si>
  <si>
    <t>1C 4S 10B HM</t>
  </si>
  <si>
    <t>1) Explicit precedent was finally set for chess rules on cards in the pile.  2) Nick used poopy brown cities as knights.  3) We played barbarians wrong last time - you roll for three of them.</t>
  </si>
  <si>
    <t>4C 2V</t>
  </si>
  <si>
    <t>1) Molly played for the first time!  She thinks it's really fun.  2) Sea Quench Ale (aged in fine Eckington windows) is terrible and Zack kept drinking it.  It was his sacred duty.</t>
  </si>
  <si>
    <t>1:43:15:19</t>
  </si>
  <si>
    <t>1) Swizz would not stop texting Courtney. It sucked 2) this combo of players is really dysfunctional 3) Swizz could've blocked off Zack's expansion of longest road, but is a fucking idiot 4) Debraggio targeted Tabas on the first turn and Tabas pulled a Laning for half of the game 5) it took an hour and three minutes for first mover to be revealed (Zack) 6) Swizz had 9 development cards</t>
  </si>
  <si>
    <t>1) Ryan and Nick tied the losers' subgame, beating Zack (6-6-5).  2) Amsterdam Falafel isn't that good when delivered.</t>
  </si>
  <si>
    <t>1) First game at Kathy and Austin's!  Their place is dope.  2) Zack built two settlements and nothing else on the same turn and it was weird.</t>
  </si>
  <si>
    <t>2C 5S 1V</t>
  </si>
  <si>
    <t>1) Kevin isn't going to come to Codmother. 2) Nick cut himself with the machete. 3) Debraggio was *this* close to winning for 30 minutes, and we delayed long enough that he lost and was ALSO super late for his plans. At one point, he rolled a 7 that would have fucked him, but Nick said "I'm not done yet" so it was void.  4) Swizz had longest road all game and lost it on the last turn.</t>
  </si>
  <si>
    <t>2C 2S LA LR</t>
  </si>
  <si>
    <t xml:space="preserve">1) Austin made a mystery trade with Nick 2) Super Vanilla 3) Nick went HAM on roads 4) Kathy offered us tainted Saudi Chocolate </t>
  </si>
  <si>
    <t>1) This game was vindicitive AF.  2) Becca had 9 and was really trying her best.  She received the boot at 9.  3) If I wasn't clear, this game was vindicitive AF.</t>
  </si>
  <si>
    <t>1:35:43:21</t>
  </si>
  <si>
    <t>1C 4S LA LR</t>
  </si>
  <si>
    <t>1) Kathy breaks up with Austin because of Sheep 2) We have all have Catan vices (Austin has rage, Tabas has smugness, Kathy cheats, Zack wisecracks too much) 3) Kathy made Zack dinner again</t>
  </si>
  <si>
    <t>1) Figured out fucked up port 2) Lucia does not think Ryan and Andrew are funny</t>
  </si>
  <si>
    <t>1:06:43:41</t>
  </si>
  <si>
    <t>1) Kathy mocked Austin's starting position and he won 2) Tabas and Ryan lost steam quick 3) Kathy draws development cards from the middle, despite knowing the rule against it 4) The banger from Game 9 was 'Big Enough'</t>
  </si>
  <si>
    <t>Edison</t>
  </si>
  <si>
    <t>Molly</t>
  </si>
  <si>
    <t>1C 4S 2V LA</t>
  </si>
  <si>
    <t>1) Molly might be the earliest winner; idk I haven't actually checked.  2) 4 of 5 players were sitting on knights before largest army.  3) "Does anyone have a brick?" -Molly 4) K, now we're going to go freestyle.</t>
  </si>
  <si>
    <t>2C 2S 2V LR</t>
  </si>
  <si>
    <t>1) Listened to a lot of Journey this one broh 2) Zack ate a lot of chips 3) This was Molly's third game 4) is pooping out a 5 or a 6? 5) accidentally played with 4 brick and 3 wood</t>
  </si>
  <si>
    <t>1) Molly asked for brick all game and asked what to do with monopoly then monopolied the brick and there was no brick.  2) Molly can run it back because she's gonna shit in a box.  3) Never forget early game victory giggles.</t>
  </si>
  <si>
    <t>50:25.84</t>
  </si>
  <si>
    <t>1) Ryan won and second place was 5 points.  He's a monster.  Everyone loves him.  2) Molly shat tres and peed 33 times because she broke the seal.  3) This game sucked.</t>
  </si>
  <si>
    <t>Kevin</t>
  </si>
  <si>
    <t>1) Molly was ripped boi drunk as a skunk knockered.  2) Kevin's Kathy.  3) Andrew got a new tattoo!! It's the FOCI thing.</t>
  </si>
  <si>
    <t>Post Mass</t>
  </si>
  <si>
    <t>1C 5S 1V LR</t>
  </si>
  <si>
    <t xml:space="preserve">1) Kathy won stupid quick, after being accurately called out for cheating 2) Collin said Kathy cheated without being prompted 3) Salsa was good, but Austin dripped salsa all of the board repeatedly </t>
  </si>
  <si>
    <t>Becca's</t>
  </si>
  <si>
    <t>Becca</t>
  </si>
  <si>
    <t>We played by the pool and used the umbrella in the middle of the table as the desert.</t>
  </si>
  <si>
    <t>No one knows what happened in this game.  It's a mystery.  The game probably happened, but we can't be sure.</t>
  </si>
  <si>
    <t>2C 1S 1V LR LA</t>
  </si>
  <si>
    <t>1) Everyone is amped as fuck on coffee.  2) Zack is high key at everything but not Catan until he gets amped as fuck on coffee.  3) Molly is on a 3 game 3-pooping streak.</t>
  </si>
  <si>
    <t>3C 1S 1V LA</t>
  </si>
  <si>
    <t>1) The 11 sheep in the middle of the board got spoked real good and no one could invest.  2) Zack and Andrew crushed the enemy in soccer during intermission and Ryan ran for the first time since middle school.  3) We're finally tracking dev cards.</t>
  </si>
  <si>
    <t>47:22.86</t>
  </si>
  <si>
    <t>4C LA</t>
  </si>
  <si>
    <t>1) This is the third game today, coincidentally as many points as Molly #fouroutof5</t>
  </si>
  <si>
    <t>1) On a day we commemorated 11 investment and Colin Kaepernick, 11s were all time most fruitful.  2) Andrew and Zack played shot FIFA and drank instead of making Kevin drink.</t>
  </si>
  <si>
    <t>3C 1S 1V LR</t>
  </si>
  <si>
    <t>Zack loves infrastructure (got cut off twice after building many roads), lotta 9's, shitty board, Andrew monopolied 12 brick and used them to get a dev card (YoP) that he used to make 2 brick</t>
  </si>
  <si>
    <t>1) Tori's first game!</t>
  </si>
  <si>
    <t>4S 4V LR</t>
  </si>
  <si>
    <t>1) Andrew had 4 VPs which is crazy2) we ran it back because Tori is competitive</t>
  </si>
  <si>
    <t>1C 4S LR LA</t>
  </si>
  <si>
    <t>1) Guys apartmentttttt 2) Zack went high key bonkers when Ben went meta in his first game.</t>
  </si>
  <si>
    <t>2C 2S 2V LA</t>
  </si>
  <si>
    <t>Debraggio was high key annoying and it might have cost him in consistent robber targets.  "But ore is a late-game resource."</t>
  </si>
  <si>
    <t>2C 3S 1V LR</t>
  </si>
  <si>
    <t>1) Love Monkey 2) Board was janky as fuck, preventing fish and leading to a wheat card as a tile 3) Zack sniped the game 4) Molly had no voice, which was sad</t>
  </si>
  <si>
    <t>Avalon</t>
  </si>
  <si>
    <t>5S LR LA 2V</t>
  </si>
  <si>
    <t>1) had to make our own pieces for zack out of paper and fish (catan fish) 2) QUICK TURNS 3) Molly irrationally hates Andrew sometimes, but some people think it's rational 4) Zack thought he had won but had 9 points. In so doing, he flipped his victory points so Andrew yelled "solidarity!" and everyone flipped their cards 5) RubMyPenguin</t>
  </si>
  <si>
    <t>1) Andrew said at the beginning of game one tonight we shouldn't roll it back (and was the first to change his mind) 2) 2s were rolled an abnormal amount 3) accordingly, Ryan was Stanley Two-brick (he had a city and two settlements on a brick 2 4) Ryan and Andrew bargained to determine where they would settle at one point [LIBERALISM]</t>
  </si>
  <si>
    <t>2C 3S LR 1V</t>
  </si>
  <si>
    <t>1) Ryan placed the robber on a spot without Molly and stole from Molly - no one noticed, and led to a janky phone flip later to determine who Ryan should take from the next time he had the robber 2) Debraggio won by taking LR from Zack last turn, monopolozing wood, building a city, and drawing a VP 3) had to use janky pieces again to play (TY Ryan for playin with that) 4) Zack had boot basically the entire game 5) Molly sad</t>
  </si>
  <si>
    <t>1) did notes 3 days later 2) cider and rum is good 3) h st festival was crowded</t>
  </si>
  <si>
    <t>Stuart</t>
  </si>
  <si>
    <t>1) Ye Olde Catan looks different.  2) Ryan doubled up on fuckin' villages of sheep and brick.</t>
  </si>
  <si>
    <t>LR 3C 2S</t>
  </si>
  <si>
    <t>1) women can't add (#sexism, but for real though) 2) we kept standing on the chairs because Kathy's jeans were too tight and she stood on her chair so in a show of solidarity others stood on their chairs 3) there were a lot of 7s - we had a full turn that only had 7 4) there were identical 8-3-4 spots</t>
  </si>
  <si>
    <t>LR 2C 4S</t>
  </si>
  <si>
    <t>1) BOX CONTROL 2) Debraggio won by sweet releasing two points with settlements</t>
  </si>
  <si>
    <t>LA LR 1C 4S</t>
  </si>
  <si>
    <t>1) We have no notes</t>
  </si>
  <si>
    <t>LR 2C 3S 1V</t>
  </si>
  <si>
    <t xml:space="preserve">1) Kathy "wasn't going for longest road" 2) Austin is but a simple shepard 3) High key </t>
  </si>
  <si>
    <t>LR 3S 2C 1V</t>
  </si>
  <si>
    <t>1) Joe's first game! And he won 2) Molly got really angry and said she's "breaking up with longest road" 3) Molly's new goal is to score eight points 4) three people finished on chairs</t>
  </si>
  <si>
    <t>1) "Draw for me, just put it in your pile." - Andrew</t>
  </si>
  <si>
    <t>1) Joe monoloplied 24 wood and it was cool 2) Claire played her first game but wanted to go home the entire time 3) this game was exactly what the doctor ordered</t>
  </si>
  <si>
    <t>1) Kathy correctly predicted this game would take under an hour 2) Quick turns quick game 3) Low key game 4) Zack couldn't finish 1 beer in 40 minutes</t>
  </si>
  <si>
    <t>Nothing noteworthy but an unbottled adventure</t>
  </si>
  <si>
    <t>3V LR 5S</t>
  </si>
  <si>
    <t>1) Kathy* worked the entire time 2) good news, Ryan can roll it back because of Moosebumps 3) gibberish *jingles keys*</t>
  </si>
  <si>
    <t>1) Ryan had a wheat port and 9s and 10s, which were wheat, were rolled maybe 20,000 times 2) Fuck nine 3) Ryan sucks</t>
  </si>
  <si>
    <t>3C LA 2V</t>
  </si>
  <si>
    <t>1) Joe did not flip his VP in solidarity even though he was telling the truth about having one 2) We thought Ryan was going to win 5 in a row 3) Dev card heavy (17!) 4) na na na na na na na na na na na Baby givin' uppppp 5) Joe is now qualified</t>
  </si>
  <si>
    <t xml:space="preserve">1) Dylan settled on 2 12s for his first settlements 2) There were 0 12s rolled 3)Dylan finished with 2 points 4) Joe played a 30 card hand to score 3 points to win 5) A 6 hasn't been rolled in 4 games </t>
  </si>
  <si>
    <t xml:space="preserve">1) Textbook example of first mover problem 2) Joe's turns are like watching that youtube video of bee movie where every time they say bee the movie starts over from the beginning </t>
  </si>
  <si>
    <t xml:space="preserve">1) We couldn't find the robber or the dice so we used White out and a dice roling app 2) The dice roling app rolled too many 10s 3) 19 dev cards in total, without doing research feels like the most for a 4 person game 4) Everyone had 9 for 2 rounds </t>
  </si>
  <si>
    <t>1) For the second time in a row, Joe stole Molly’s longest road. It’s a complicated back and forth relationship like Swizz’s.</t>
  </si>
  <si>
    <t>*No notes*</t>
  </si>
  <si>
    <t>3C 1S 1VP LA</t>
  </si>
  <si>
    <t xml:space="preserve">1) Dylan upon placing his first settlement on a 6, 3, desert claimed he would not be first mover. He was first mover 2) Joe only had 1 Joe length turn 3) Fuck the pats 4) Orange is closer to poopy brown than red </t>
  </si>
  <si>
    <t>1) Ryan got so high key he ripped his poopy brown bag open.  The game started super no key and became high key with Ryan's poopy brown bag.  2) Only 2 dev cards!  Wowee.</t>
  </si>
  <si>
    <t>3C 3S LR</t>
  </si>
  <si>
    <t>1) Blue and orange are complementary colors, and blue hides ore 2) Brady's hat is cool but not because of the tv show logo 3) Brady drew 2 dev cards on the last turn and they were both victory points 4) all of these notes have been about Brady</t>
  </si>
  <si>
    <t>50:08.90</t>
  </si>
  <si>
    <t>1) Rate of play rate of play rate of play dinner is in 75 minutes.  2) There were only two sixes in the entire game.</t>
  </si>
  <si>
    <t>1) Absurd number of 9's, many blocked 2) One 6 3) Zack monopolied wood for 21 cards 4) Magic sheep</t>
  </si>
  <si>
    <t>1) Fish box 2) Fish box 3) Dragon milk</t>
  </si>
  <si>
    <t>4C 1S LR</t>
  </si>
  <si>
    <t xml:space="preserve">1) Zack was the 4th person to get 5 points #4th mover </t>
  </si>
  <si>
    <t>3C 2S LA</t>
  </si>
  <si>
    <t xml:space="preserve">1) Debrag went to the bathroom and Ryan went over there to negotiate a trade. Then everything went wrong, 2 turns passed and we had to undo a bunch of shit. 2) Debrag had 4 sweet releases in a row </t>
  </si>
  <si>
    <t>1) Andrew (unfortunately) is on a 4 game winning streak 2) Debraggio has no respect for 'good will'</t>
  </si>
  <si>
    <t>58:47.53</t>
  </si>
  <si>
    <t>4C 1S 1VP</t>
  </si>
  <si>
    <t>1) Becca delibartely rolled a 7 to screw over the entire rest of matt's game on roll 2</t>
  </si>
  <si>
    <t>1) Sneaky high key becuase everyone fumed silently at other points 2) Joe had 15 ore in late game after a monopoly 3) Molly forgot to move the robber and Debraggio did not tell her [PRECEDENT] hence the sneaky key steamin'</t>
  </si>
  <si>
    <t>Dylan</t>
  </si>
  <si>
    <t>3C 1S LR 1VP</t>
  </si>
  <si>
    <t>1) Longest road was 5 roads long and was not held until th last play of the game 2) Dev card heavy 3) short Joe length game</t>
  </si>
  <si>
    <t>Austin Nicked it up and invested exclusively in knights.  He built no roads and upgraded one settlement.  2) Kathy was salt boi and doesn't like barbarians.  3)  Andrew could have won a turn earlier but didn't place his road right to get longest.</t>
  </si>
  <si>
    <t>1C  4S LR LA</t>
  </si>
  <si>
    <t>1) Incredible tension 2) Used paper as a replacement for number tokens 3) Debraggio and Ryan gave up 3 times back to back 4) Taylor Swift</t>
  </si>
  <si>
    <t xml:space="preserve">Post Mass </t>
  </si>
  <si>
    <t xml:space="preserve">1) Very civil game 2) Ton of dev cards 3) Two monopolies from Kathy </t>
  </si>
  <si>
    <t>1) Kathy's bday whooooo 2) Mary slept immediately after the game with hand in back pocket 3) molly taking pics with disposable camera 4) Ryan is scared of hiccups</t>
  </si>
  <si>
    <t>3MT 1S</t>
  </si>
  <si>
    <t>1) Cities and Knights is fucking awesome 2) Dylan did a one-for-one trade to give Austin the 3rd metropolis to win 3) Longest game 4) Farty</t>
  </si>
  <si>
    <t>2MT 2C 1MC</t>
  </si>
  <si>
    <t>The first barbarian/fire nation set us back 300 years (all of us lost cities).</t>
  </si>
  <si>
    <t>53:01.05</t>
  </si>
  <si>
    <t>3C 3S 1VP</t>
  </si>
  <si>
    <t xml:space="preserve">1) Ryan angry built a city forseeing despair on the horizon </t>
  </si>
  <si>
    <t>1) Rage against the machine saved Ryan's life 2) An 11 was robbered and immeditaley afterwards an 11 was rolled 3) Ryan placed the robber on himself by accident</t>
  </si>
  <si>
    <t>Zack is hosed and thought Debrag was in his room sucking his own dick.  He also didn't tell the girl he works for that isn't his boss that he's teleworking Mondays and Fridays because his actual boss doesn't care about him waiting for the normal 90 day grace period for subcontractors.</t>
  </si>
  <si>
    <t>1) Quick quick turns so Kathy could go to sleep.  2) Ryan traded in 8 things for 2 wood to settle on a wood port.</t>
  </si>
  <si>
    <t>1MT 2C 3S LR</t>
  </si>
  <si>
    <t xml:space="preserve">1) Game 100! 2) Played in the Post Mass lobby </t>
  </si>
  <si>
    <t>1MT 3C 3D</t>
  </si>
  <si>
    <t>Debraggio is the first C&amp;K dissenter.</t>
  </si>
  <si>
    <t>Apolline</t>
  </si>
  <si>
    <t>Ryan and Dylan funded Ben's noble commitment to build 7 roads to block Zack's LR (foregoing 2 points).  Kathy had road cards and didn't speak up to points grub, and Zack was victorious.  Cuck move.</t>
  </si>
  <si>
    <t>Red Bear</t>
  </si>
  <si>
    <t>We played at Red Bear!  Fucking yuppes.  It was Courtney's going away just kidding True American.</t>
  </si>
  <si>
    <t>No notes</t>
  </si>
  <si>
    <t>1) 4ore.  2) Roadhouse houseroad.</t>
  </si>
  <si>
    <t>1C 2V LR 4S</t>
  </si>
  <si>
    <t>1) There was an SFV 2) ben thought he had to play VPs which made Zack flip his in solidarity 3) Debrag then flipped his knight to show he didn't have a VP</t>
  </si>
  <si>
    <t>1) 6 Buddies 2) Robber MVP 3) Magnetic Spills</t>
  </si>
  <si>
    <t xml:space="preserve">1) Andrew called a 12. 2) Bottle cap robber blotted out the sun. 3) We made fun of Andrew for suggesting hail was in the forecast and then that was the only reason we could play. </t>
  </si>
  <si>
    <t>59:10.54</t>
  </si>
  <si>
    <t>4C 1S VP</t>
  </si>
  <si>
    <t>1) Everyone hit 9 at some point 2) Molly started the game with a booster seat move 3) Ryan flipped his VP because he thought Debraggio would win but still won</t>
  </si>
  <si>
    <t>54:14.2</t>
  </si>
  <si>
    <t>Sleepy game made everyone angry</t>
  </si>
  <si>
    <t>90s House</t>
  </si>
  <si>
    <t>Ben</t>
  </si>
  <si>
    <t>LR (9) 4C</t>
  </si>
  <si>
    <t>1) Joe has Debraggio knee 2) Joe had the most efficient points per resource 3) Ben rolled a 7 with 16 cards</t>
  </si>
  <si>
    <t>shit edison</t>
  </si>
  <si>
    <t xml:space="preserve">Molly </t>
  </si>
  <si>
    <t>LA 4C V</t>
  </si>
  <si>
    <t xml:space="preserve">1) Early fully saturated board 2) all the dev cards were flipped 3) </t>
  </si>
  <si>
    <t>56:06.55</t>
  </si>
  <si>
    <t>1) No 11s 2) Lost coin flip to go to NoMa for this game</t>
  </si>
  <si>
    <t>51:32.96</t>
  </si>
  <si>
    <t>3C LR 2V</t>
  </si>
  <si>
    <t xml:space="preserve">1) Zack had big brick energy </t>
  </si>
  <si>
    <t>Claire's House</t>
  </si>
  <si>
    <t>1) Ben had a big veiny deck.  2) Ryan's a three milker.  3) Ryan had to go back and get more of the game from his house twice.  4) Andrew 7ed himself, had to give up 12 cards, tried to give up 4 times, but traded in the wrong shit and could only give up 3 times.  /rant</t>
  </si>
  <si>
    <t xml:space="preserve">1) 11 Ore = 1 City 2) Myles' first game 3) Joe blew it </t>
  </si>
  <si>
    <t>1) Tom watched the whole game stone boid 2) This was the game of La Grange.  A bow bow.</t>
  </si>
  <si>
    <t>Tom's first game and the 12th annual welcome home table game</t>
  </si>
  <si>
    <t>Mares</t>
  </si>
  <si>
    <t>1) Ryan said his favorite game of catan ever 2) Mares would not gmable on Zack but made the exact same gamble with Ryan next turn 3) Dylan monopolied every sheep in rotation 4) Dylan could have won with longest road but instead built a settlement and lost a la Joe</t>
  </si>
  <si>
    <t>#curfufflegate2019.  Ryan had the most dominant loss ever, leading all day and losing the turn before he flipped the knight to win.</t>
  </si>
  <si>
    <t>1) We finally played with the sheep auditorium again.  2) No one has fun in a dumpster fuck except maybe the dumpster.  3)  Zack is the Le Chauffe gnome and his ass is out of this world.  4) Ryan threatened to burst into tears and play the rest of the game from the ground.  5) Molly drew 2 victory points at the end from each pile to win (she only needed one).</t>
  </si>
  <si>
    <t>1) Wheat release 2) More 12s than 6s after the second roll 3) Jupiter is littler than moon 4) Zack is still the dumpe</t>
  </si>
  <si>
    <t>40:07.06</t>
  </si>
  <si>
    <t>Molly cuckstomped us.</t>
  </si>
  <si>
    <t>1) debraggio fucked ben over on a goodwill trade 2) Jackson had to take a customer call and joe played nicely for him</t>
  </si>
  <si>
    <t>39:17.30</t>
  </si>
  <si>
    <t>3C 2S LR(8)</t>
  </si>
  <si>
    <t>1) Kathy and Austin are awake 2) Investors rejoiced 3) RumpofSteelSkin</t>
  </si>
  <si>
    <t>1) A bandit on the loose kept flipping settlements and cities and putting roads all silly.  2) Debrag and Molly traded wheat for wheat by accident and Debrag wouldn't trade back.</t>
  </si>
  <si>
    <t>47:03.31</t>
  </si>
  <si>
    <t>1C 4S LR 2V</t>
  </si>
  <si>
    <t>1) Molly's original placements were the worst in history.  She was only on 9s, 10s, and 11s to start. Her next and only settlement was better than both her starting spots.  2) Ryan flipped a victory point on his first turn, which ended up getting him first mover.</t>
  </si>
  <si>
    <t>1) Bem was out here like Shia Labeouf digging all these holes.  2) Swizz finishes his stories that he starts mid-turn before finishing his turns.</t>
  </si>
  <si>
    <t>3C 2S 1V LR</t>
  </si>
  <si>
    <t>1) Molly's first roll landed in a pint of ice cream.  2) Swizz wouldn't show Molly all of his holes.  They were knights.  3) Ryan lied to Ben under premise of going for a victory point to instead get longest road.  He said he'd dig a hole to try to win and in turn the trade would push Ben under 8 cards to inevitably win the next turn.  The first 10 key.</t>
  </si>
  <si>
    <t>1) only 1 8 and 1 9 2) Molly had fat hands because of Mac and Cheese</t>
  </si>
  <si>
    <t>Matt's Apt</t>
  </si>
  <si>
    <t>1) Becca can't eat 2) Giant mosquito smeared on Kathy's food</t>
  </si>
  <si>
    <t>Hot Pocket</t>
  </si>
  <si>
    <t>3C 3S VP</t>
  </si>
  <si>
    <t>1) Molly the big city slicker was laughing at us country bumpkins and we showed her ass.  Austin's family struggled to procure food for many moons.  2) Dylan flipped a monopoly early and everyone lost their shit.  3) Wool scarves are vegetarian.</t>
  </si>
  <si>
    <t>2C 4S LR (8)</t>
  </si>
  <si>
    <t>1) Rosh Hashannah + Dumplings 2) Dylan played a turn during a conversation with his gf 3) Dylan played a city on Ryan's settlement and almost robbered himself 4) Austin tried to exortion trade Molly and failed 5) Ryan has to shotgun for spitting out a five after rolling into a glass of water</t>
  </si>
  <si>
    <t>4C 2VP</t>
  </si>
  <si>
    <t xml:space="preserve">1) Celebrated sweet releases with Brown Shugga' sweet releases. 2) Ryan didn't show us his dick. 3) Eatin' road 4) Ryan spit out his beer when he realized Ben needed to eat the Eatin' road, not him, when he unexpectedly won with 2 victory points on one turn. </t>
  </si>
  <si>
    <t>Bope</t>
  </si>
  <si>
    <t>The peasants quiver beneath Ben's 5 &amp; 9 ore kingdom *fart sound*</t>
  </si>
  <si>
    <t>47:12.38000</t>
  </si>
  <si>
    <t>5S LA LR 1V</t>
  </si>
  <si>
    <t>Slap happy silly pappies.  Fuck me between the eyes</t>
  </si>
  <si>
    <t>LR LA 2C 2S</t>
  </si>
  <si>
    <t>Dance party ensued. Ben kept fucking up so Andrew couldn't steal his brick. Andrew monopolied ore and got 13 of em</t>
  </si>
  <si>
    <t>40:47.90</t>
  </si>
  <si>
    <t>Boberto Bobbo</t>
  </si>
  <si>
    <t>52:11.95</t>
  </si>
  <si>
    <t>IUDs work because copper kills the sperm.  Why not just use pennies?</t>
  </si>
  <si>
    <t xml:space="preserve">Ryan had 4 ports.  </t>
  </si>
  <si>
    <t>1C 4S 2V LR</t>
  </si>
  <si>
    <t>1) Molly flipped her hole (victory point) at a very important juncture so Ryan unwisely followed #flipyourholes.  2) Becca tried to drive Austin to work tomorrow in Tyson's to get him to run it back.  3) Austin fished for victory points 7 times and ended up with the world's longest army.</t>
  </si>
  <si>
    <t>1) A release is as sweet as you make it.  2) Alien newcomer invades for quick 9.  Earthlings beware.</t>
  </si>
  <si>
    <t>50:59.34</t>
  </si>
  <si>
    <t>3C LR LA</t>
  </si>
  <si>
    <t>1) five sets of matching numbers on the same resource 2) Austin won on his bday</t>
  </si>
  <si>
    <t>2C 3S LA 1V</t>
  </si>
  <si>
    <t xml:space="preserve">1) Textbook first mover disadvantage, RIP Molly. 2) Zack and Ryan both got hit by the thief twice within three turns. </t>
  </si>
  <si>
    <t>1MT 2C 1S 3D 1VP</t>
  </si>
  <si>
    <t>1) Austin and Dylan negated each other's knight displacement 2) Mares picked a 2 that no one was on when he got to pick the dice roll 3) Probably the longest game we have played</t>
  </si>
  <si>
    <t>1) It's a class thing 2) Kathy bisected the board 3) Investors weep - no 11s</t>
  </si>
  <si>
    <t>1MT 1C 4S LR MC</t>
  </si>
  <si>
    <t xml:space="preserve">1) Run it back C&amp;K was aggressive 2) Becca's first C&amp;K </t>
  </si>
  <si>
    <t>1) El Cuatro es muy.  2) Molly didn't want to play C&amp;K because she has to fold every pair of underwear she owns but decided to run it back.  3) If Zack has 13 sheep, Ryan is allowed to draw Zacks sheep</t>
  </si>
  <si>
    <t>5S 3VP LR</t>
  </si>
  <si>
    <t>1) Zack wined about only having wood for 10 minutes... he had first settled on a wood port 2) 30% of Catan is pretending you suck, 100% of Catan for Ben is thinking you suck</t>
  </si>
  <si>
    <t>Joe C.</t>
  </si>
  <si>
    <t xml:space="preserve">1) Joe maxed out his roads to lock in LR </t>
  </si>
  <si>
    <t>4C 2S LR</t>
  </si>
  <si>
    <t>1) 6/8 8's to start, all sheep. 2) Not a single goddamn 10. 3) No curry pie, but there was lime pie</t>
  </si>
  <si>
    <t>4C LR 1V</t>
  </si>
  <si>
    <t>1) Fish for friends, not food, also settlements and cities.  Stripey roads, heart eyes.  2) Austin traded away the to Ben and then asked us to not write about it in the notes before he left.</t>
  </si>
  <si>
    <t>2C 3S 1V LA</t>
  </si>
  <si>
    <t>Andrew's the worst.  He sucks.</t>
  </si>
  <si>
    <t>1) The desert was well developed in that it was full of nails.  Andrews shit paper towel roads needed nailing.  Fish roads honestly worked pretty well.  2) We threw threw burrito and ate chicken ziggies.</t>
  </si>
  <si>
    <t>1MT 3C 1S LR</t>
  </si>
  <si>
    <t>1) The band came together to prolong the game with longest road 2) Kathy broke her promise for 2 parchment - her soul is worth very little 3) Joe got very angry but still won</t>
  </si>
  <si>
    <t>1C 5S1V LR</t>
  </si>
  <si>
    <t>1) Thiqq mango is bad.  2) Becca can't smack Andrew because of coronavirus.</t>
  </si>
  <si>
    <t>Quarantan</t>
  </si>
  <si>
    <t>1) First online game and Kathy spends the whole time working out on her stupid pulley machine.  Austin reported her online for unsporting and she's getting banned from Club Penguin,  2) Nick's 90s Catan avatar looks like Ryan's but a sociopath.</t>
  </si>
  <si>
    <t>1) Carrot city came in clutch after Ryan ate Cheeze-it city.  2) Molly traded 5 wheat for a wood to help block longest road.  3) Molly has been throwing out an extra card (she's rounding UP) on 7s this whole time.</t>
  </si>
  <si>
    <t>1) Austin got kicked.  2) Nobody trade with Shit Austin 3) Nobody can figure out how to trade</t>
  </si>
  <si>
    <t>1) Ben tried to lose for the narrative 2) Austin thought he won  3) 0 11s (Investors weep) 4) Tom Brady watched</t>
  </si>
  <si>
    <t>54:57.66</t>
  </si>
  <si>
    <t>1) Four towns on Catan are shutting down for two weeks due to Coronavirus fears.  2) Linn tried to sneaky Year of Plenty and just grabbed two cards without playing the development card.  3) Molly got her first point on her last turn.</t>
  </si>
  <si>
    <t>1) Becca had largest army in like 15 minutes and drew 5 knights in a row.  2) This is Tabas's first game since June 2018.  126 games have happened since.</t>
  </si>
  <si>
    <t xml:space="preserve">First game using Colonist. No 7s rolled all game. </t>
  </si>
  <si>
    <t>Player</t>
  </si>
  <si>
    <t>Result</t>
  </si>
  <si>
    <t>Score</t>
  </si>
  <si>
    <t>Longest Road?</t>
  </si>
  <si>
    <t>Largest Army?</t>
  </si>
  <si>
    <t>Began on SFV?</t>
  </si>
  <si>
    <t>&gt;2 Beers?</t>
  </si>
  <si>
    <t>Boot</t>
  </si>
  <si>
    <t>Order</t>
  </si>
  <si>
    <t>First Mover?</t>
  </si>
  <si>
    <t>Prisoners</t>
  </si>
  <si>
    <t>Dev Cards</t>
  </si>
  <si>
    <t>Knights at End (C&amp;K)</t>
  </si>
  <si>
    <t>Bobby</t>
  </si>
  <si>
    <t>Swizz</t>
  </si>
  <si>
    <t>Mary</t>
  </si>
  <si>
    <t>Nathan</t>
  </si>
  <si>
    <t>Rego</t>
  </si>
  <si>
    <t>Courtney</t>
  </si>
  <si>
    <t>Lucia</t>
  </si>
  <si>
    <t>Reham</t>
  </si>
  <si>
    <t>Dan Tabas</t>
  </si>
  <si>
    <t>Collin</t>
  </si>
  <si>
    <t>Chet</t>
  </si>
  <si>
    <t>Tori</t>
  </si>
  <si>
    <t>Claire</t>
  </si>
  <si>
    <t>Brady</t>
  </si>
  <si>
    <t>Matt</t>
  </si>
  <si>
    <t>Jake</t>
  </si>
  <si>
    <t>Anne</t>
  </si>
  <si>
    <t>Brandon</t>
  </si>
  <si>
    <t>Myles</t>
  </si>
  <si>
    <t>Joe</t>
  </si>
  <si>
    <t>Tom</t>
  </si>
  <si>
    <t>Mark</t>
  </si>
  <si>
    <t>Rob</t>
  </si>
  <si>
    <t>Jackson</t>
  </si>
  <si>
    <t>Mitchell</t>
  </si>
  <si>
    <t>Mollly</t>
  </si>
  <si>
    <t>Emma</t>
  </si>
  <si>
    <t>Kathy</t>
  </si>
  <si>
    <t>Linn</t>
  </si>
  <si>
    <t>AI Austin</t>
  </si>
  <si>
    <t>AVERAGE of Result</t>
  </si>
  <si>
    <t>Regressions aren't working bc of missing values - LINEST will not impute averages / 0's for missings</t>
  </si>
  <si>
    <t>Relationships</t>
  </si>
  <si>
    <t>Explanatory Variables:</t>
  </si>
  <si>
    <t>Dependent Variable</t>
  </si>
  <si>
    <t>Independent Variable(s)</t>
  </si>
  <si>
    <t>Nikhil</t>
  </si>
  <si>
    <t>Max</t>
  </si>
  <si>
    <t>Rachel</t>
  </si>
  <si>
    <t>Nicole</t>
  </si>
  <si>
    <t>Hours</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</si>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</sst>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yyyy/m/d"/>
    <numFmt numFmtId="165" formatCode="yyyy/mm/dd"/>
    <numFmt numFmtId="166" formatCode="m/d/yy"/>
    <numFmt numFmtId="167" formatCode="mm/dd/yyyy"/>
    <numFmt numFmtId="168" formatCode="m/d"/>
  </numFmts>
  <fonts count="11" x14ac:knownFonts="1">
    <font>
      <sz val="10"/>
      <color rgb="FF000000"/>
      <name val="Arial"/>
    </font>
    <font>
      <sz val="10"/>
      <name val="Arial"/>
    </font>
    <font>
      <b/>
      <sz val="10"/>
      <name val="Arial"/>
    </font>
    <font>
      <b/>
      <sz val="10"/>
      <name val="Arial"/>
    </font>
    <font>
      <sz val="10"/>
      <color rgb="FF000000"/>
      <name val="Arial"/>
    </font>
    <font>
      <b/>
      <i/>
      <sz val="10"/>
      <name val="Arial"/>
    </font>
    <font>
      <i/>
      <sz val="10"/>
      <name val="Arial"/>
    </font>
    <font>
      <b/>
      <sz val="10"/>
      <color rgb="FF000000"/>
      <name val="Arial"/>
      <family val="2"/>
    </font>
    <font>
      <sz val="1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8">
    <border>
      <left/>
      <right/>
      <top/>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indexed="65"/>
      </left>
      <right style="thin">
        <color rgb="FFABABAB"/>
      </right>
      <top style="thin">
        <color rgb="FFABABAB"/>
      </top>
      <bottom/>
      <diagonal/>
    </border>
    <border>
      <left/>
      <right style="thin">
        <color rgb="FFABABAB"/>
      </right>
      <top style="thin">
        <color rgb="FFABABAB"/>
      </top>
      <bottom/>
      <diagonal/>
    </border>
    <border>
      <left style="thin">
        <color rgb="FFABABAB"/>
      </left>
      <right/>
      <top/>
      <bottom/>
      <diagonal/>
    </border>
    <border>
      <left/>
      <right style="thin">
        <color rgb="FFABABAB"/>
      </right>
      <top/>
      <bottom/>
      <diagonal/>
    </border>
    <border>
      <left style="thin">
        <color rgb="FFABABAB"/>
      </left>
      <right/>
      <top/>
      <bottom style="thin">
        <color rgb="FFABABAB"/>
      </bottom>
      <diagonal/>
    </border>
    <border>
      <left/>
      <right style="thin">
        <color rgb="FFABABAB"/>
      </right>
      <top/>
      <bottom style="thin">
        <color rgb="FFABABAB"/>
      </bottom>
      <diagonal/>
    </border>
  </borders>
  <cellStyleXfs count="1">
    <xf numFmtId="0" fontId="0" fillId="0" borderId="0"/>
  </cellStyleXfs>
  <cellXfs count="63">
    <xf numFmtId="0" fontId="0" fillId="0" borderId="0" xfId="0" applyFont="1" applyAlignment="1"/>
    <xf numFmtId="0" fontId="1" fillId="0" borderId="1" xfId="0" applyFont="1" applyBorder="1" applyAlignment="1"/>
    <xf numFmtId="0" fontId="1" fillId="0" borderId="2" xfId="0" applyFont="1" applyBorder="1"/>
    <xf numFmtId="0" fontId="1" fillId="0" borderId="3" xfId="0" applyFont="1" applyBorder="1"/>
    <xf numFmtId="0" fontId="1" fillId="0" borderId="4" xfId="0" applyFont="1" applyBorder="1" applyAlignment="1"/>
    <xf numFmtId="0" fontId="1" fillId="0" borderId="0" xfId="0" applyFont="1" applyAlignment="1">
      <alignment wrapText="1"/>
    </xf>
    <xf numFmtId="0" fontId="1" fillId="0" borderId="5" xfId="0" applyFont="1" applyBorder="1"/>
    <xf numFmtId="0" fontId="1" fillId="0" borderId="4" xfId="0" applyFont="1" applyBorder="1"/>
    <xf numFmtId="0" fontId="1" fillId="0" borderId="0" xfId="0" applyFont="1" applyAlignment="1">
      <alignment wrapText="1"/>
    </xf>
    <xf numFmtId="0" fontId="1" fillId="0" borderId="6" xfId="0" applyFont="1" applyBorder="1"/>
    <xf numFmtId="0" fontId="1" fillId="0" borderId="7" xfId="0" applyFont="1" applyBorder="1"/>
    <xf numFmtId="0" fontId="1" fillId="0" borderId="8" xfId="0" applyFont="1" applyBorder="1"/>
    <xf numFmtId="0" fontId="1" fillId="0" borderId="0" xfId="0" applyFont="1" applyAlignment="1"/>
    <xf numFmtId="0" fontId="2" fillId="0" borderId="0" xfId="0" applyFont="1"/>
    <xf numFmtId="0" fontId="2" fillId="0" borderId="0" xfId="0" applyFont="1" applyAlignment="1"/>
    <xf numFmtId="0" fontId="2" fillId="0" borderId="9" xfId="0" applyFont="1" applyBorder="1"/>
    <xf numFmtId="10" fontId="1" fillId="0" borderId="0" xfId="0" applyNumberFormat="1" applyFont="1"/>
    <xf numFmtId="10" fontId="2" fillId="0" borderId="9" xfId="0" applyNumberFormat="1" applyFont="1" applyBorder="1"/>
    <xf numFmtId="4" fontId="1" fillId="0" borderId="0" xfId="0" applyNumberFormat="1" applyFont="1"/>
    <xf numFmtId="0" fontId="1" fillId="0" borderId="0" xfId="0" applyFont="1" applyAlignment="1">
      <alignment horizontal="right"/>
    </xf>
    <xf numFmtId="0" fontId="3" fillId="0" borderId="0" xfId="0" applyFont="1" applyAlignment="1"/>
    <xf numFmtId="164" fontId="1" fillId="0" borderId="0" xfId="0" applyNumberFormat="1" applyFont="1" applyAlignment="1"/>
    <xf numFmtId="46"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4" fontId="1" fillId="0" borderId="0" xfId="0" applyNumberFormat="1" applyFont="1" applyAlignment="1"/>
    <xf numFmtId="0" fontId="4" fillId="2" borderId="0" xfId="0" applyFont="1" applyFill="1" applyAlignment="1">
      <alignment horizontal="left"/>
    </xf>
    <xf numFmtId="46" fontId="1" fillId="0" borderId="0" xfId="0" applyNumberFormat="1" applyFont="1" applyAlignment="1"/>
    <xf numFmtId="167" fontId="1" fillId="0" borderId="0" xfId="0" applyNumberFormat="1" applyFont="1" applyAlignment="1"/>
    <xf numFmtId="168" fontId="1" fillId="0" borderId="0" xfId="0" applyNumberFormat="1" applyFont="1" applyAlignment="1"/>
    <xf numFmtId="0" fontId="1" fillId="0" borderId="0" xfId="0" applyFont="1"/>
    <xf numFmtId="0" fontId="1" fillId="0" borderId="0" xfId="0" applyFont="1" applyAlignment="1">
      <alignment horizontal="center"/>
    </xf>
    <xf numFmtId="0" fontId="5" fillId="0" borderId="0" xfId="0" applyFont="1" applyAlignment="1"/>
    <xf numFmtId="0" fontId="2" fillId="0" borderId="10" xfId="0" applyFont="1" applyBorder="1" applyAlignment="1"/>
    <xf numFmtId="0" fontId="2" fillId="0" borderId="10" xfId="0" applyFont="1" applyBorder="1"/>
    <xf numFmtId="0" fontId="1" fillId="0" borderId="10" xfId="0" applyFont="1" applyBorder="1" applyAlignment="1"/>
    <xf numFmtId="10" fontId="1" fillId="0" borderId="10" xfId="0" applyNumberFormat="1" applyFont="1" applyBorder="1"/>
    <xf numFmtId="0" fontId="6"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wrapText="1"/>
    </xf>
    <xf numFmtId="0" fontId="0" fillId="0" borderId="0" xfId="0" applyFont="1" applyAlignment="1"/>
    <xf numFmtId="0" fontId="2" fillId="0" borderId="0" xfId="0" applyFont="1" applyAlignment="1">
      <alignment horizontal="center"/>
    </xf>
    <xf numFmtId="0" fontId="0" fillId="0" borderId="11" xfId="0" pivotButton="1" applyFont="1" applyBorder="1" applyAlignment="1"/>
    <xf numFmtId="0" fontId="0" fillId="0" borderId="12" xfId="0" applyFont="1" applyBorder="1" applyAlignment="1"/>
    <xf numFmtId="0" fontId="0" fillId="0" borderId="11" xfId="0" applyFont="1" applyBorder="1" applyAlignment="1"/>
    <xf numFmtId="0" fontId="0" fillId="0" borderId="13" xfId="0" applyFont="1" applyBorder="1" applyAlignment="1"/>
    <xf numFmtId="0" fontId="0" fillId="0" borderId="11" xfId="0" applyNumberFormat="1" applyFont="1" applyBorder="1" applyAlignment="1"/>
    <xf numFmtId="0" fontId="0" fillId="0" borderId="13" xfId="0" applyNumberFormat="1" applyFont="1" applyBorder="1" applyAlignment="1"/>
    <xf numFmtId="0" fontId="0" fillId="0" borderId="14" xfId="0" applyFont="1" applyBorder="1" applyAlignment="1"/>
    <xf numFmtId="0" fontId="0" fillId="0" borderId="14" xfId="0" applyNumberFormat="1" applyFont="1" applyBorder="1" applyAlignment="1"/>
    <xf numFmtId="0" fontId="0" fillId="0" borderId="15" xfId="0" applyNumberFormat="1" applyFont="1" applyBorder="1" applyAlignment="1"/>
    <xf numFmtId="0" fontId="0" fillId="0" borderId="16" xfId="0" applyFont="1" applyBorder="1" applyAlignment="1"/>
    <xf numFmtId="0" fontId="0" fillId="0" borderId="16" xfId="0" applyNumberFormat="1" applyFont="1" applyBorder="1" applyAlignment="1"/>
    <xf numFmtId="0" fontId="0" fillId="0" borderId="17" xfId="0" applyNumberFormat="1" applyFont="1" applyBorder="1" applyAlignment="1"/>
    <xf numFmtId="0" fontId="0" fillId="0" borderId="0" xfId="0"/>
    <xf numFmtId="0" fontId="7" fillId="0" borderId="0" xfId="0" applyFont="1"/>
    <xf numFmtId="46" fontId="8" fillId="0" borderId="0" xfId="0" applyNumberFormat="1" applyFont="1" applyAlignment="1">
      <alignment horizontal="right"/>
    </xf>
    <xf numFmtId="47" fontId="1" fillId="0" borderId="0" xfId="0" applyNumberFormat="1" applyFont="1" applyAlignment="1">
      <alignment horizontal="right"/>
    </xf>
    <xf numFmtId="0" fontId="9" fillId="0" borderId="0" xfId="0" applyFo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b="0">
                <a:solidFill>
                  <a:srgbClr val="000000"/>
                </a:solidFill>
                <a:latin typeface="Roboto"/>
              </a:defRPr>
            </a:pPr>
            <a:r>
              <a:rPr lang="en-US"/>
              <a:t>Win Percentage vs. Player</a:t>
            </a:r>
          </a:p>
        </c:rich>
      </c:tx>
      <c:layout/>
      <c:overlay val="0"/>
    </c:title>
    <c:autoTitleDeleted val="0"/>
    <c:plotArea>
      <c:layout/>
      <c:barChart>
        <c:barDir val="bar"/>
        <c:grouping val="clustered"/>
        <c:varyColors val="1"/>
        <c:ser>
          <c:idx val="0"/>
          <c:order val="0"/>
          <c:tx>
            <c:strRef>
              <c:f>'Pivot Dashboard'!$D$4</c:f>
              <c:strCache>
                <c:ptCount val="1"/>
                <c:pt idx="0">
                  <c:v>Win Percentage</c:v>
                </c:pt>
              </c:strCache>
            </c:strRef>
          </c:tx>
          <c:spPr>
            <a:solidFill>
              <a:srgbClr val="4285F4"/>
            </a:solidFill>
          </c:spPr>
          <c:invertIfNegative val="1"/>
          <c:cat>
            <c:strRef>
              <c:f>'Pivot Dashboard'!$C$5:$C$17</c:f>
              <c:strCache>
                <c:ptCount val="13"/>
                <c:pt idx="0">
                  <c:v>Kathy*</c:v>
                </c:pt>
                <c:pt idx="1">
                  <c:v>Ryan</c:v>
                </c:pt>
                <c:pt idx="2">
                  <c:v>Joseph</c:v>
                </c:pt>
                <c:pt idx="3">
                  <c:v>Debraggio</c:v>
                </c:pt>
                <c:pt idx="4">
                  <c:v>Tabas</c:v>
                </c:pt>
                <c:pt idx="5">
                  <c:v>Zack</c:v>
                </c:pt>
                <c:pt idx="6">
                  <c:v>Austin</c:v>
                </c:pt>
                <c:pt idx="7">
                  <c:v>Dylan</c:v>
                </c:pt>
                <c:pt idx="8">
                  <c:v>Molly</c:v>
                </c:pt>
                <c:pt idx="9">
                  <c:v>Ben</c:v>
                </c:pt>
                <c:pt idx="10">
                  <c:v>Becca</c:v>
                </c:pt>
                <c:pt idx="11">
                  <c:v>Nick</c:v>
                </c:pt>
                <c:pt idx="12">
                  <c:v>Kathy</c:v>
                </c:pt>
              </c:strCache>
            </c:strRef>
          </c:cat>
          <c:val>
            <c:numRef>
              <c:f>'Pivot Dashboard'!$D$5:$D$17</c:f>
              <c:numCache>
                <c:formatCode>0.00%</c:formatCode>
                <c:ptCount val="13"/>
                <c:pt idx="0">
                  <c:v>0.337837837837837</c:v>
                </c:pt>
                <c:pt idx="1">
                  <c:v>0.31521739130434701</c:v>
                </c:pt>
                <c:pt idx="2">
                  <c:v>0.3125</c:v>
                </c:pt>
                <c:pt idx="3">
                  <c:v>0.27777777777777701</c:v>
                </c:pt>
                <c:pt idx="4">
                  <c:v>0.269230769230769</c:v>
                </c:pt>
                <c:pt idx="5">
                  <c:v>0.224806201550387</c:v>
                </c:pt>
                <c:pt idx="6">
                  <c:v>0.224719101123595</c:v>
                </c:pt>
                <c:pt idx="7">
                  <c:v>0.16129032258064499</c:v>
                </c:pt>
                <c:pt idx="8">
                  <c:v>0.13157894736842099</c:v>
                </c:pt>
                <c:pt idx="9">
                  <c:v>0.114285714285714</c:v>
                </c:pt>
                <c:pt idx="10">
                  <c:v>0.10256410256410201</c:v>
                </c:pt>
                <c:pt idx="11">
                  <c:v>8.3333333333333301E-2</c:v>
                </c:pt>
                <c:pt idx="12">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1113526192"/>
        <c:axId val="1113531088"/>
      </c:barChart>
      <c:catAx>
        <c:axId val="1113526192"/>
        <c:scaling>
          <c:orientation val="maxMin"/>
        </c:scaling>
        <c:delete val="0"/>
        <c:axPos val="l"/>
        <c:title>
          <c:tx>
            <c:rich>
              <a:bodyPr/>
              <a:lstStyle/>
              <a:p>
                <a:pPr lvl="0">
                  <a:defRPr b="0">
                    <a:solidFill>
                      <a:srgbClr val="000000"/>
                    </a:solidFill>
                    <a:latin typeface="Roboto"/>
                  </a:defRPr>
                </a:pPr>
                <a:r>
                  <a:rPr lang="en-US"/>
                  <a:t>Player</a:t>
                </a:r>
              </a:p>
            </c:rich>
          </c:tx>
          <c:layout/>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113531088"/>
        <c:crosses val="autoZero"/>
        <c:auto val="1"/>
        <c:lblAlgn val="ctr"/>
        <c:lblOffset val="100"/>
        <c:noMultiLvlLbl val="1"/>
      </c:catAx>
      <c:valAx>
        <c:axId val="11135310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a:t>Win Percentage</a:t>
                </a:r>
              </a:p>
            </c:rich>
          </c:tx>
          <c:layout/>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1113526192"/>
        <c:crosses val="max"/>
        <c:crossBetween val="between"/>
      </c:valAx>
    </c:plotArea>
    <c:legend>
      <c:legendPos val="r"/>
      <c:layout/>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scatterChart>
        <c:scatterStyle val="lineMarker"/>
        <c:varyColors val="0"/>
        <c:ser>
          <c:idx val="0"/>
          <c:order val="0"/>
          <c:tx>
            <c:strRef>
              <c:f>'Pivot Dashboard'!$C$82</c:f>
              <c:strCache>
                <c:ptCount val="1"/>
                <c:pt idx="0">
                  <c:v>&gt;2 Beers?</c:v>
                </c:pt>
              </c:strCache>
            </c:strRef>
          </c:tx>
          <c:spPr>
            <a:ln>
              <a:noFill/>
            </a:ln>
          </c:spPr>
          <c:marker>
            <c:symbol val="circle"/>
            <c:size val="7"/>
            <c:spPr>
              <a:solidFill>
                <a:srgbClr val="4285F4"/>
              </a:solidFill>
              <a:ln cmpd="sng">
                <a:solidFill>
                  <a:srgbClr val="4285F4"/>
                </a:solidFill>
              </a:ln>
            </c:spPr>
          </c:marker>
          <c:xVal>
            <c:numRef>
              <c:f>'Pivot Dashboard'!$B$83:$B$651</c:f>
              <c:numCache>
                <c:formatCode>General</c:formatCode>
                <c:ptCount val="569"/>
                <c:pt idx="0">
                  <c:v>0</c:v>
                </c:pt>
                <c:pt idx="1">
                  <c:v>0</c:v>
                </c:pt>
                <c:pt idx="2">
                  <c:v>0</c:v>
                </c:pt>
                <c:pt idx="3">
                  <c:v>0</c:v>
                </c:pt>
                <c:pt idx="4">
                  <c:v>1</c:v>
                </c:pt>
                <c:pt idx="5">
                  <c:v>0</c:v>
                </c:pt>
                <c:pt idx="6">
                  <c:v>0</c:v>
                </c:pt>
                <c:pt idx="7">
                  <c:v>0</c:v>
                </c:pt>
                <c:pt idx="8">
                  <c:v>0</c:v>
                </c:pt>
                <c:pt idx="9">
                  <c:v>1</c:v>
                </c:pt>
                <c:pt idx="10">
                  <c:v>0</c:v>
                </c:pt>
                <c:pt idx="11">
                  <c:v>0</c:v>
                </c:pt>
                <c:pt idx="12">
                  <c:v>1</c:v>
                </c:pt>
                <c:pt idx="13">
                  <c:v>0</c:v>
                </c:pt>
                <c:pt idx="14">
                  <c:v>0</c:v>
                </c:pt>
                <c:pt idx="15">
                  <c:v>1</c:v>
                </c:pt>
                <c:pt idx="16">
                  <c:v>0</c:v>
                </c:pt>
                <c:pt idx="17">
                  <c:v>0</c:v>
                </c:pt>
                <c:pt idx="18">
                  <c:v>0</c:v>
                </c:pt>
                <c:pt idx="19">
                  <c:v>1</c:v>
                </c:pt>
                <c:pt idx="20">
                  <c:v>0</c:v>
                </c:pt>
                <c:pt idx="21">
                  <c:v>0</c:v>
                </c:pt>
                <c:pt idx="22">
                  <c:v>0</c:v>
                </c:pt>
                <c:pt idx="23">
                  <c:v>0</c:v>
                </c:pt>
                <c:pt idx="24">
                  <c:v>0</c:v>
                </c:pt>
                <c:pt idx="25">
                  <c:v>0</c:v>
                </c:pt>
                <c:pt idx="26">
                  <c:v>0</c:v>
                </c:pt>
                <c:pt idx="27">
                  <c:v>1</c:v>
                </c:pt>
                <c:pt idx="28">
                  <c:v>1</c:v>
                </c:pt>
                <c:pt idx="29">
                  <c:v>0</c:v>
                </c:pt>
                <c:pt idx="30">
                  <c:v>0</c:v>
                </c:pt>
                <c:pt idx="31">
                  <c:v>0</c:v>
                </c:pt>
                <c:pt idx="32">
                  <c:v>0</c:v>
                </c:pt>
                <c:pt idx="33">
                  <c:v>0</c:v>
                </c:pt>
                <c:pt idx="34">
                  <c:v>0</c:v>
                </c:pt>
                <c:pt idx="35">
                  <c:v>1</c:v>
                </c:pt>
                <c:pt idx="36">
                  <c:v>0</c:v>
                </c:pt>
                <c:pt idx="37">
                  <c:v>0</c:v>
                </c:pt>
                <c:pt idx="38">
                  <c:v>0</c:v>
                </c:pt>
                <c:pt idx="39">
                  <c:v>1</c:v>
                </c:pt>
                <c:pt idx="40">
                  <c:v>0</c:v>
                </c:pt>
                <c:pt idx="41">
                  <c:v>0</c:v>
                </c:pt>
                <c:pt idx="42">
                  <c:v>1</c:v>
                </c:pt>
                <c:pt idx="43">
                  <c:v>0</c:v>
                </c:pt>
                <c:pt idx="44">
                  <c:v>0</c:v>
                </c:pt>
                <c:pt idx="45">
                  <c:v>0</c:v>
                </c:pt>
                <c:pt idx="46">
                  <c:v>0</c:v>
                </c:pt>
                <c:pt idx="47">
                  <c:v>1</c:v>
                </c:pt>
                <c:pt idx="48">
                  <c:v>0</c:v>
                </c:pt>
                <c:pt idx="49">
                  <c:v>0</c:v>
                </c:pt>
                <c:pt idx="50">
                  <c:v>0</c:v>
                </c:pt>
                <c:pt idx="51">
                  <c:v>1</c:v>
                </c:pt>
                <c:pt idx="52">
                  <c:v>0</c:v>
                </c:pt>
                <c:pt idx="53">
                  <c:v>0</c:v>
                </c:pt>
                <c:pt idx="54">
                  <c:v>0</c:v>
                </c:pt>
                <c:pt idx="55">
                  <c:v>0</c:v>
                </c:pt>
                <c:pt idx="56">
                  <c:v>0</c:v>
                </c:pt>
                <c:pt idx="57">
                  <c:v>0</c:v>
                </c:pt>
                <c:pt idx="58">
                  <c:v>0</c:v>
                </c:pt>
                <c:pt idx="59">
                  <c:v>1</c:v>
                </c:pt>
                <c:pt idx="60">
                  <c:v>1</c:v>
                </c:pt>
                <c:pt idx="61">
                  <c:v>0</c:v>
                </c:pt>
                <c:pt idx="62">
                  <c:v>0</c:v>
                </c:pt>
                <c:pt idx="63">
                  <c:v>0</c:v>
                </c:pt>
                <c:pt idx="64">
                  <c:v>0</c:v>
                </c:pt>
                <c:pt idx="65">
                  <c:v>0</c:v>
                </c:pt>
                <c:pt idx="66">
                  <c:v>1</c:v>
                </c:pt>
                <c:pt idx="67">
                  <c:v>0</c:v>
                </c:pt>
                <c:pt idx="68">
                  <c:v>0</c:v>
                </c:pt>
                <c:pt idx="69">
                  <c:v>0</c:v>
                </c:pt>
                <c:pt idx="70">
                  <c:v>0</c:v>
                </c:pt>
                <c:pt idx="71">
                  <c:v>1</c:v>
                </c:pt>
                <c:pt idx="72">
                  <c:v>0</c:v>
                </c:pt>
                <c:pt idx="73">
                  <c:v>0</c:v>
                </c:pt>
                <c:pt idx="74">
                  <c:v>0</c:v>
                </c:pt>
                <c:pt idx="75">
                  <c:v>1</c:v>
                </c:pt>
                <c:pt idx="76">
                  <c:v>0</c:v>
                </c:pt>
                <c:pt idx="77">
                  <c:v>0</c:v>
                </c:pt>
                <c:pt idx="78">
                  <c:v>0</c:v>
                </c:pt>
                <c:pt idx="79">
                  <c:v>0</c:v>
                </c:pt>
                <c:pt idx="80">
                  <c:v>1</c:v>
                </c:pt>
                <c:pt idx="81">
                  <c:v>0</c:v>
                </c:pt>
                <c:pt idx="82">
                  <c:v>0</c:v>
                </c:pt>
                <c:pt idx="83">
                  <c:v>1</c:v>
                </c:pt>
                <c:pt idx="84">
                  <c:v>0</c:v>
                </c:pt>
                <c:pt idx="85">
                  <c:v>0</c:v>
                </c:pt>
                <c:pt idx="86">
                  <c:v>0</c:v>
                </c:pt>
                <c:pt idx="87">
                  <c:v>0</c:v>
                </c:pt>
                <c:pt idx="88">
                  <c:v>1</c:v>
                </c:pt>
                <c:pt idx="89">
                  <c:v>0</c:v>
                </c:pt>
                <c:pt idx="90">
                  <c:v>0</c:v>
                </c:pt>
                <c:pt idx="91">
                  <c:v>0</c:v>
                </c:pt>
                <c:pt idx="92">
                  <c:v>0</c:v>
                </c:pt>
                <c:pt idx="93">
                  <c:v>0</c:v>
                </c:pt>
                <c:pt idx="94">
                  <c:v>1</c:v>
                </c:pt>
                <c:pt idx="95">
                  <c:v>0</c:v>
                </c:pt>
                <c:pt idx="96">
                  <c:v>0</c:v>
                </c:pt>
                <c:pt idx="97">
                  <c:v>0</c:v>
                </c:pt>
                <c:pt idx="98">
                  <c:v>1</c:v>
                </c:pt>
                <c:pt idx="99">
                  <c:v>0</c:v>
                </c:pt>
                <c:pt idx="100">
                  <c:v>0</c:v>
                </c:pt>
                <c:pt idx="101">
                  <c:v>0</c:v>
                </c:pt>
                <c:pt idx="102">
                  <c:v>1</c:v>
                </c:pt>
                <c:pt idx="103">
                  <c:v>0</c:v>
                </c:pt>
                <c:pt idx="104">
                  <c:v>0</c:v>
                </c:pt>
                <c:pt idx="105">
                  <c:v>0</c:v>
                </c:pt>
                <c:pt idx="106">
                  <c:v>0</c:v>
                </c:pt>
                <c:pt idx="107">
                  <c:v>0</c:v>
                </c:pt>
                <c:pt idx="108">
                  <c:v>1</c:v>
                </c:pt>
                <c:pt idx="109">
                  <c:v>0</c:v>
                </c:pt>
                <c:pt idx="110">
                  <c:v>0</c:v>
                </c:pt>
                <c:pt idx="111">
                  <c:v>1</c:v>
                </c:pt>
                <c:pt idx="112">
                  <c:v>0</c:v>
                </c:pt>
                <c:pt idx="113">
                  <c:v>0</c:v>
                </c:pt>
                <c:pt idx="114">
                  <c:v>0</c:v>
                </c:pt>
                <c:pt idx="115">
                  <c:v>0</c:v>
                </c:pt>
                <c:pt idx="116">
                  <c:v>0</c:v>
                </c:pt>
                <c:pt idx="117">
                  <c:v>0</c:v>
                </c:pt>
                <c:pt idx="118">
                  <c:v>0</c:v>
                </c:pt>
                <c:pt idx="119">
                  <c:v>1</c:v>
                </c:pt>
                <c:pt idx="120">
                  <c:v>0</c:v>
                </c:pt>
                <c:pt idx="121">
                  <c:v>0</c:v>
                </c:pt>
                <c:pt idx="122">
                  <c:v>0</c:v>
                </c:pt>
                <c:pt idx="123">
                  <c:v>1</c:v>
                </c:pt>
                <c:pt idx="124">
                  <c:v>0</c:v>
                </c:pt>
                <c:pt idx="125">
                  <c:v>0</c:v>
                </c:pt>
                <c:pt idx="126">
                  <c:v>1</c:v>
                </c:pt>
                <c:pt idx="127">
                  <c:v>0</c:v>
                </c:pt>
                <c:pt idx="128">
                  <c:v>0</c:v>
                </c:pt>
                <c:pt idx="129">
                  <c:v>0</c:v>
                </c:pt>
                <c:pt idx="130">
                  <c:v>1</c:v>
                </c:pt>
                <c:pt idx="131">
                  <c:v>0</c:v>
                </c:pt>
                <c:pt idx="132">
                  <c:v>0</c:v>
                </c:pt>
                <c:pt idx="133">
                  <c:v>0</c:v>
                </c:pt>
                <c:pt idx="134">
                  <c:v>0</c:v>
                </c:pt>
                <c:pt idx="135">
                  <c:v>0</c:v>
                </c:pt>
                <c:pt idx="136">
                  <c:v>0</c:v>
                </c:pt>
                <c:pt idx="137">
                  <c:v>1</c:v>
                </c:pt>
                <c:pt idx="138">
                  <c:v>0</c:v>
                </c:pt>
                <c:pt idx="139">
                  <c:v>0</c:v>
                </c:pt>
                <c:pt idx="140">
                  <c:v>0</c:v>
                </c:pt>
                <c:pt idx="141">
                  <c:v>0</c:v>
                </c:pt>
                <c:pt idx="142">
                  <c:v>1</c:v>
                </c:pt>
                <c:pt idx="143">
                  <c:v>0</c:v>
                </c:pt>
                <c:pt idx="144">
                  <c:v>0</c:v>
                </c:pt>
                <c:pt idx="145">
                  <c:v>0</c:v>
                </c:pt>
                <c:pt idx="146">
                  <c:v>0</c:v>
                </c:pt>
                <c:pt idx="147">
                  <c:v>1</c:v>
                </c:pt>
                <c:pt idx="148">
                  <c:v>0</c:v>
                </c:pt>
                <c:pt idx="149">
                  <c:v>0</c:v>
                </c:pt>
                <c:pt idx="150">
                  <c:v>1</c:v>
                </c:pt>
                <c:pt idx="151">
                  <c:v>0</c:v>
                </c:pt>
                <c:pt idx="152">
                  <c:v>0</c:v>
                </c:pt>
                <c:pt idx="153">
                  <c:v>0</c:v>
                </c:pt>
                <c:pt idx="154">
                  <c:v>0</c:v>
                </c:pt>
                <c:pt idx="155">
                  <c:v>1</c:v>
                </c:pt>
                <c:pt idx="156">
                  <c:v>0</c:v>
                </c:pt>
                <c:pt idx="157">
                  <c:v>0</c:v>
                </c:pt>
                <c:pt idx="158">
                  <c:v>0</c:v>
                </c:pt>
                <c:pt idx="159">
                  <c:v>0</c:v>
                </c:pt>
                <c:pt idx="160">
                  <c:v>0</c:v>
                </c:pt>
                <c:pt idx="161">
                  <c:v>0</c:v>
                </c:pt>
                <c:pt idx="162">
                  <c:v>0</c:v>
                </c:pt>
                <c:pt idx="163">
                  <c:v>1</c:v>
                </c:pt>
                <c:pt idx="164">
                  <c:v>0</c:v>
                </c:pt>
                <c:pt idx="165">
                  <c:v>0</c:v>
                </c:pt>
                <c:pt idx="166">
                  <c:v>1</c:v>
                </c:pt>
                <c:pt idx="167">
                  <c:v>0</c:v>
                </c:pt>
                <c:pt idx="168">
                  <c:v>0</c:v>
                </c:pt>
                <c:pt idx="169">
                  <c:v>1</c:v>
                </c:pt>
                <c:pt idx="170">
                  <c:v>0</c:v>
                </c:pt>
                <c:pt idx="171">
                  <c:v>0</c:v>
                </c:pt>
                <c:pt idx="172">
                  <c:v>0</c:v>
                </c:pt>
                <c:pt idx="173">
                  <c:v>0</c:v>
                </c:pt>
                <c:pt idx="174">
                  <c:v>0</c:v>
                </c:pt>
                <c:pt idx="175">
                  <c:v>1</c:v>
                </c:pt>
                <c:pt idx="176">
                  <c:v>0</c:v>
                </c:pt>
                <c:pt idx="177">
                  <c:v>1</c:v>
                </c:pt>
                <c:pt idx="178">
                  <c:v>0</c:v>
                </c:pt>
                <c:pt idx="179">
                  <c:v>0</c:v>
                </c:pt>
                <c:pt idx="180">
                  <c:v>0</c:v>
                </c:pt>
                <c:pt idx="181">
                  <c:v>0</c:v>
                </c:pt>
                <c:pt idx="182">
                  <c:v>0</c:v>
                </c:pt>
                <c:pt idx="183">
                  <c:v>1</c:v>
                </c:pt>
                <c:pt idx="184">
                  <c:v>0</c:v>
                </c:pt>
                <c:pt idx="185">
                  <c:v>0</c:v>
                </c:pt>
                <c:pt idx="186">
                  <c:v>0</c:v>
                </c:pt>
                <c:pt idx="187">
                  <c:v>0</c:v>
                </c:pt>
                <c:pt idx="188">
                  <c:v>1</c:v>
                </c:pt>
                <c:pt idx="189">
                  <c:v>0</c:v>
                </c:pt>
                <c:pt idx="190">
                  <c:v>1</c:v>
                </c:pt>
                <c:pt idx="191">
                  <c:v>0</c:v>
                </c:pt>
                <c:pt idx="192">
                  <c:v>0</c:v>
                </c:pt>
                <c:pt idx="193">
                  <c:v>0</c:v>
                </c:pt>
                <c:pt idx="194">
                  <c:v>0</c:v>
                </c:pt>
                <c:pt idx="195">
                  <c:v>1</c:v>
                </c:pt>
                <c:pt idx="196">
                  <c:v>0</c:v>
                </c:pt>
                <c:pt idx="197">
                  <c:v>0</c:v>
                </c:pt>
                <c:pt idx="198">
                  <c:v>1</c:v>
                </c:pt>
                <c:pt idx="199">
                  <c:v>0</c:v>
                </c:pt>
                <c:pt idx="200">
                  <c:v>0</c:v>
                </c:pt>
                <c:pt idx="201">
                  <c:v>0</c:v>
                </c:pt>
                <c:pt idx="202">
                  <c:v>0</c:v>
                </c:pt>
                <c:pt idx="203">
                  <c:v>0</c:v>
                </c:pt>
                <c:pt idx="204">
                  <c:v>1</c:v>
                </c:pt>
                <c:pt idx="205">
                  <c:v>0</c:v>
                </c:pt>
                <c:pt idx="206">
                  <c:v>0</c:v>
                </c:pt>
                <c:pt idx="207">
                  <c:v>1</c:v>
                </c:pt>
                <c:pt idx="208">
                  <c:v>0</c:v>
                </c:pt>
                <c:pt idx="209">
                  <c:v>0</c:v>
                </c:pt>
                <c:pt idx="210">
                  <c:v>1</c:v>
                </c:pt>
                <c:pt idx="211">
                  <c:v>0</c:v>
                </c:pt>
                <c:pt idx="212">
                  <c:v>0</c:v>
                </c:pt>
                <c:pt idx="213">
                  <c:v>0</c:v>
                </c:pt>
                <c:pt idx="214">
                  <c:v>0</c:v>
                </c:pt>
                <c:pt idx="215">
                  <c:v>1</c:v>
                </c:pt>
                <c:pt idx="216">
                  <c:v>0</c:v>
                </c:pt>
                <c:pt idx="217">
                  <c:v>0</c:v>
                </c:pt>
                <c:pt idx="218">
                  <c:v>0</c:v>
                </c:pt>
                <c:pt idx="219">
                  <c:v>0</c:v>
                </c:pt>
                <c:pt idx="220">
                  <c:v>0</c:v>
                </c:pt>
                <c:pt idx="221">
                  <c:v>1</c:v>
                </c:pt>
                <c:pt idx="222">
                  <c:v>0</c:v>
                </c:pt>
                <c:pt idx="223">
                  <c:v>0</c:v>
                </c:pt>
                <c:pt idx="224">
                  <c:v>1</c:v>
                </c:pt>
                <c:pt idx="225">
                  <c:v>0</c:v>
                </c:pt>
                <c:pt idx="226">
                  <c:v>1</c:v>
                </c:pt>
                <c:pt idx="227">
                  <c:v>0</c:v>
                </c:pt>
                <c:pt idx="228">
                  <c:v>0</c:v>
                </c:pt>
                <c:pt idx="229">
                  <c:v>0</c:v>
                </c:pt>
                <c:pt idx="230">
                  <c:v>0</c:v>
                </c:pt>
                <c:pt idx="231">
                  <c:v>1</c:v>
                </c:pt>
                <c:pt idx="232">
                  <c:v>0</c:v>
                </c:pt>
                <c:pt idx="233">
                  <c:v>0</c:v>
                </c:pt>
                <c:pt idx="234">
                  <c:v>0</c:v>
                </c:pt>
                <c:pt idx="235">
                  <c:v>0</c:v>
                </c:pt>
                <c:pt idx="236">
                  <c:v>0</c:v>
                </c:pt>
                <c:pt idx="237">
                  <c:v>0</c:v>
                </c:pt>
                <c:pt idx="238">
                  <c:v>0</c:v>
                </c:pt>
                <c:pt idx="239">
                  <c:v>0</c:v>
                </c:pt>
                <c:pt idx="240">
                  <c:v>0</c:v>
                </c:pt>
                <c:pt idx="241">
                  <c:v>0</c:v>
                </c:pt>
                <c:pt idx="242">
                  <c:v>0</c:v>
                </c:pt>
                <c:pt idx="243">
                  <c:v>1</c:v>
                </c:pt>
                <c:pt idx="244">
                  <c:v>0</c:v>
                </c:pt>
                <c:pt idx="245">
                  <c:v>0</c:v>
                </c:pt>
                <c:pt idx="246">
                  <c:v>0</c:v>
                </c:pt>
                <c:pt idx="247">
                  <c:v>1</c:v>
                </c:pt>
                <c:pt idx="248">
                  <c:v>0</c:v>
                </c:pt>
                <c:pt idx="249">
                  <c:v>0</c:v>
                </c:pt>
                <c:pt idx="250">
                  <c:v>0</c:v>
                </c:pt>
                <c:pt idx="251">
                  <c:v>1</c:v>
                </c:pt>
                <c:pt idx="252">
                  <c:v>0</c:v>
                </c:pt>
                <c:pt idx="253">
                  <c:v>1</c:v>
                </c:pt>
                <c:pt idx="254">
                  <c:v>0</c:v>
                </c:pt>
                <c:pt idx="255">
                  <c:v>0</c:v>
                </c:pt>
                <c:pt idx="256">
                  <c:v>0</c:v>
                </c:pt>
                <c:pt idx="257">
                  <c:v>1</c:v>
                </c:pt>
                <c:pt idx="258">
                  <c:v>0</c:v>
                </c:pt>
                <c:pt idx="259">
                  <c:v>0</c:v>
                </c:pt>
                <c:pt idx="260">
                  <c:v>0</c:v>
                </c:pt>
                <c:pt idx="261">
                  <c:v>0</c:v>
                </c:pt>
                <c:pt idx="262">
                  <c:v>1</c:v>
                </c:pt>
                <c:pt idx="263">
                  <c:v>0</c:v>
                </c:pt>
                <c:pt idx="264">
                  <c:v>0</c:v>
                </c:pt>
                <c:pt idx="265">
                  <c:v>0</c:v>
                </c:pt>
                <c:pt idx="266">
                  <c:v>0</c:v>
                </c:pt>
                <c:pt idx="267">
                  <c:v>0</c:v>
                </c:pt>
                <c:pt idx="268">
                  <c:v>0</c:v>
                </c:pt>
                <c:pt idx="269">
                  <c:v>1</c:v>
                </c:pt>
                <c:pt idx="270">
                  <c:v>0</c:v>
                </c:pt>
                <c:pt idx="271">
                  <c:v>1</c:v>
                </c:pt>
                <c:pt idx="272">
                  <c:v>0</c:v>
                </c:pt>
                <c:pt idx="273">
                  <c:v>0</c:v>
                </c:pt>
                <c:pt idx="274">
                  <c:v>0</c:v>
                </c:pt>
                <c:pt idx="275">
                  <c:v>0</c:v>
                </c:pt>
                <c:pt idx="276">
                  <c:v>0</c:v>
                </c:pt>
                <c:pt idx="277">
                  <c:v>0</c:v>
                </c:pt>
                <c:pt idx="278">
                  <c:v>1</c:v>
                </c:pt>
                <c:pt idx="279">
                  <c:v>0</c:v>
                </c:pt>
                <c:pt idx="280">
                  <c:v>0</c:v>
                </c:pt>
                <c:pt idx="281">
                  <c:v>0</c:v>
                </c:pt>
                <c:pt idx="282">
                  <c:v>1</c:v>
                </c:pt>
                <c:pt idx="283">
                  <c:v>1</c:v>
                </c:pt>
                <c:pt idx="284">
                  <c:v>0</c:v>
                </c:pt>
                <c:pt idx="285">
                  <c:v>0</c:v>
                </c:pt>
                <c:pt idx="286">
                  <c:v>0</c:v>
                </c:pt>
                <c:pt idx="287">
                  <c:v>0</c:v>
                </c:pt>
                <c:pt idx="288">
                  <c:v>0</c:v>
                </c:pt>
                <c:pt idx="289">
                  <c:v>0</c:v>
                </c:pt>
                <c:pt idx="290">
                  <c:v>0</c:v>
                </c:pt>
                <c:pt idx="291">
                  <c:v>0</c:v>
                </c:pt>
                <c:pt idx="292">
                  <c:v>1</c:v>
                </c:pt>
                <c:pt idx="293">
                  <c:v>0</c:v>
                </c:pt>
                <c:pt idx="294">
                  <c:v>0</c:v>
                </c:pt>
                <c:pt idx="295">
                  <c:v>1</c:v>
                </c:pt>
                <c:pt idx="296">
                  <c:v>0</c:v>
                </c:pt>
                <c:pt idx="297">
                  <c:v>0</c:v>
                </c:pt>
                <c:pt idx="298">
                  <c:v>0</c:v>
                </c:pt>
                <c:pt idx="299">
                  <c:v>0</c:v>
                </c:pt>
                <c:pt idx="300">
                  <c:v>0</c:v>
                </c:pt>
                <c:pt idx="301">
                  <c:v>1</c:v>
                </c:pt>
                <c:pt idx="302">
                  <c:v>0</c:v>
                </c:pt>
                <c:pt idx="303">
                  <c:v>0</c:v>
                </c:pt>
                <c:pt idx="304">
                  <c:v>0</c:v>
                </c:pt>
                <c:pt idx="305">
                  <c:v>0</c:v>
                </c:pt>
                <c:pt idx="306">
                  <c:v>1</c:v>
                </c:pt>
                <c:pt idx="307">
                  <c:v>1</c:v>
                </c:pt>
                <c:pt idx="308">
                  <c:v>0</c:v>
                </c:pt>
                <c:pt idx="309">
                  <c:v>0</c:v>
                </c:pt>
                <c:pt idx="310">
                  <c:v>0</c:v>
                </c:pt>
                <c:pt idx="311">
                  <c:v>0</c:v>
                </c:pt>
                <c:pt idx="312">
                  <c:v>0</c:v>
                </c:pt>
                <c:pt idx="313">
                  <c:v>0</c:v>
                </c:pt>
                <c:pt idx="314">
                  <c:v>0</c:v>
                </c:pt>
                <c:pt idx="315">
                  <c:v>1</c:v>
                </c:pt>
                <c:pt idx="316">
                  <c:v>0</c:v>
                </c:pt>
                <c:pt idx="317">
                  <c:v>1</c:v>
                </c:pt>
                <c:pt idx="318">
                  <c:v>0</c:v>
                </c:pt>
                <c:pt idx="319">
                  <c:v>0</c:v>
                </c:pt>
                <c:pt idx="320">
                  <c:v>0</c:v>
                </c:pt>
                <c:pt idx="321">
                  <c:v>1</c:v>
                </c:pt>
                <c:pt idx="322">
                  <c:v>0</c:v>
                </c:pt>
                <c:pt idx="323">
                  <c:v>0</c:v>
                </c:pt>
                <c:pt idx="324">
                  <c:v>0</c:v>
                </c:pt>
                <c:pt idx="325">
                  <c:v>1</c:v>
                </c:pt>
                <c:pt idx="326">
                  <c:v>0</c:v>
                </c:pt>
                <c:pt idx="327">
                  <c:v>0</c:v>
                </c:pt>
                <c:pt idx="328">
                  <c:v>0</c:v>
                </c:pt>
                <c:pt idx="329">
                  <c:v>0</c:v>
                </c:pt>
                <c:pt idx="330">
                  <c:v>0</c:v>
                </c:pt>
                <c:pt idx="331">
                  <c:v>1</c:v>
                </c:pt>
                <c:pt idx="332">
                  <c:v>0</c:v>
                </c:pt>
                <c:pt idx="333">
                  <c:v>0</c:v>
                </c:pt>
                <c:pt idx="334">
                  <c:v>0</c:v>
                </c:pt>
                <c:pt idx="335">
                  <c:v>0</c:v>
                </c:pt>
                <c:pt idx="336">
                  <c:v>1</c:v>
                </c:pt>
                <c:pt idx="337">
                  <c:v>0</c:v>
                </c:pt>
                <c:pt idx="338">
                  <c:v>0</c:v>
                </c:pt>
                <c:pt idx="339">
                  <c:v>1</c:v>
                </c:pt>
                <c:pt idx="340">
                  <c:v>0</c:v>
                </c:pt>
                <c:pt idx="341">
                  <c:v>0</c:v>
                </c:pt>
                <c:pt idx="342">
                  <c:v>0</c:v>
                </c:pt>
                <c:pt idx="343">
                  <c:v>0</c:v>
                </c:pt>
                <c:pt idx="344">
                  <c:v>1</c:v>
                </c:pt>
                <c:pt idx="345">
                  <c:v>0</c:v>
                </c:pt>
                <c:pt idx="346">
                  <c:v>0</c:v>
                </c:pt>
                <c:pt idx="347">
                  <c:v>1</c:v>
                </c:pt>
                <c:pt idx="348">
                  <c:v>0</c:v>
                </c:pt>
                <c:pt idx="349">
                  <c:v>0</c:v>
                </c:pt>
                <c:pt idx="350">
                  <c:v>0</c:v>
                </c:pt>
                <c:pt idx="351">
                  <c:v>0</c:v>
                </c:pt>
                <c:pt idx="352">
                  <c:v>0</c:v>
                </c:pt>
                <c:pt idx="353">
                  <c:v>1</c:v>
                </c:pt>
                <c:pt idx="354">
                  <c:v>0</c:v>
                </c:pt>
                <c:pt idx="355">
                  <c:v>0</c:v>
                </c:pt>
                <c:pt idx="356">
                  <c:v>1</c:v>
                </c:pt>
                <c:pt idx="357">
                  <c:v>0</c:v>
                </c:pt>
                <c:pt idx="358">
                  <c:v>0</c:v>
                </c:pt>
                <c:pt idx="359">
                  <c:v>0</c:v>
                </c:pt>
                <c:pt idx="360">
                  <c:v>0</c:v>
                </c:pt>
                <c:pt idx="361">
                  <c:v>0</c:v>
                </c:pt>
                <c:pt idx="362">
                  <c:v>0</c:v>
                </c:pt>
                <c:pt idx="363">
                  <c:v>0</c:v>
                </c:pt>
                <c:pt idx="364">
                  <c:v>0</c:v>
                </c:pt>
                <c:pt idx="365">
                  <c:v>1</c:v>
                </c:pt>
                <c:pt idx="366">
                  <c:v>0</c:v>
                </c:pt>
                <c:pt idx="367">
                  <c:v>0</c:v>
                </c:pt>
                <c:pt idx="368">
                  <c:v>0</c:v>
                </c:pt>
                <c:pt idx="369">
                  <c:v>0</c:v>
                </c:pt>
                <c:pt idx="370">
                  <c:v>0</c:v>
                </c:pt>
                <c:pt idx="371">
                  <c:v>1</c:v>
                </c:pt>
                <c:pt idx="372">
                  <c:v>0</c:v>
                </c:pt>
                <c:pt idx="373">
                  <c:v>0</c:v>
                </c:pt>
                <c:pt idx="374">
                  <c:v>1</c:v>
                </c:pt>
                <c:pt idx="375">
                  <c:v>0</c:v>
                </c:pt>
                <c:pt idx="376">
                  <c:v>0</c:v>
                </c:pt>
                <c:pt idx="377">
                  <c:v>0</c:v>
                </c:pt>
                <c:pt idx="378">
                  <c:v>0</c:v>
                </c:pt>
                <c:pt idx="379">
                  <c:v>0</c:v>
                </c:pt>
                <c:pt idx="380">
                  <c:v>1</c:v>
                </c:pt>
                <c:pt idx="381">
                  <c:v>0</c:v>
                </c:pt>
                <c:pt idx="382">
                  <c:v>1</c:v>
                </c:pt>
                <c:pt idx="383">
                  <c:v>0</c:v>
                </c:pt>
                <c:pt idx="384">
                  <c:v>0</c:v>
                </c:pt>
                <c:pt idx="385">
                  <c:v>0</c:v>
                </c:pt>
                <c:pt idx="386">
                  <c:v>0</c:v>
                </c:pt>
                <c:pt idx="387">
                  <c:v>1</c:v>
                </c:pt>
                <c:pt idx="388">
                  <c:v>0</c:v>
                </c:pt>
                <c:pt idx="389">
                  <c:v>0</c:v>
                </c:pt>
                <c:pt idx="390">
                  <c:v>1</c:v>
                </c:pt>
                <c:pt idx="391">
                  <c:v>0</c:v>
                </c:pt>
                <c:pt idx="392">
                  <c:v>0</c:v>
                </c:pt>
                <c:pt idx="393">
                  <c:v>0</c:v>
                </c:pt>
                <c:pt idx="394">
                  <c:v>0</c:v>
                </c:pt>
                <c:pt idx="395">
                  <c:v>0</c:v>
                </c:pt>
                <c:pt idx="396">
                  <c:v>0</c:v>
                </c:pt>
                <c:pt idx="397">
                  <c:v>1</c:v>
                </c:pt>
                <c:pt idx="398">
                  <c:v>0</c:v>
                </c:pt>
                <c:pt idx="399">
                  <c:v>0</c:v>
                </c:pt>
                <c:pt idx="400">
                  <c:v>1</c:v>
                </c:pt>
                <c:pt idx="401">
                  <c:v>0</c:v>
                </c:pt>
                <c:pt idx="402">
                  <c:v>0</c:v>
                </c:pt>
                <c:pt idx="403">
                  <c:v>0</c:v>
                </c:pt>
                <c:pt idx="404">
                  <c:v>1</c:v>
                </c:pt>
                <c:pt idx="405">
                  <c:v>0</c:v>
                </c:pt>
                <c:pt idx="406">
                  <c:v>0</c:v>
                </c:pt>
                <c:pt idx="407">
                  <c:v>0</c:v>
                </c:pt>
                <c:pt idx="408">
                  <c:v>0</c:v>
                </c:pt>
                <c:pt idx="409">
                  <c:v>0</c:v>
                </c:pt>
                <c:pt idx="410">
                  <c:v>0</c:v>
                </c:pt>
                <c:pt idx="411">
                  <c:v>1</c:v>
                </c:pt>
                <c:pt idx="412">
                  <c:v>1</c:v>
                </c:pt>
                <c:pt idx="413">
                  <c:v>0</c:v>
                </c:pt>
                <c:pt idx="414">
                  <c:v>0</c:v>
                </c:pt>
                <c:pt idx="415">
                  <c:v>0</c:v>
                </c:pt>
                <c:pt idx="416">
                  <c:v>1</c:v>
                </c:pt>
                <c:pt idx="417">
                  <c:v>0</c:v>
                </c:pt>
                <c:pt idx="418">
                  <c:v>0</c:v>
                </c:pt>
                <c:pt idx="419">
                  <c:v>0</c:v>
                </c:pt>
                <c:pt idx="420">
                  <c:v>0</c:v>
                </c:pt>
                <c:pt idx="421">
                  <c:v>1</c:v>
                </c:pt>
                <c:pt idx="422">
                  <c:v>0</c:v>
                </c:pt>
                <c:pt idx="423">
                  <c:v>0</c:v>
                </c:pt>
                <c:pt idx="424">
                  <c:v>1</c:v>
                </c:pt>
                <c:pt idx="425">
                  <c:v>0</c:v>
                </c:pt>
                <c:pt idx="426">
                  <c:v>0</c:v>
                </c:pt>
                <c:pt idx="427">
                  <c:v>0</c:v>
                </c:pt>
                <c:pt idx="428">
                  <c:v>1</c:v>
                </c:pt>
                <c:pt idx="429">
                  <c:v>0</c:v>
                </c:pt>
                <c:pt idx="430">
                  <c:v>0</c:v>
                </c:pt>
                <c:pt idx="431">
                  <c:v>0</c:v>
                </c:pt>
                <c:pt idx="432">
                  <c:v>1</c:v>
                </c:pt>
                <c:pt idx="433">
                  <c:v>0</c:v>
                </c:pt>
                <c:pt idx="434">
                  <c:v>0</c:v>
                </c:pt>
                <c:pt idx="435">
                  <c:v>0</c:v>
                </c:pt>
                <c:pt idx="436">
                  <c:v>1</c:v>
                </c:pt>
                <c:pt idx="437">
                  <c:v>0</c:v>
                </c:pt>
                <c:pt idx="438">
                  <c:v>0</c:v>
                </c:pt>
                <c:pt idx="439">
                  <c:v>0</c:v>
                </c:pt>
                <c:pt idx="440">
                  <c:v>0</c:v>
                </c:pt>
                <c:pt idx="441">
                  <c:v>0</c:v>
                </c:pt>
                <c:pt idx="442">
                  <c:v>0</c:v>
                </c:pt>
                <c:pt idx="443">
                  <c:v>1</c:v>
                </c:pt>
                <c:pt idx="444">
                  <c:v>0</c:v>
                </c:pt>
                <c:pt idx="445">
                  <c:v>1</c:v>
                </c:pt>
                <c:pt idx="446">
                  <c:v>0</c:v>
                </c:pt>
                <c:pt idx="447">
                  <c:v>0</c:v>
                </c:pt>
                <c:pt idx="448">
                  <c:v>0</c:v>
                </c:pt>
                <c:pt idx="449">
                  <c:v>1</c:v>
                </c:pt>
                <c:pt idx="450">
                  <c:v>0</c:v>
                </c:pt>
                <c:pt idx="451">
                  <c:v>0</c:v>
                </c:pt>
                <c:pt idx="452">
                  <c:v>0</c:v>
                </c:pt>
                <c:pt idx="453">
                  <c:v>0</c:v>
                </c:pt>
                <c:pt idx="454">
                  <c:v>0</c:v>
                </c:pt>
                <c:pt idx="455">
                  <c:v>0</c:v>
                </c:pt>
                <c:pt idx="456">
                  <c:v>0</c:v>
                </c:pt>
                <c:pt idx="457">
                  <c:v>1</c:v>
                </c:pt>
                <c:pt idx="458">
                  <c:v>1</c:v>
                </c:pt>
                <c:pt idx="459">
                  <c:v>0</c:v>
                </c:pt>
                <c:pt idx="460">
                  <c:v>0</c:v>
                </c:pt>
                <c:pt idx="461">
                  <c:v>0</c:v>
                </c:pt>
                <c:pt idx="462">
                  <c:v>0</c:v>
                </c:pt>
                <c:pt idx="463">
                  <c:v>1</c:v>
                </c:pt>
                <c:pt idx="464">
                  <c:v>0</c:v>
                </c:pt>
                <c:pt idx="465">
                  <c:v>0</c:v>
                </c:pt>
                <c:pt idx="466">
                  <c:v>0</c:v>
                </c:pt>
                <c:pt idx="467">
                  <c:v>0</c:v>
                </c:pt>
                <c:pt idx="468">
                  <c:v>0</c:v>
                </c:pt>
                <c:pt idx="469">
                  <c:v>1</c:v>
                </c:pt>
                <c:pt idx="470">
                  <c:v>0</c:v>
                </c:pt>
                <c:pt idx="471">
                  <c:v>0</c:v>
                </c:pt>
                <c:pt idx="472">
                  <c:v>1</c:v>
                </c:pt>
                <c:pt idx="473">
                  <c:v>0</c:v>
                </c:pt>
                <c:pt idx="474">
                  <c:v>0</c:v>
                </c:pt>
                <c:pt idx="475">
                  <c:v>0</c:v>
                </c:pt>
                <c:pt idx="476">
                  <c:v>0</c:v>
                </c:pt>
                <c:pt idx="477">
                  <c:v>1</c:v>
                </c:pt>
                <c:pt idx="478">
                  <c:v>0</c:v>
                </c:pt>
                <c:pt idx="479">
                  <c:v>0</c:v>
                </c:pt>
                <c:pt idx="480">
                  <c:v>0</c:v>
                </c:pt>
                <c:pt idx="481">
                  <c:v>0</c:v>
                </c:pt>
                <c:pt idx="482">
                  <c:v>0</c:v>
                </c:pt>
                <c:pt idx="483">
                  <c:v>0</c:v>
                </c:pt>
                <c:pt idx="484">
                  <c:v>0</c:v>
                </c:pt>
                <c:pt idx="485">
                  <c:v>1</c:v>
                </c:pt>
                <c:pt idx="486">
                  <c:v>0</c:v>
                </c:pt>
                <c:pt idx="487">
                  <c:v>1</c:v>
                </c:pt>
                <c:pt idx="488">
                  <c:v>0</c:v>
                </c:pt>
                <c:pt idx="489">
                  <c:v>0</c:v>
                </c:pt>
                <c:pt idx="490">
                  <c:v>0</c:v>
                </c:pt>
                <c:pt idx="491">
                  <c:v>0</c:v>
                </c:pt>
                <c:pt idx="492">
                  <c:v>1</c:v>
                </c:pt>
                <c:pt idx="493">
                  <c:v>0</c:v>
                </c:pt>
                <c:pt idx="494">
                  <c:v>0</c:v>
                </c:pt>
                <c:pt idx="495">
                  <c:v>0</c:v>
                </c:pt>
                <c:pt idx="496">
                  <c:v>1</c:v>
                </c:pt>
                <c:pt idx="497">
                  <c:v>0</c:v>
                </c:pt>
                <c:pt idx="498">
                  <c:v>1</c:v>
                </c:pt>
                <c:pt idx="499">
                  <c:v>0</c:v>
                </c:pt>
                <c:pt idx="500">
                  <c:v>0</c:v>
                </c:pt>
                <c:pt idx="501">
                  <c:v>0</c:v>
                </c:pt>
                <c:pt idx="502">
                  <c:v>0</c:v>
                </c:pt>
                <c:pt idx="503">
                  <c:v>0</c:v>
                </c:pt>
                <c:pt idx="504">
                  <c:v>0</c:v>
                </c:pt>
                <c:pt idx="505">
                  <c:v>0</c:v>
                </c:pt>
                <c:pt idx="506">
                  <c:v>1</c:v>
                </c:pt>
                <c:pt idx="507">
                  <c:v>0</c:v>
                </c:pt>
                <c:pt idx="508">
                  <c:v>1</c:v>
                </c:pt>
                <c:pt idx="509">
                  <c:v>0</c:v>
                </c:pt>
                <c:pt idx="510">
                  <c:v>0</c:v>
                </c:pt>
                <c:pt idx="511">
                  <c:v>1</c:v>
                </c:pt>
                <c:pt idx="512">
                  <c:v>0</c:v>
                </c:pt>
                <c:pt idx="513">
                  <c:v>0</c:v>
                </c:pt>
                <c:pt idx="514">
                  <c:v>0</c:v>
                </c:pt>
                <c:pt idx="515">
                  <c:v>0</c:v>
                </c:pt>
                <c:pt idx="516">
                  <c:v>0</c:v>
                </c:pt>
                <c:pt idx="517">
                  <c:v>0</c:v>
                </c:pt>
                <c:pt idx="518">
                  <c:v>0</c:v>
                </c:pt>
                <c:pt idx="519">
                  <c:v>1</c:v>
                </c:pt>
                <c:pt idx="520">
                  <c:v>0</c:v>
                </c:pt>
                <c:pt idx="521">
                  <c:v>0</c:v>
                </c:pt>
                <c:pt idx="522">
                  <c:v>1</c:v>
                </c:pt>
                <c:pt idx="523">
                  <c:v>0</c:v>
                </c:pt>
                <c:pt idx="524">
                  <c:v>0</c:v>
                </c:pt>
                <c:pt idx="525">
                  <c:v>0</c:v>
                </c:pt>
                <c:pt idx="526">
                  <c:v>0</c:v>
                </c:pt>
                <c:pt idx="527">
                  <c:v>0</c:v>
                </c:pt>
                <c:pt idx="528">
                  <c:v>0</c:v>
                </c:pt>
                <c:pt idx="529">
                  <c:v>1</c:v>
                </c:pt>
                <c:pt idx="530">
                  <c:v>0</c:v>
                </c:pt>
                <c:pt idx="531">
                  <c:v>0</c:v>
                </c:pt>
                <c:pt idx="532">
                  <c:v>0</c:v>
                </c:pt>
                <c:pt idx="533">
                  <c:v>1</c:v>
                </c:pt>
                <c:pt idx="534">
                  <c:v>0</c:v>
                </c:pt>
                <c:pt idx="535">
                  <c:v>0</c:v>
                </c:pt>
                <c:pt idx="536">
                  <c:v>0</c:v>
                </c:pt>
                <c:pt idx="537">
                  <c:v>0</c:v>
                </c:pt>
                <c:pt idx="538">
                  <c:v>1</c:v>
                </c:pt>
                <c:pt idx="539">
                  <c:v>0</c:v>
                </c:pt>
                <c:pt idx="540">
                  <c:v>0</c:v>
                </c:pt>
                <c:pt idx="541">
                  <c:v>0</c:v>
                </c:pt>
                <c:pt idx="542">
                  <c:v>0</c:v>
                </c:pt>
                <c:pt idx="543">
                  <c:v>1</c:v>
                </c:pt>
                <c:pt idx="544">
                  <c:v>1</c:v>
                </c:pt>
                <c:pt idx="545">
                  <c:v>0</c:v>
                </c:pt>
                <c:pt idx="546">
                  <c:v>0</c:v>
                </c:pt>
                <c:pt idx="547">
                  <c:v>0</c:v>
                </c:pt>
                <c:pt idx="548">
                  <c:v>0</c:v>
                </c:pt>
                <c:pt idx="549">
                  <c:v>0</c:v>
                </c:pt>
                <c:pt idx="550">
                  <c:v>1</c:v>
                </c:pt>
                <c:pt idx="551">
                  <c:v>0</c:v>
                </c:pt>
                <c:pt idx="552">
                  <c:v>0</c:v>
                </c:pt>
                <c:pt idx="553">
                  <c:v>0</c:v>
                </c:pt>
                <c:pt idx="554">
                  <c:v>0</c:v>
                </c:pt>
                <c:pt idx="555">
                  <c:v>0</c:v>
                </c:pt>
                <c:pt idx="556">
                  <c:v>0</c:v>
                </c:pt>
                <c:pt idx="557">
                  <c:v>1</c:v>
                </c:pt>
                <c:pt idx="558">
                  <c:v>0</c:v>
                </c:pt>
                <c:pt idx="559">
                  <c:v>0</c:v>
                </c:pt>
                <c:pt idx="560">
                  <c:v>0</c:v>
                </c:pt>
                <c:pt idx="561">
                  <c:v>0</c:v>
                </c:pt>
                <c:pt idx="562">
                  <c:v>0</c:v>
                </c:pt>
                <c:pt idx="563">
                  <c:v>1</c:v>
                </c:pt>
                <c:pt idx="564">
                  <c:v>0</c:v>
                </c:pt>
                <c:pt idx="565">
                  <c:v>0</c:v>
                </c:pt>
                <c:pt idx="566">
                  <c:v>1</c:v>
                </c:pt>
                <c:pt idx="567">
                  <c:v>0</c:v>
                </c:pt>
                <c:pt idx="568">
                  <c:v>0</c:v>
                </c:pt>
              </c:numCache>
            </c:numRef>
          </c:xVal>
          <c:yVal>
            <c:numRef>
              <c:f>'Pivot Dashboard'!$C$83:$C$651</c:f>
              <c:numCache>
                <c:formatCode>General</c:formatCode>
                <c:ptCount val="569"/>
                <c:pt idx="0">
                  <c:v>0</c:v>
                </c:pt>
                <c:pt idx="1">
                  <c:v>0</c:v>
                </c:pt>
                <c:pt idx="2">
                  <c:v>0</c:v>
                </c:pt>
                <c:pt idx="3">
                  <c:v>0</c:v>
                </c:pt>
                <c:pt idx="4">
                  <c:v>0</c:v>
                </c:pt>
                <c:pt idx="5">
                  <c:v>0</c:v>
                </c:pt>
                <c:pt idx="6">
                  <c:v>1</c:v>
                </c:pt>
                <c:pt idx="7">
                  <c:v>1</c:v>
                </c:pt>
                <c:pt idx="8">
                  <c:v>1</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pt idx="24">
                  <c:v>0</c:v>
                </c:pt>
                <c:pt idx="25">
                  <c:v>0</c:v>
                </c:pt>
                <c:pt idx="26">
                  <c:v>1</c:v>
                </c:pt>
                <c:pt idx="27">
                  <c:v>0</c:v>
                </c:pt>
                <c:pt idx="28">
                  <c:v>0</c:v>
                </c:pt>
                <c:pt idx="29">
                  <c:v>1</c:v>
                </c:pt>
                <c:pt idx="30">
                  <c:v>0</c:v>
                </c:pt>
                <c:pt idx="31">
                  <c:v>0</c:v>
                </c:pt>
                <c:pt idx="32">
                  <c:v>1</c:v>
                </c:pt>
                <c:pt idx="33">
                  <c:v>1</c:v>
                </c:pt>
                <c:pt idx="34">
                  <c:v>0</c:v>
                </c:pt>
                <c:pt idx="35">
                  <c:v>0</c:v>
                </c:pt>
                <c:pt idx="36">
                  <c:v>0</c:v>
                </c:pt>
                <c:pt idx="37">
                  <c:v>0</c:v>
                </c:pt>
                <c:pt idx="38">
                  <c:v>0</c:v>
                </c:pt>
                <c:pt idx="39">
                  <c:v>0</c:v>
                </c:pt>
                <c:pt idx="40">
                  <c:v>1</c:v>
                </c:pt>
                <c:pt idx="41">
                  <c:v>1</c:v>
                </c:pt>
                <c:pt idx="42">
                  <c:v>1</c:v>
                </c:pt>
                <c:pt idx="43">
                  <c:v>1</c:v>
                </c:pt>
                <c:pt idx="44">
                  <c:v>0</c:v>
                </c:pt>
                <c:pt idx="45">
                  <c:v>1</c:v>
                </c:pt>
                <c:pt idx="46">
                  <c:v>1</c:v>
                </c:pt>
                <c:pt idx="47">
                  <c:v>0</c:v>
                </c:pt>
                <c:pt idx="48">
                  <c:v>1</c:v>
                </c:pt>
                <c:pt idx="49">
                  <c:v>1</c:v>
                </c:pt>
                <c:pt idx="50">
                  <c:v>1</c:v>
                </c:pt>
                <c:pt idx="51">
                  <c:v>0</c:v>
                </c:pt>
                <c:pt idx="52">
                  <c:v>0</c:v>
                </c:pt>
                <c:pt idx="53">
                  <c:v>0</c:v>
                </c:pt>
                <c:pt idx="54">
                  <c:v>0</c:v>
                </c:pt>
                <c:pt idx="55">
                  <c:v>0</c:v>
                </c:pt>
                <c:pt idx="56">
                  <c:v>0</c:v>
                </c:pt>
                <c:pt idx="57">
                  <c:v>0</c:v>
                </c:pt>
                <c:pt idx="58">
                  <c:v>0</c:v>
                </c:pt>
                <c:pt idx="59">
                  <c:v>0</c:v>
                </c:pt>
                <c:pt idx="60">
                  <c:v>1</c:v>
                </c:pt>
                <c:pt idx="61">
                  <c:v>1</c:v>
                </c:pt>
                <c:pt idx="62">
                  <c:v>1</c:v>
                </c:pt>
                <c:pt idx="63">
                  <c:v>1</c:v>
                </c:pt>
                <c:pt idx="64">
                  <c:v>1</c:v>
                </c:pt>
                <c:pt idx="65">
                  <c:v>1</c:v>
                </c:pt>
                <c:pt idx="66">
                  <c:v>1</c:v>
                </c:pt>
                <c:pt idx="67">
                  <c:v>1</c:v>
                </c:pt>
                <c:pt idx="68">
                  <c:v>1</c:v>
                </c:pt>
                <c:pt idx="69">
                  <c:v>0</c:v>
                </c:pt>
                <c:pt idx="70">
                  <c:v>0</c:v>
                </c:pt>
                <c:pt idx="71">
                  <c:v>0</c:v>
                </c:pt>
                <c:pt idx="72">
                  <c:v>0</c:v>
                </c:pt>
                <c:pt idx="73">
                  <c:v>0</c:v>
                </c:pt>
                <c:pt idx="74">
                  <c:v>1</c:v>
                </c:pt>
                <c:pt idx="75">
                  <c:v>1</c:v>
                </c:pt>
                <c:pt idx="76">
                  <c:v>0</c:v>
                </c:pt>
                <c:pt idx="77">
                  <c:v>1</c:v>
                </c:pt>
                <c:pt idx="78">
                  <c:v>1</c:v>
                </c:pt>
                <c:pt idx="79">
                  <c:v>1</c:v>
                </c:pt>
                <c:pt idx="80">
                  <c:v>1</c:v>
                </c:pt>
                <c:pt idx="81">
                  <c:v>0</c:v>
                </c:pt>
                <c:pt idx="82">
                  <c:v>0</c:v>
                </c:pt>
                <c:pt idx="83">
                  <c:v>0</c:v>
                </c:pt>
                <c:pt idx="84">
                  <c:v>0</c:v>
                </c:pt>
                <c:pt idx="85">
                  <c:v>0</c:v>
                </c:pt>
                <c:pt idx="86">
                  <c:v>0</c:v>
                </c:pt>
                <c:pt idx="87">
                  <c:v>1</c:v>
                </c:pt>
                <c:pt idx="88">
                  <c:v>0</c:v>
                </c:pt>
                <c:pt idx="89">
                  <c:v>0</c:v>
                </c:pt>
                <c:pt idx="90">
                  <c:v>0</c:v>
                </c:pt>
                <c:pt idx="91">
                  <c:v>1</c:v>
                </c:pt>
                <c:pt idx="92">
                  <c:v>1</c:v>
                </c:pt>
                <c:pt idx="93">
                  <c:v>1</c:v>
                </c:pt>
                <c:pt idx="94">
                  <c:v>0</c:v>
                </c:pt>
                <c:pt idx="95">
                  <c:v>1</c:v>
                </c:pt>
                <c:pt idx="96">
                  <c:v>1</c:v>
                </c:pt>
                <c:pt idx="97">
                  <c:v>0</c:v>
                </c:pt>
                <c:pt idx="98">
                  <c:v>0</c:v>
                </c:pt>
                <c:pt idx="99">
                  <c:v>1</c:v>
                </c:pt>
                <c:pt idx="100">
                  <c:v>1</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1</c:v>
                </c:pt>
                <c:pt idx="119">
                  <c:v>1</c:v>
                </c:pt>
                <c:pt idx="120">
                  <c:v>1</c:v>
                </c:pt>
                <c:pt idx="121">
                  <c:v>1</c:v>
                </c:pt>
                <c:pt idx="122">
                  <c:v>1</c:v>
                </c:pt>
                <c:pt idx="123">
                  <c:v>0</c:v>
                </c:pt>
                <c:pt idx="124">
                  <c:v>0</c:v>
                </c:pt>
                <c:pt idx="125">
                  <c:v>0</c:v>
                </c:pt>
                <c:pt idx="126">
                  <c:v>1</c:v>
                </c:pt>
                <c:pt idx="127">
                  <c:v>1</c:v>
                </c:pt>
                <c:pt idx="128">
                  <c:v>1</c:v>
                </c:pt>
                <c:pt idx="129">
                  <c:v>0</c:v>
                </c:pt>
                <c:pt idx="130">
                  <c:v>0</c:v>
                </c:pt>
                <c:pt idx="131">
                  <c:v>0</c:v>
                </c:pt>
                <c:pt idx="132">
                  <c:v>0</c:v>
                </c:pt>
                <c:pt idx="133">
                  <c:v>0</c:v>
                </c:pt>
                <c:pt idx="134">
                  <c:v>0</c:v>
                </c:pt>
                <c:pt idx="135">
                  <c:v>0</c:v>
                </c:pt>
                <c:pt idx="136">
                  <c:v>0</c:v>
                </c:pt>
                <c:pt idx="137">
                  <c:v>0</c:v>
                </c:pt>
                <c:pt idx="138">
                  <c:v>0</c:v>
                </c:pt>
                <c:pt idx="139">
                  <c:v>0</c:v>
                </c:pt>
                <c:pt idx="140">
                  <c:v>1</c:v>
                </c:pt>
                <c:pt idx="141">
                  <c:v>0</c:v>
                </c:pt>
                <c:pt idx="142">
                  <c:v>0</c:v>
                </c:pt>
                <c:pt idx="143">
                  <c:v>1</c:v>
                </c:pt>
                <c:pt idx="144">
                  <c:v>0</c:v>
                </c:pt>
                <c:pt idx="145">
                  <c:v>0</c:v>
                </c:pt>
                <c:pt idx="146">
                  <c:v>0</c:v>
                </c:pt>
                <c:pt idx="147">
                  <c:v>1</c:v>
                </c:pt>
                <c:pt idx="148">
                  <c:v>1</c:v>
                </c:pt>
                <c:pt idx="149">
                  <c:v>1</c:v>
                </c:pt>
                <c:pt idx="150">
                  <c:v>0</c:v>
                </c:pt>
                <c:pt idx="151">
                  <c:v>0</c:v>
                </c:pt>
                <c:pt idx="152">
                  <c:v>1</c:v>
                </c:pt>
                <c:pt idx="153">
                  <c:v>1</c:v>
                </c:pt>
                <c:pt idx="154">
                  <c:v>1</c:v>
                </c:pt>
                <c:pt idx="155">
                  <c:v>0</c:v>
                </c:pt>
                <c:pt idx="156">
                  <c:v>0</c:v>
                </c:pt>
                <c:pt idx="157">
                  <c:v>1</c:v>
                </c:pt>
                <c:pt idx="158">
                  <c:v>1</c:v>
                </c:pt>
                <c:pt idx="159">
                  <c:v>1</c:v>
                </c:pt>
                <c:pt idx="160">
                  <c:v>0</c:v>
                </c:pt>
                <c:pt idx="161">
                  <c:v>0</c:v>
                </c:pt>
                <c:pt idx="162">
                  <c:v>0</c:v>
                </c:pt>
                <c:pt idx="163">
                  <c:v>0</c:v>
                </c:pt>
                <c:pt idx="164">
                  <c:v>0</c:v>
                </c:pt>
                <c:pt idx="165">
                  <c:v>0</c:v>
                </c:pt>
                <c:pt idx="166">
                  <c:v>1</c:v>
                </c:pt>
                <c:pt idx="167">
                  <c:v>1</c:v>
                </c:pt>
                <c:pt idx="168">
                  <c:v>0</c:v>
                </c:pt>
                <c:pt idx="169">
                  <c:v>0</c:v>
                </c:pt>
                <c:pt idx="170">
                  <c:v>0</c:v>
                </c:pt>
                <c:pt idx="171">
                  <c:v>0</c:v>
                </c:pt>
                <c:pt idx="172">
                  <c:v>0</c:v>
                </c:pt>
                <c:pt idx="173">
                  <c:v>0</c:v>
                </c:pt>
                <c:pt idx="174">
                  <c:v>1</c:v>
                </c:pt>
                <c:pt idx="175">
                  <c:v>0</c:v>
                </c:pt>
                <c:pt idx="176">
                  <c:v>0</c:v>
                </c:pt>
                <c:pt idx="177">
                  <c:v>1</c:v>
                </c:pt>
                <c:pt idx="178">
                  <c:v>0</c:v>
                </c:pt>
                <c:pt idx="179">
                  <c:v>1</c:v>
                </c:pt>
                <c:pt idx="180">
                  <c:v>0</c:v>
                </c:pt>
                <c:pt idx="181">
                  <c:v>1</c:v>
                </c:pt>
                <c:pt idx="182">
                  <c:v>0</c:v>
                </c:pt>
                <c:pt idx="183">
                  <c:v>1</c:v>
                </c:pt>
                <c:pt idx="184">
                  <c:v>0</c:v>
                </c:pt>
                <c:pt idx="185">
                  <c:v>1</c:v>
                </c:pt>
                <c:pt idx="186">
                  <c:v>1</c:v>
                </c:pt>
                <c:pt idx="187">
                  <c:v>1</c:v>
                </c:pt>
                <c:pt idx="188">
                  <c:v>1</c:v>
                </c:pt>
                <c:pt idx="189">
                  <c:v>1</c:v>
                </c:pt>
                <c:pt idx="190">
                  <c:v>1</c:v>
                </c:pt>
                <c:pt idx="191">
                  <c:v>1</c:v>
                </c:pt>
                <c:pt idx="192">
                  <c:v>1</c:v>
                </c:pt>
                <c:pt idx="193">
                  <c:v>0</c:v>
                </c:pt>
                <c:pt idx="194">
                  <c:v>0</c:v>
                </c:pt>
                <c:pt idx="195">
                  <c:v>0</c:v>
                </c:pt>
                <c:pt idx="196">
                  <c:v>0</c:v>
                </c:pt>
                <c:pt idx="197">
                  <c:v>0</c:v>
                </c:pt>
                <c:pt idx="198">
                  <c:v>0</c:v>
                </c:pt>
                <c:pt idx="199">
                  <c:v>0</c:v>
                </c:pt>
                <c:pt idx="200">
                  <c:v>0</c:v>
                </c:pt>
                <c:pt idx="201">
                  <c:v>0</c:v>
                </c:pt>
                <c:pt idx="202">
                  <c:v>0</c:v>
                </c:pt>
                <c:pt idx="203">
                  <c:v>0</c:v>
                </c:pt>
                <c:pt idx="204">
                  <c:v>0</c:v>
                </c:pt>
                <c:pt idx="205">
                  <c:v>1</c:v>
                </c:pt>
                <c:pt idx="206">
                  <c:v>0</c:v>
                </c:pt>
                <c:pt idx="207">
                  <c:v>0</c:v>
                </c:pt>
                <c:pt idx="208">
                  <c:v>0</c:v>
                </c:pt>
                <c:pt idx="209">
                  <c:v>0</c:v>
                </c:pt>
                <c:pt idx="210">
                  <c:v>0</c:v>
                </c:pt>
                <c:pt idx="211">
                  <c:v>0</c:v>
                </c:pt>
                <c:pt idx="212">
                  <c:v>0</c:v>
                </c:pt>
                <c:pt idx="213">
                  <c:v>0</c:v>
                </c:pt>
                <c:pt idx="214">
                  <c:v>0</c:v>
                </c:pt>
                <c:pt idx="215">
                  <c:v>0</c:v>
                </c:pt>
                <c:pt idx="216">
                  <c:v>0</c:v>
                </c:pt>
                <c:pt idx="217">
                  <c:v>0</c:v>
                </c:pt>
                <c:pt idx="218">
                  <c:v>1</c:v>
                </c:pt>
                <c:pt idx="219">
                  <c:v>1</c:v>
                </c:pt>
                <c:pt idx="220">
                  <c:v>1</c:v>
                </c:pt>
                <c:pt idx="221">
                  <c:v>1</c:v>
                </c:pt>
                <c:pt idx="222">
                  <c:v>1</c:v>
                </c:pt>
                <c:pt idx="223">
                  <c:v>0</c:v>
                </c:pt>
                <c:pt idx="224">
                  <c:v>0</c:v>
                </c:pt>
                <c:pt idx="225">
                  <c:v>0</c:v>
                </c:pt>
                <c:pt idx="226">
                  <c:v>1</c:v>
                </c:pt>
                <c:pt idx="227">
                  <c:v>1</c:v>
                </c:pt>
                <c:pt idx="228">
                  <c:v>0</c:v>
                </c:pt>
                <c:pt idx="229">
                  <c:v>1</c:v>
                </c:pt>
                <c:pt idx="230">
                  <c:v>0</c:v>
                </c:pt>
                <c:pt idx="231">
                  <c:v>1</c:v>
                </c:pt>
                <c:pt idx="232">
                  <c:v>0</c:v>
                </c:pt>
                <c:pt idx="233">
                  <c:v>0</c:v>
                </c:pt>
                <c:pt idx="234">
                  <c:v>1</c:v>
                </c:pt>
                <c:pt idx="235">
                  <c:v>1</c:v>
                </c:pt>
                <c:pt idx="236">
                  <c:v>1</c:v>
                </c:pt>
                <c:pt idx="237">
                  <c:v>1</c:v>
                </c:pt>
                <c:pt idx="238">
                  <c:v>1</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1</c:v>
                </c:pt>
                <c:pt idx="262">
                  <c:v>0</c:v>
                </c:pt>
                <c:pt idx="263">
                  <c:v>0</c:v>
                </c:pt>
                <c:pt idx="264">
                  <c:v>1</c:v>
                </c:pt>
                <c:pt idx="265">
                  <c:v>0</c:v>
                </c:pt>
                <c:pt idx="266">
                  <c:v>0</c:v>
                </c:pt>
                <c:pt idx="267">
                  <c:v>0</c:v>
                </c:pt>
                <c:pt idx="268">
                  <c:v>0</c:v>
                </c:pt>
                <c:pt idx="269">
                  <c:v>0</c:v>
                </c:pt>
                <c:pt idx="270">
                  <c:v>1</c:v>
                </c:pt>
                <c:pt idx="283">
                  <c:v>0</c:v>
                </c:pt>
                <c:pt idx="284">
                  <c:v>1</c:v>
                </c:pt>
                <c:pt idx="285">
                  <c:v>1</c:v>
                </c:pt>
                <c:pt idx="286">
                  <c:v>0</c:v>
                </c:pt>
                <c:pt idx="287">
                  <c:v>1</c:v>
                </c:pt>
                <c:pt idx="288">
                  <c:v>1</c:v>
                </c:pt>
                <c:pt idx="289">
                  <c:v>1</c:v>
                </c:pt>
                <c:pt idx="290">
                  <c:v>0</c:v>
                </c:pt>
                <c:pt idx="291">
                  <c:v>1</c:v>
                </c:pt>
                <c:pt idx="292">
                  <c:v>0</c:v>
                </c:pt>
                <c:pt idx="293">
                  <c:v>1</c:v>
                </c:pt>
                <c:pt idx="294">
                  <c:v>0</c:v>
                </c:pt>
                <c:pt idx="295">
                  <c:v>1</c:v>
                </c:pt>
                <c:pt idx="296">
                  <c:v>1</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1</c:v>
                </c:pt>
                <c:pt idx="341">
                  <c:v>0</c:v>
                </c:pt>
                <c:pt idx="342">
                  <c:v>1</c:v>
                </c:pt>
                <c:pt idx="343">
                  <c:v>1</c:v>
                </c:pt>
                <c:pt idx="344">
                  <c:v>1</c:v>
                </c:pt>
                <c:pt idx="345">
                  <c:v>0</c:v>
                </c:pt>
                <c:pt idx="346">
                  <c:v>1</c:v>
                </c:pt>
                <c:pt idx="347">
                  <c:v>0</c:v>
                </c:pt>
                <c:pt idx="348">
                  <c:v>1</c:v>
                </c:pt>
                <c:pt idx="349">
                  <c:v>0</c:v>
                </c:pt>
                <c:pt idx="350">
                  <c:v>0</c:v>
                </c:pt>
                <c:pt idx="351">
                  <c:v>0</c:v>
                </c:pt>
                <c:pt idx="352">
                  <c:v>0</c:v>
                </c:pt>
                <c:pt idx="353">
                  <c:v>1</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1</c:v>
                </c:pt>
                <c:pt idx="371">
                  <c:v>0</c:v>
                </c:pt>
                <c:pt idx="372">
                  <c:v>1</c:v>
                </c:pt>
                <c:pt idx="373">
                  <c:v>0</c:v>
                </c:pt>
                <c:pt idx="374">
                  <c:v>1</c:v>
                </c:pt>
                <c:pt idx="375">
                  <c:v>1</c:v>
                </c:pt>
                <c:pt idx="376">
                  <c:v>1</c:v>
                </c:pt>
                <c:pt idx="377">
                  <c:v>1</c:v>
                </c:pt>
                <c:pt idx="378">
                  <c:v>0</c:v>
                </c:pt>
                <c:pt idx="379">
                  <c:v>0</c:v>
                </c:pt>
                <c:pt idx="380">
                  <c:v>0</c:v>
                </c:pt>
                <c:pt idx="381">
                  <c:v>0</c:v>
                </c:pt>
                <c:pt idx="382">
                  <c:v>0</c:v>
                </c:pt>
                <c:pt idx="383">
                  <c:v>1</c:v>
                </c:pt>
                <c:pt idx="384">
                  <c:v>1</c:v>
                </c:pt>
                <c:pt idx="385">
                  <c:v>0</c:v>
                </c:pt>
                <c:pt idx="386">
                  <c:v>1</c:v>
                </c:pt>
                <c:pt idx="387">
                  <c:v>0</c:v>
                </c:pt>
                <c:pt idx="388">
                  <c:v>0</c:v>
                </c:pt>
                <c:pt idx="389">
                  <c:v>1</c:v>
                </c:pt>
                <c:pt idx="390">
                  <c:v>1</c:v>
                </c:pt>
                <c:pt idx="391">
                  <c:v>0</c:v>
                </c:pt>
                <c:pt idx="392">
                  <c:v>0</c:v>
                </c:pt>
                <c:pt idx="393">
                  <c:v>0</c:v>
                </c:pt>
                <c:pt idx="398">
                  <c:v>1</c:v>
                </c:pt>
                <c:pt idx="399">
                  <c:v>0</c:v>
                </c:pt>
                <c:pt idx="400">
                  <c:v>0</c:v>
                </c:pt>
                <c:pt idx="401">
                  <c:v>1</c:v>
                </c:pt>
                <c:pt idx="402">
                  <c:v>0</c:v>
                </c:pt>
                <c:pt idx="403">
                  <c:v>0</c:v>
                </c:pt>
                <c:pt idx="404">
                  <c:v>0</c:v>
                </c:pt>
                <c:pt idx="405">
                  <c:v>0</c:v>
                </c:pt>
                <c:pt idx="406">
                  <c:v>1</c:v>
                </c:pt>
                <c:pt idx="407">
                  <c:v>0</c:v>
                </c:pt>
                <c:pt idx="408">
                  <c:v>1</c:v>
                </c:pt>
                <c:pt idx="409">
                  <c:v>0</c:v>
                </c:pt>
                <c:pt idx="410">
                  <c:v>1</c:v>
                </c:pt>
                <c:pt idx="411">
                  <c:v>0</c:v>
                </c:pt>
                <c:pt idx="412">
                  <c:v>1</c:v>
                </c:pt>
                <c:pt idx="413">
                  <c:v>1</c:v>
                </c:pt>
                <c:pt idx="414">
                  <c:v>0</c:v>
                </c:pt>
                <c:pt idx="415">
                  <c:v>0</c:v>
                </c:pt>
                <c:pt idx="416">
                  <c:v>1</c:v>
                </c:pt>
                <c:pt idx="417">
                  <c:v>1</c:v>
                </c:pt>
                <c:pt idx="418">
                  <c:v>1</c:v>
                </c:pt>
                <c:pt idx="419">
                  <c:v>1</c:v>
                </c:pt>
                <c:pt idx="420">
                  <c:v>1</c:v>
                </c:pt>
                <c:pt idx="421">
                  <c:v>0</c:v>
                </c:pt>
                <c:pt idx="422">
                  <c:v>0</c:v>
                </c:pt>
                <c:pt idx="423">
                  <c:v>1</c:v>
                </c:pt>
                <c:pt idx="424">
                  <c:v>1</c:v>
                </c:pt>
                <c:pt idx="425">
                  <c:v>0</c:v>
                </c:pt>
                <c:pt idx="426">
                  <c:v>1</c:v>
                </c:pt>
                <c:pt idx="427">
                  <c:v>1</c:v>
                </c:pt>
                <c:pt idx="428">
                  <c:v>0</c:v>
                </c:pt>
                <c:pt idx="429">
                  <c:v>0</c:v>
                </c:pt>
                <c:pt idx="430">
                  <c:v>0</c:v>
                </c:pt>
                <c:pt idx="431">
                  <c:v>0</c:v>
                </c:pt>
                <c:pt idx="432">
                  <c:v>0</c:v>
                </c:pt>
                <c:pt idx="433">
                  <c:v>0</c:v>
                </c:pt>
                <c:pt idx="434">
                  <c:v>0</c:v>
                </c:pt>
                <c:pt idx="435">
                  <c:v>0</c:v>
                </c:pt>
                <c:pt idx="436">
                  <c:v>0</c:v>
                </c:pt>
                <c:pt idx="437">
                  <c:v>0</c:v>
                </c:pt>
                <c:pt idx="438">
                  <c:v>0</c:v>
                </c:pt>
                <c:pt idx="439">
                  <c:v>1</c:v>
                </c:pt>
                <c:pt idx="440">
                  <c:v>0</c:v>
                </c:pt>
                <c:pt idx="441">
                  <c:v>0</c:v>
                </c:pt>
                <c:pt idx="442">
                  <c:v>0</c:v>
                </c:pt>
                <c:pt idx="443">
                  <c:v>0</c:v>
                </c:pt>
                <c:pt idx="444">
                  <c:v>1</c:v>
                </c:pt>
                <c:pt idx="445">
                  <c:v>0</c:v>
                </c:pt>
                <c:pt idx="446">
                  <c:v>1</c:v>
                </c:pt>
                <c:pt idx="447">
                  <c:v>1</c:v>
                </c:pt>
                <c:pt idx="448">
                  <c:v>0</c:v>
                </c:pt>
                <c:pt idx="449">
                  <c:v>0</c:v>
                </c:pt>
                <c:pt idx="450">
                  <c:v>0</c:v>
                </c:pt>
                <c:pt idx="451">
                  <c:v>0</c:v>
                </c:pt>
                <c:pt idx="452">
                  <c:v>0</c:v>
                </c:pt>
                <c:pt idx="453">
                  <c:v>0</c:v>
                </c:pt>
                <c:pt idx="454">
                  <c:v>0</c:v>
                </c:pt>
                <c:pt idx="455">
                  <c:v>1</c:v>
                </c:pt>
                <c:pt idx="456">
                  <c:v>0</c:v>
                </c:pt>
                <c:pt idx="457">
                  <c:v>1</c:v>
                </c:pt>
                <c:pt idx="458">
                  <c:v>0</c:v>
                </c:pt>
                <c:pt idx="459">
                  <c:v>0</c:v>
                </c:pt>
                <c:pt idx="460">
                  <c:v>1</c:v>
                </c:pt>
                <c:pt idx="461">
                  <c:v>0</c:v>
                </c:pt>
                <c:pt idx="462">
                  <c:v>1</c:v>
                </c:pt>
                <c:pt idx="463">
                  <c:v>1</c:v>
                </c:pt>
                <c:pt idx="464">
                  <c:v>1</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1</c:v>
                </c:pt>
                <c:pt idx="506">
                  <c:v>0</c:v>
                </c:pt>
                <c:pt idx="507">
                  <c:v>0</c:v>
                </c:pt>
                <c:pt idx="508">
                  <c:v>0</c:v>
                </c:pt>
                <c:pt idx="509">
                  <c:v>0</c:v>
                </c:pt>
                <c:pt idx="510">
                  <c:v>0</c:v>
                </c:pt>
                <c:pt idx="511">
                  <c:v>1</c:v>
                </c:pt>
                <c:pt idx="512">
                  <c:v>0</c:v>
                </c:pt>
                <c:pt idx="513">
                  <c:v>1</c:v>
                </c:pt>
                <c:pt idx="514">
                  <c:v>0</c:v>
                </c:pt>
                <c:pt idx="515">
                  <c:v>1</c:v>
                </c:pt>
                <c:pt idx="516">
                  <c:v>0</c:v>
                </c:pt>
                <c:pt idx="517">
                  <c:v>1</c:v>
                </c:pt>
                <c:pt idx="518">
                  <c:v>1</c:v>
                </c:pt>
                <c:pt idx="519">
                  <c:v>0</c:v>
                </c:pt>
                <c:pt idx="520">
                  <c:v>1</c:v>
                </c:pt>
                <c:pt idx="521">
                  <c:v>0</c:v>
                </c:pt>
                <c:pt idx="522">
                  <c:v>0</c:v>
                </c:pt>
                <c:pt idx="523">
                  <c:v>1</c:v>
                </c:pt>
                <c:pt idx="524">
                  <c:v>0</c:v>
                </c:pt>
                <c:pt idx="525">
                  <c:v>0</c:v>
                </c:pt>
                <c:pt idx="526">
                  <c:v>0</c:v>
                </c:pt>
                <c:pt idx="527">
                  <c:v>0</c:v>
                </c:pt>
                <c:pt idx="528">
                  <c:v>0</c:v>
                </c:pt>
                <c:pt idx="529">
                  <c:v>0</c:v>
                </c:pt>
                <c:pt idx="530">
                  <c:v>0</c:v>
                </c:pt>
                <c:pt idx="531">
                  <c:v>0</c:v>
                </c:pt>
                <c:pt idx="532">
                  <c:v>0</c:v>
                </c:pt>
                <c:pt idx="533">
                  <c:v>0</c:v>
                </c:pt>
                <c:pt idx="534">
                  <c:v>0</c:v>
                </c:pt>
                <c:pt idx="535">
                  <c:v>1</c:v>
                </c:pt>
                <c:pt idx="536">
                  <c:v>0</c:v>
                </c:pt>
                <c:pt idx="537">
                  <c:v>0</c:v>
                </c:pt>
                <c:pt idx="538">
                  <c:v>0</c:v>
                </c:pt>
                <c:pt idx="539">
                  <c:v>0</c:v>
                </c:pt>
                <c:pt idx="540">
                  <c:v>0</c:v>
                </c:pt>
                <c:pt idx="541">
                  <c:v>0</c:v>
                </c:pt>
                <c:pt idx="542">
                  <c:v>0</c:v>
                </c:pt>
                <c:pt idx="543">
                  <c:v>0</c:v>
                </c:pt>
                <c:pt idx="544">
                  <c:v>0</c:v>
                </c:pt>
                <c:pt idx="545">
                  <c:v>1</c:v>
                </c:pt>
                <c:pt idx="546">
                  <c:v>1</c:v>
                </c:pt>
                <c:pt idx="547">
                  <c:v>0</c:v>
                </c:pt>
                <c:pt idx="548">
                  <c:v>0</c:v>
                </c:pt>
                <c:pt idx="549">
                  <c:v>0</c:v>
                </c:pt>
                <c:pt idx="550">
                  <c:v>0</c:v>
                </c:pt>
                <c:pt idx="551">
                  <c:v>0</c:v>
                </c:pt>
                <c:pt idx="552">
                  <c:v>0</c:v>
                </c:pt>
                <c:pt idx="553">
                  <c:v>0</c:v>
                </c:pt>
                <c:pt idx="554">
                  <c:v>1</c:v>
                </c:pt>
                <c:pt idx="555">
                  <c:v>1</c:v>
                </c:pt>
                <c:pt idx="556">
                  <c:v>0</c:v>
                </c:pt>
                <c:pt idx="557">
                  <c:v>1</c:v>
                </c:pt>
                <c:pt idx="558">
                  <c:v>0</c:v>
                </c:pt>
                <c:pt idx="559">
                  <c:v>0</c:v>
                </c:pt>
                <c:pt idx="560">
                  <c:v>0</c:v>
                </c:pt>
                <c:pt idx="561">
                  <c:v>0</c:v>
                </c:pt>
                <c:pt idx="562">
                  <c:v>0</c:v>
                </c:pt>
                <c:pt idx="563">
                  <c:v>0</c:v>
                </c:pt>
                <c:pt idx="564">
                  <c:v>0</c:v>
                </c:pt>
                <c:pt idx="565">
                  <c:v>0</c:v>
                </c:pt>
                <c:pt idx="566">
                  <c:v>0</c:v>
                </c:pt>
                <c:pt idx="567">
                  <c:v>0</c:v>
                </c:pt>
                <c:pt idx="568">
                  <c:v>0</c:v>
                </c:pt>
              </c:numCache>
            </c:numRef>
          </c:yVal>
          <c:smooth val="1"/>
        </c:ser>
        <c:dLbls>
          <c:showLegendKey val="0"/>
          <c:showVal val="0"/>
          <c:showCatName val="0"/>
          <c:showSerName val="0"/>
          <c:showPercent val="0"/>
          <c:showBubbleSize val="0"/>
        </c:dLbls>
        <c:axId val="1113533808"/>
        <c:axId val="1113534352"/>
      </c:scatterChart>
      <c:valAx>
        <c:axId val="11135338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113534352"/>
        <c:crosses val="autoZero"/>
        <c:crossBetween val="midCat"/>
      </c:valAx>
      <c:valAx>
        <c:axId val="11135343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113533808"/>
        <c:crosses val="autoZero"/>
        <c:crossBetween val="midCat"/>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b="0">
                <a:solidFill>
                  <a:srgbClr val="000000"/>
                </a:solidFill>
                <a:latin typeface="Roboto"/>
              </a:defRPr>
            </a:pPr>
            <a:r>
              <a:rPr lang="en-US"/>
              <a:t>Beer Impact</a:t>
            </a:r>
          </a:p>
        </c:rich>
      </c:tx>
      <c:layout/>
      <c:overlay val="0"/>
    </c:title>
    <c:autoTitleDeleted val="0"/>
    <c:plotArea>
      <c:layout/>
      <c:barChart>
        <c:barDir val="bar"/>
        <c:grouping val="clustered"/>
        <c:varyColors val="1"/>
        <c:ser>
          <c:idx val="0"/>
          <c:order val="0"/>
          <c:tx>
            <c:strRef>
              <c:f>'Pivot Dashboard'!$D$26</c:f>
              <c:strCache>
                <c:ptCount val="1"/>
                <c:pt idx="0">
                  <c:v>0</c:v>
                </c:pt>
              </c:strCache>
            </c:strRef>
          </c:tx>
          <c:spPr>
            <a:solidFill>
              <a:srgbClr val="4285F4"/>
            </a:solidFill>
          </c:spPr>
          <c:invertIfNegative val="1"/>
          <c:cat>
            <c:strRef>
              <c:f>'Pivot Dashboard'!$C$27:$C$67</c:f>
              <c:strCache>
                <c:ptCount val="14"/>
                <c:pt idx="0">
                  <c:v>Austin</c:v>
                </c:pt>
                <c:pt idx="1">
                  <c:v>Becca</c:v>
                </c:pt>
                <c:pt idx="2">
                  <c:v>Ben</c:v>
                </c:pt>
                <c:pt idx="3">
                  <c:v>Debraggio</c:v>
                </c:pt>
                <c:pt idx="4">
                  <c:v>Dylan</c:v>
                </c:pt>
                <c:pt idx="5">
                  <c:v>Jackson</c:v>
                </c:pt>
                <c:pt idx="6">
                  <c:v>Joseph</c:v>
                </c:pt>
                <c:pt idx="7">
                  <c:v>Kathy*</c:v>
                </c:pt>
                <c:pt idx="8">
                  <c:v>Molly</c:v>
                </c:pt>
                <c:pt idx="9">
                  <c:v>Nick</c:v>
                </c:pt>
                <c:pt idx="10">
                  <c:v>Ryan</c:v>
                </c:pt>
                <c:pt idx="11">
                  <c:v>Swizz</c:v>
                </c:pt>
                <c:pt idx="12">
                  <c:v>Tabas</c:v>
                </c:pt>
                <c:pt idx="13">
                  <c:v>Zack</c:v>
                </c:pt>
              </c:strCache>
            </c:strRef>
          </c:cat>
          <c:val>
            <c:numRef>
              <c:f>'Pivot Dashboard'!$D$27:$D$67</c:f>
              <c:numCache>
                <c:formatCode>General</c:formatCode>
                <c:ptCount val="41"/>
                <c:pt idx="0">
                  <c:v>0.32258064516129031</c:v>
                </c:pt>
                <c:pt idx="1">
                  <c:v>0.125</c:v>
                </c:pt>
                <c:pt idx="2">
                  <c:v>0.3</c:v>
                </c:pt>
                <c:pt idx="3">
                  <c:v>0.30769230769230771</c:v>
                </c:pt>
                <c:pt idx="4">
                  <c:v>0.2</c:v>
                </c:pt>
                <c:pt idx="5">
                  <c:v>0</c:v>
                </c:pt>
                <c:pt idx="6">
                  <c:v>0.38461538461538464</c:v>
                </c:pt>
                <c:pt idx="7">
                  <c:v>0.23255813953488372</c:v>
                </c:pt>
                <c:pt idx="8">
                  <c:v>0.15686274509803921</c:v>
                </c:pt>
                <c:pt idx="9">
                  <c:v>0.14285714285714285</c:v>
                </c:pt>
                <c:pt idx="10">
                  <c:v>0.33707865168539325</c:v>
                </c:pt>
                <c:pt idx="11">
                  <c:v>0</c:v>
                </c:pt>
                <c:pt idx="12">
                  <c:v>0.23076923076923078</c:v>
                </c:pt>
                <c:pt idx="13">
                  <c:v>0.23728813559322035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ser>
          <c:idx val="1"/>
          <c:order val="1"/>
          <c:tx>
            <c:strRef>
              <c:f>'Pivot Dashboard'!$E$26</c:f>
              <c:strCache>
                <c:ptCount val="1"/>
                <c:pt idx="0">
                  <c:v>1</c:v>
                </c:pt>
              </c:strCache>
            </c:strRef>
          </c:tx>
          <c:spPr>
            <a:solidFill>
              <a:srgbClr val="DB4437"/>
            </a:solidFill>
          </c:spPr>
          <c:invertIfNegative val="1"/>
          <c:cat>
            <c:strRef>
              <c:f>'Pivot Dashboard'!$C$27:$C$67</c:f>
              <c:strCache>
                <c:ptCount val="14"/>
                <c:pt idx="0">
                  <c:v>Austin</c:v>
                </c:pt>
                <c:pt idx="1">
                  <c:v>Becca</c:v>
                </c:pt>
                <c:pt idx="2">
                  <c:v>Ben</c:v>
                </c:pt>
                <c:pt idx="3">
                  <c:v>Debraggio</c:v>
                </c:pt>
                <c:pt idx="4">
                  <c:v>Dylan</c:v>
                </c:pt>
                <c:pt idx="5">
                  <c:v>Jackson</c:v>
                </c:pt>
                <c:pt idx="6">
                  <c:v>Joseph</c:v>
                </c:pt>
                <c:pt idx="7">
                  <c:v>Kathy*</c:v>
                </c:pt>
                <c:pt idx="8">
                  <c:v>Molly</c:v>
                </c:pt>
                <c:pt idx="9">
                  <c:v>Nick</c:v>
                </c:pt>
                <c:pt idx="10">
                  <c:v>Ryan</c:v>
                </c:pt>
                <c:pt idx="11">
                  <c:v>Swizz</c:v>
                </c:pt>
                <c:pt idx="12">
                  <c:v>Tabas</c:v>
                </c:pt>
                <c:pt idx="13">
                  <c:v>Zack</c:v>
                </c:pt>
              </c:strCache>
            </c:strRef>
          </c:cat>
          <c:val>
            <c:numRef>
              <c:f>'Pivot Dashboard'!$E$27:$E$67</c:f>
              <c:numCache>
                <c:formatCode>General</c:formatCode>
                <c:ptCount val="41"/>
                <c:pt idx="0">
                  <c:v>0.15</c:v>
                </c:pt>
                <c:pt idx="1">
                  <c:v>0.33333333333333331</c:v>
                </c:pt>
                <c:pt idx="2">
                  <c:v>0</c:v>
                </c:pt>
                <c:pt idx="3">
                  <c:v>0.2857142857142857</c:v>
                </c:pt>
                <c:pt idx="4">
                  <c:v>0</c:v>
                </c:pt>
                <c:pt idx="8">
                  <c:v>7.6923076923076927E-2</c:v>
                </c:pt>
                <c:pt idx="9">
                  <c:v>0.125</c:v>
                </c:pt>
                <c:pt idx="10">
                  <c:v>0.23529411764705882</c:v>
                </c:pt>
                <c:pt idx="12">
                  <c:v>0</c:v>
                </c:pt>
                <c:pt idx="13">
                  <c:v>0.20454545454545456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Lst>
        </c:ser>
        <c:dLbls>
          <c:showLegendKey val="0"/>
          <c:showVal val="0"/>
          <c:showCatName val="0"/>
          <c:showSerName val="0"/>
          <c:showPercent val="0"/>
          <c:showBubbleSize val="0"/>
        </c:dLbls>
        <c:gapWidth val="150"/>
        <c:axId val="1113527824"/>
        <c:axId val="1113522928"/>
      </c:barChart>
      <c:catAx>
        <c:axId val="1113527824"/>
        <c:scaling>
          <c:orientation val="maxMin"/>
        </c:scaling>
        <c:delete val="0"/>
        <c:axPos val="l"/>
        <c:title>
          <c:tx>
            <c:rich>
              <a:bodyPr/>
              <a:lstStyle/>
              <a:p>
                <a:pPr lvl="0">
                  <a:defRPr b="0">
                    <a:solidFill>
                      <a:srgbClr val="000000"/>
                    </a:solidFill>
                    <a:latin typeface="Roboto"/>
                  </a:defRPr>
                </a:pPr>
                <a:r>
                  <a:rPr lang="en-US"/>
                  <a:t>Average Win Rate</a:t>
                </a:r>
              </a:p>
            </c:rich>
          </c:tx>
          <c:layout/>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113522928"/>
        <c:crosses val="autoZero"/>
        <c:auto val="1"/>
        <c:lblAlgn val="ctr"/>
        <c:lblOffset val="100"/>
        <c:noMultiLvlLbl val="1"/>
      </c:catAx>
      <c:valAx>
        <c:axId val="111352292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US"/>
              </a:p>
            </c:rich>
          </c:tx>
          <c:layout/>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113527824"/>
        <c:crosses val="max"/>
        <c:crossBetween val="between"/>
      </c:valAx>
    </c:plotArea>
    <c:legend>
      <c:legendPos val="r"/>
      <c:layout/>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952500</xdr:colOff>
      <xdr:row>1</xdr:row>
      <xdr:rowOff>190500</xdr:rowOff>
    </xdr:from>
    <xdr:ext cx="5791200" cy="3581400"/>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219075</xdr:colOff>
      <xdr:row>620</xdr:row>
      <xdr:rowOff>57150</xdr:rowOff>
    </xdr:from>
    <xdr:ext cx="5715000" cy="3533775"/>
    <xdr:graphicFrame macro="">
      <xdr:nvGraphicFramePr>
        <xdr:cNvPr id="3"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952500</xdr:colOff>
      <xdr:row>22</xdr:row>
      <xdr:rowOff>19050</xdr:rowOff>
    </xdr:from>
    <xdr:ext cx="7239000" cy="4476750"/>
    <xdr:graphicFrame macro="">
      <xdr:nvGraphicFramePr>
        <xdr:cNvPr id="4" name="Chart 3"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ustin Cohen" refreshedDate="43995.667539930553" refreshedVersion="5" recordCount="666">
  <cacheSource type="worksheet">
    <worksheetSource ref="A1:M667" sheet="Raw Player Detail"/>
  </cacheSource>
  <cacheFields count="13">
    <cacheField name="Game ID" numFmtId="0">
      <sharedItems containsSemiMixedTypes="0" containsString="0" containsNumber="1" containsInteger="1" minValue="1" maxValue="148"/>
    </cacheField>
    <cacheField name="Player" numFmtId="0">
      <sharedItems count="41">
        <s v="Bobby"/>
        <s v="Nick"/>
        <s v="Ryan"/>
        <s v="Debraggio"/>
        <s v="Zack"/>
        <s v="Tabas"/>
        <s v="Austin"/>
        <s v="Becca"/>
        <s v="Swizz"/>
        <s v="Mary"/>
        <s v="Kathy*"/>
        <s v="Nathan"/>
        <s v="Kevin"/>
        <s v="Rego"/>
        <s v="Courtney"/>
        <s v="Lucia"/>
        <s v="Reham"/>
        <s v="Molly"/>
        <s v="Dan Tabas"/>
        <s v="Collin"/>
        <s v="Chet"/>
        <s v="Tori"/>
        <s v="Ben"/>
        <s v="Mares"/>
        <s v="Joseph"/>
        <s v="Claire"/>
        <s v="Dylan"/>
        <s v="Brady"/>
        <s v="Matt"/>
        <s v="Jake"/>
        <s v="Anne"/>
        <s v="Brandon"/>
        <s v="Myles"/>
        <s v="Joe"/>
        <s v="Tom"/>
        <s v="Mark"/>
        <s v="Rob"/>
        <s v="Jackson"/>
        <s v="Mitchell"/>
        <s v="Mollly"/>
        <s v="Emma"/>
      </sharedItems>
    </cacheField>
    <cacheField name="Result" numFmtId="0">
      <sharedItems containsSemiMixedTypes="0" containsString="0" containsNumber="1" containsInteger="1" minValue="0" maxValue="1"/>
    </cacheField>
    <cacheField name="Score" numFmtId="0">
      <sharedItems containsSemiMixedTypes="0" containsString="0" containsNumber="1" containsInteger="1" minValue="2" maxValue="13"/>
    </cacheField>
    <cacheField name="Longest Road?" numFmtId="0">
      <sharedItems containsString="0" containsBlank="1" containsNumber="1" containsInteger="1" minValue="0" maxValue="12"/>
    </cacheField>
    <cacheField name="Largest Army?" numFmtId="0">
      <sharedItems containsString="0" containsBlank="1" containsNumber="1" containsInteger="1" minValue="0" maxValue="1"/>
    </cacheField>
    <cacheField name="Began on SFV?" numFmtId="0">
      <sharedItems containsString="0" containsBlank="1" containsNumber="1" containsInteger="1" minValue="0" maxValue="1"/>
    </cacheField>
    <cacheField name="&gt;2 Beers?" numFmtId="0">
      <sharedItems containsString="0" containsBlank="1" containsNumber="1" containsInteger="1" minValue="0" maxValue="1" count="3">
        <n v="0"/>
        <n v="1"/>
        <m/>
      </sharedItems>
    </cacheField>
    <cacheField name="Boot" numFmtId="0">
      <sharedItems containsString="0" containsBlank="1" containsNumber="1" containsInteger="1" minValue="0" maxValue="1"/>
    </cacheField>
    <cacheField name="Order" numFmtId="0">
      <sharedItems containsString="0" containsBlank="1" containsNumber="1" containsInteger="1" minValue="1" maxValue="7"/>
    </cacheField>
    <cacheField name="First Mover?" numFmtId="0">
      <sharedItems containsString="0" containsBlank="1" containsNumber="1" containsInteger="1" minValue="0" maxValue="1"/>
    </cacheField>
    <cacheField name="Prisoners" numFmtId="0">
      <sharedItems containsString="0" containsBlank="1" containsNumber="1" containsInteger="1" minValue="0" maxValue="9"/>
    </cacheField>
    <cacheField name="Dev Cards" numFmtId="0">
      <sharedItems containsString="0" containsBlank="1" containsNumber="1" containsInteger="1" minValue="0" maxValue="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6">
  <r>
    <n v="1"/>
    <x v="0"/>
    <n v="0"/>
    <n v="9"/>
    <n v="0"/>
    <n v="0"/>
    <m/>
    <x v="0"/>
    <m/>
    <m/>
    <m/>
    <m/>
    <m/>
  </r>
  <r>
    <n v="1"/>
    <x v="1"/>
    <n v="0"/>
    <n v="5"/>
    <n v="0"/>
    <n v="0"/>
    <m/>
    <x v="0"/>
    <m/>
    <m/>
    <m/>
    <m/>
    <m/>
  </r>
  <r>
    <n v="1"/>
    <x v="2"/>
    <n v="0"/>
    <n v="8"/>
    <n v="1"/>
    <n v="0"/>
    <m/>
    <x v="0"/>
    <m/>
    <m/>
    <m/>
    <m/>
    <m/>
  </r>
  <r>
    <n v="1"/>
    <x v="3"/>
    <n v="0"/>
    <n v="5"/>
    <n v="0"/>
    <n v="0"/>
    <m/>
    <x v="0"/>
    <m/>
    <m/>
    <m/>
    <m/>
    <m/>
  </r>
  <r>
    <n v="1"/>
    <x v="4"/>
    <n v="1"/>
    <n v="10"/>
    <n v="0"/>
    <n v="0"/>
    <m/>
    <x v="0"/>
    <m/>
    <m/>
    <m/>
    <m/>
    <m/>
  </r>
  <r>
    <n v="1"/>
    <x v="5"/>
    <n v="0"/>
    <n v="7"/>
    <n v="0"/>
    <n v="0"/>
    <m/>
    <x v="0"/>
    <m/>
    <m/>
    <m/>
    <m/>
    <m/>
  </r>
  <r>
    <n v="2"/>
    <x v="3"/>
    <n v="0"/>
    <n v="6"/>
    <n v="0"/>
    <n v="0"/>
    <m/>
    <x v="1"/>
    <m/>
    <m/>
    <m/>
    <m/>
    <m/>
  </r>
  <r>
    <n v="2"/>
    <x v="2"/>
    <n v="0"/>
    <n v="6"/>
    <n v="0"/>
    <n v="0"/>
    <m/>
    <x v="1"/>
    <m/>
    <m/>
    <m/>
    <m/>
    <m/>
  </r>
  <r>
    <n v="2"/>
    <x v="4"/>
    <n v="0"/>
    <n v="4"/>
    <n v="0"/>
    <n v="0"/>
    <m/>
    <x v="1"/>
    <m/>
    <m/>
    <m/>
    <m/>
    <m/>
  </r>
  <r>
    <n v="2"/>
    <x v="6"/>
    <n v="1"/>
    <n v="10"/>
    <n v="1"/>
    <n v="0"/>
    <m/>
    <x v="1"/>
    <m/>
    <m/>
    <m/>
    <m/>
    <m/>
  </r>
  <r>
    <n v="2"/>
    <x v="7"/>
    <n v="0"/>
    <n v="7"/>
    <n v="0"/>
    <n v="0"/>
    <m/>
    <x v="0"/>
    <m/>
    <m/>
    <m/>
    <m/>
    <m/>
  </r>
  <r>
    <n v="3"/>
    <x v="2"/>
    <n v="0"/>
    <n v="8"/>
    <n v="0"/>
    <n v="0"/>
    <m/>
    <x v="0"/>
    <n v="0"/>
    <m/>
    <m/>
    <m/>
    <m/>
  </r>
  <r>
    <n v="3"/>
    <x v="4"/>
    <n v="1"/>
    <n v="12"/>
    <n v="0"/>
    <n v="0"/>
    <m/>
    <x v="0"/>
    <n v="0"/>
    <m/>
    <m/>
    <m/>
    <m/>
  </r>
  <r>
    <n v="3"/>
    <x v="8"/>
    <n v="0"/>
    <n v="7"/>
    <n v="1"/>
    <n v="0"/>
    <m/>
    <x v="0"/>
    <n v="0"/>
    <m/>
    <m/>
    <m/>
    <m/>
  </r>
  <r>
    <n v="3"/>
    <x v="3"/>
    <n v="0"/>
    <n v="6"/>
    <n v="0"/>
    <n v="0"/>
    <m/>
    <x v="0"/>
    <n v="0"/>
    <m/>
    <m/>
    <m/>
    <m/>
  </r>
  <r>
    <n v="4"/>
    <x v="2"/>
    <n v="1"/>
    <n v="11"/>
    <n v="1"/>
    <n v="0"/>
    <m/>
    <x v="0"/>
    <n v="0"/>
    <m/>
    <m/>
    <m/>
    <m/>
  </r>
  <r>
    <n v="4"/>
    <x v="8"/>
    <n v="0"/>
    <n v="2"/>
    <n v="0"/>
    <n v="0"/>
    <m/>
    <x v="0"/>
    <n v="0"/>
    <m/>
    <m/>
    <m/>
    <m/>
  </r>
  <r>
    <n v="4"/>
    <x v="3"/>
    <n v="0"/>
    <n v="3"/>
    <n v="0"/>
    <n v="0"/>
    <m/>
    <x v="0"/>
    <n v="1"/>
    <m/>
    <m/>
    <m/>
    <m/>
  </r>
  <r>
    <n v="4"/>
    <x v="4"/>
    <n v="0"/>
    <n v="5"/>
    <n v="0"/>
    <n v="0"/>
    <m/>
    <x v="0"/>
    <n v="0"/>
    <m/>
    <m/>
    <m/>
    <m/>
  </r>
  <r>
    <n v="5"/>
    <x v="2"/>
    <n v="1"/>
    <n v="10"/>
    <n v="0"/>
    <n v="0"/>
    <m/>
    <x v="0"/>
    <n v="0"/>
    <m/>
    <m/>
    <m/>
    <m/>
  </r>
  <r>
    <n v="5"/>
    <x v="5"/>
    <n v="0"/>
    <n v="9"/>
    <n v="0"/>
    <n v="0"/>
    <m/>
    <x v="0"/>
    <n v="1"/>
    <m/>
    <m/>
    <m/>
    <m/>
  </r>
  <r>
    <n v="5"/>
    <x v="4"/>
    <n v="0"/>
    <n v="7"/>
    <n v="1"/>
    <n v="0"/>
    <m/>
    <x v="0"/>
    <n v="0"/>
    <m/>
    <m/>
    <m/>
    <m/>
  </r>
  <r>
    <n v="5"/>
    <x v="3"/>
    <n v="0"/>
    <n v="6"/>
    <n v="0"/>
    <n v="0"/>
    <m/>
    <x v="0"/>
    <n v="0"/>
    <m/>
    <m/>
    <m/>
    <m/>
  </r>
  <r>
    <n v="6"/>
    <x v="2"/>
    <n v="0"/>
    <n v="6"/>
    <n v="0"/>
    <n v="0"/>
    <m/>
    <x v="1"/>
    <n v="0"/>
    <n v="1"/>
    <m/>
    <m/>
    <m/>
  </r>
  <r>
    <n v="6"/>
    <x v="9"/>
    <n v="0"/>
    <n v="8"/>
    <n v="0"/>
    <n v="0"/>
    <m/>
    <x v="0"/>
    <n v="1"/>
    <n v="2"/>
    <m/>
    <m/>
    <m/>
  </r>
  <r>
    <n v="6"/>
    <x v="1"/>
    <n v="0"/>
    <n v="6"/>
    <n v="0"/>
    <n v="0"/>
    <m/>
    <x v="0"/>
    <n v="0"/>
    <n v="3"/>
    <m/>
    <m/>
    <m/>
  </r>
  <r>
    <n v="6"/>
    <x v="6"/>
    <n v="0"/>
    <n v="7"/>
    <n v="0"/>
    <n v="0"/>
    <m/>
    <x v="1"/>
    <n v="0"/>
    <n v="4"/>
    <m/>
    <m/>
    <m/>
  </r>
  <r>
    <n v="6"/>
    <x v="3"/>
    <n v="1"/>
    <n v="10"/>
    <n v="1"/>
    <n v="0"/>
    <m/>
    <x v="0"/>
    <n v="0"/>
    <n v="5"/>
    <m/>
    <m/>
    <m/>
  </r>
  <r>
    <n v="7"/>
    <x v="10"/>
    <n v="1"/>
    <n v="10"/>
    <n v="1"/>
    <n v="0"/>
    <m/>
    <x v="0"/>
    <n v="0"/>
    <n v="1"/>
    <m/>
    <m/>
    <m/>
  </r>
  <r>
    <n v="7"/>
    <x v="3"/>
    <n v="0"/>
    <n v="5"/>
    <n v="0"/>
    <n v="0"/>
    <m/>
    <x v="1"/>
    <n v="0"/>
    <n v="2"/>
    <m/>
    <m/>
    <m/>
  </r>
  <r>
    <n v="7"/>
    <x v="2"/>
    <n v="0"/>
    <n v="8"/>
    <n v="0"/>
    <n v="0"/>
    <m/>
    <x v="0"/>
    <n v="0"/>
    <n v="3"/>
    <m/>
    <m/>
    <m/>
  </r>
  <r>
    <n v="7"/>
    <x v="6"/>
    <n v="0"/>
    <n v="6"/>
    <n v="0"/>
    <n v="0"/>
    <m/>
    <x v="0"/>
    <n v="0"/>
    <n v="4"/>
    <m/>
    <m/>
    <m/>
  </r>
  <r>
    <n v="8"/>
    <x v="3"/>
    <n v="0"/>
    <n v="6"/>
    <n v="1"/>
    <n v="0"/>
    <m/>
    <x v="1"/>
    <n v="0"/>
    <n v="1"/>
    <m/>
    <m/>
    <m/>
  </r>
  <r>
    <n v="8"/>
    <x v="2"/>
    <n v="0"/>
    <n v="9"/>
    <n v="0"/>
    <n v="0"/>
    <m/>
    <x v="1"/>
    <n v="0"/>
    <n v="2"/>
    <m/>
    <m/>
    <m/>
  </r>
  <r>
    <n v="8"/>
    <x v="6"/>
    <n v="0"/>
    <n v="9"/>
    <n v="0"/>
    <n v="1"/>
    <m/>
    <x v="0"/>
    <n v="1"/>
    <n v="3"/>
    <m/>
    <m/>
    <m/>
  </r>
  <r>
    <n v="8"/>
    <x v="1"/>
    <n v="1"/>
    <n v="10"/>
    <n v="0"/>
    <n v="0"/>
    <m/>
    <x v="0"/>
    <n v="0"/>
    <n v="4"/>
    <m/>
    <m/>
    <m/>
  </r>
  <r>
    <n v="9"/>
    <x v="4"/>
    <n v="0"/>
    <n v="9"/>
    <n v="0"/>
    <n v="0"/>
    <n v="0"/>
    <x v="0"/>
    <n v="0"/>
    <n v="1"/>
    <n v="0"/>
    <m/>
    <m/>
  </r>
  <r>
    <n v="9"/>
    <x v="2"/>
    <n v="0"/>
    <n v="10"/>
    <n v="1"/>
    <n v="0"/>
    <n v="0"/>
    <x v="0"/>
    <n v="1"/>
    <n v="2"/>
    <n v="1"/>
    <m/>
    <m/>
  </r>
  <r>
    <n v="9"/>
    <x v="5"/>
    <n v="0"/>
    <n v="8"/>
    <n v="0"/>
    <n v="0"/>
    <n v="0"/>
    <x v="0"/>
    <n v="0"/>
    <n v="3"/>
    <n v="0"/>
    <m/>
    <m/>
  </r>
  <r>
    <n v="9"/>
    <x v="3"/>
    <n v="1"/>
    <n v="10"/>
    <n v="0"/>
    <n v="0"/>
    <n v="0"/>
    <x v="0"/>
    <n v="0"/>
    <n v="4"/>
    <n v="0"/>
    <m/>
    <m/>
  </r>
  <r>
    <n v="10"/>
    <x v="11"/>
    <n v="0"/>
    <n v="4"/>
    <n v="0"/>
    <n v="0"/>
    <n v="0"/>
    <x v="1"/>
    <n v="0"/>
    <n v="1"/>
    <n v="0"/>
    <m/>
    <m/>
  </r>
  <r>
    <n v="10"/>
    <x v="3"/>
    <n v="0"/>
    <n v="8"/>
    <n v="0"/>
    <n v="0"/>
    <n v="0"/>
    <x v="1"/>
    <n v="0"/>
    <n v="2"/>
    <n v="0"/>
    <m/>
    <m/>
  </r>
  <r>
    <n v="10"/>
    <x v="1"/>
    <n v="1"/>
    <n v="10"/>
    <n v="1"/>
    <n v="0"/>
    <n v="0"/>
    <x v="1"/>
    <n v="0"/>
    <n v="3"/>
    <n v="0"/>
    <m/>
    <m/>
  </r>
  <r>
    <n v="10"/>
    <x v="6"/>
    <n v="0"/>
    <n v="8"/>
    <n v="0"/>
    <n v="0"/>
    <n v="0"/>
    <x v="1"/>
    <n v="0"/>
    <n v="4"/>
    <n v="1"/>
    <m/>
    <m/>
  </r>
  <r>
    <n v="10"/>
    <x v="10"/>
    <n v="0"/>
    <n v="4"/>
    <n v="0"/>
    <n v="0"/>
    <n v="0"/>
    <x v="0"/>
    <n v="0"/>
    <n v="5"/>
    <n v="0"/>
    <m/>
    <m/>
  </r>
  <r>
    <n v="10"/>
    <x v="2"/>
    <n v="0"/>
    <n v="6"/>
    <n v="0"/>
    <n v="0"/>
    <n v="0"/>
    <x v="1"/>
    <n v="1"/>
    <n v="6"/>
    <n v="0"/>
    <m/>
    <m/>
  </r>
  <r>
    <n v="11"/>
    <x v="1"/>
    <n v="0"/>
    <n v="8"/>
    <n v="1"/>
    <n v="0"/>
    <m/>
    <x v="1"/>
    <n v="0"/>
    <n v="1"/>
    <n v="0"/>
    <m/>
    <m/>
  </r>
  <r>
    <n v="11"/>
    <x v="10"/>
    <n v="1"/>
    <n v="10"/>
    <n v="0"/>
    <n v="0"/>
    <m/>
    <x v="0"/>
    <n v="0"/>
    <n v="2"/>
    <n v="0"/>
    <m/>
    <m/>
  </r>
  <r>
    <n v="11"/>
    <x v="6"/>
    <n v="0"/>
    <n v="8"/>
    <n v="0"/>
    <n v="0"/>
    <m/>
    <x v="1"/>
    <n v="0"/>
    <n v="3"/>
    <n v="0"/>
    <m/>
    <m/>
  </r>
  <r>
    <n v="11"/>
    <x v="2"/>
    <n v="0"/>
    <n v="6"/>
    <n v="0"/>
    <n v="0"/>
    <m/>
    <x v="1"/>
    <n v="1"/>
    <n v="4"/>
    <n v="1"/>
    <m/>
    <m/>
  </r>
  <r>
    <n v="11"/>
    <x v="3"/>
    <n v="0"/>
    <n v="9"/>
    <n v="0"/>
    <n v="0"/>
    <m/>
    <x v="1"/>
    <n v="0"/>
    <n v="5"/>
    <n v="0"/>
    <m/>
    <m/>
  </r>
  <r>
    <n v="12"/>
    <x v="2"/>
    <n v="1"/>
    <n v="10"/>
    <n v="1"/>
    <n v="0"/>
    <m/>
    <x v="0"/>
    <n v="0"/>
    <n v="1"/>
    <n v="1"/>
    <m/>
    <m/>
  </r>
  <r>
    <n v="12"/>
    <x v="12"/>
    <n v="0"/>
    <n v="3"/>
    <n v="0"/>
    <n v="0"/>
    <m/>
    <x v="0"/>
    <n v="0"/>
    <n v="2"/>
    <n v="0"/>
    <m/>
    <m/>
  </r>
  <r>
    <n v="12"/>
    <x v="10"/>
    <n v="0"/>
    <n v="7"/>
    <n v="0"/>
    <n v="0"/>
    <m/>
    <x v="0"/>
    <n v="0"/>
    <n v="3"/>
    <n v="0"/>
    <m/>
    <m/>
  </r>
  <r>
    <n v="12"/>
    <x v="4"/>
    <n v="0"/>
    <n v="9"/>
    <n v="0"/>
    <n v="0"/>
    <m/>
    <x v="0"/>
    <n v="1"/>
    <n v="4"/>
    <n v="0"/>
    <m/>
    <m/>
  </r>
  <r>
    <n v="12"/>
    <x v="6"/>
    <n v="0"/>
    <n v="7"/>
    <n v="0"/>
    <n v="0"/>
    <m/>
    <x v="0"/>
    <n v="0"/>
    <n v="5"/>
    <n v="0"/>
    <m/>
    <m/>
  </r>
  <r>
    <n v="13"/>
    <x v="7"/>
    <n v="0"/>
    <n v="7"/>
    <n v="0"/>
    <n v="0"/>
    <m/>
    <x v="0"/>
    <m/>
    <n v="1"/>
    <n v="1"/>
    <m/>
    <m/>
  </r>
  <r>
    <n v="13"/>
    <x v="2"/>
    <n v="0"/>
    <n v="7"/>
    <n v="0"/>
    <n v="0"/>
    <m/>
    <x v="0"/>
    <m/>
    <n v="2"/>
    <n v="0"/>
    <m/>
    <m/>
  </r>
  <r>
    <n v="13"/>
    <x v="6"/>
    <n v="0"/>
    <n v="10"/>
    <n v="0"/>
    <n v="1"/>
    <m/>
    <x v="0"/>
    <m/>
    <n v="3"/>
    <n v="0"/>
    <m/>
    <m/>
  </r>
  <r>
    <n v="13"/>
    <x v="10"/>
    <n v="1"/>
    <n v="12"/>
    <n v="1"/>
    <n v="0"/>
    <m/>
    <x v="0"/>
    <m/>
    <n v="4"/>
    <n v="0"/>
    <m/>
    <m/>
  </r>
  <r>
    <n v="14"/>
    <x v="3"/>
    <n v="1"/>
    <n v="12"/>
    <n v="0"/>
    <n v="0"/>
    <n v="0"/>
    <x v="1"/>
    <m/>
    <n v="1"/>
    <n v="0"/>
    <m/>
    <m/>
  </r>
  <r>
    <n v="14"/>
    <x v="4"/>
    <n v="0"/>
    <n v="8"/>
    <n v="0"/>
    <n v="0"/>
    <n v="0"/>
    <x v="1"/>
    <m/>
    <n v="2"/>
    <n v="0"/>
    <m/>
    <m/>
  </r>
  <r>
    <n v="14"/>
    <x v="2"/>
    <n v="0"/>
    <n v="11"/>
    <n v="1"/>
    <n v="0"/>
    <n v="1"/>
    <x v="1"/>
    <m/>
    <n v="3"/>
    <n v="1"/>
    <m/>
    <m/>
  </r>
  <r>
    <n v="14"/>
    <x v="6"/>
    <n v="0"/>
    <n v="10"/>
    <n v="0"/>
    <n v="1"/>
    <n v="0"/>
    <x v="1"/>
    <m/>
    <n v="4"/>
    <n v="0"/>
    <m/>
    <m/>
  </r>
  <r>
    <n v="15"/>
    <x v="13"/>
    <n v="0"/>
    <n v="4"/>
    <n v="0"/>
    <n v="0"/>
    <n v="0"/>
    <x v="1"/>
    <n v="0"/>
    <n v="1"/>
    <n v="0"/>
    <m/>
    <m/>
  </r>
  <r>
    <n v="15"/>
    <x v="1"/>
    <n v="0"/>
    <n v="9"/>
    <n v="0"/>
    <n v="1"/>
    <n v="0"/>
    <x v="1"/>
    <n v="1"/>
    <n v="2"/>
    <n v="0"/>
    <m/>
    <m/>
  </r>
  <r>
    <n v="15"/>
    <x v="2"/>
    <n v="1"/>
    <n v="10"/>
    <n v="1"/>
    <n v="0"/>
    <n v="0"/>
    <x v="1"/>
    <n v="0"/>
    <n v="3"/>
    <n v="0"/>
    <m/>
    <m/>
  </r>
  <r>
    <n v="15"/>
    <x v="4"/>
    <n v="0"/>
    <n v="5"/>
    <n v="0"/>
    <n v="0"/>
    <n v="0"/>
    <x v="1"/>
    <n v="0"/>
    <n v="4"/>
    <n v="0"/>
    <m/>
    <m/>
  </r>
  <r>
    <n v="15"/>
    <x v="14"/>
    <n v="0"/>
    <n v="6"/>
    <n v="0"/>
    <n v="0"/>
    <n v="0"/>
    <x v="1"/>
    <n v="0"/>
    <n v="5"/>
    <n v="1"/>
    <m/>
    <m/>
  </r>
  <r>
    <n v="16"/>
    <x v="3"/>
    <n v="0"/>
    <n v="6"/>
    <n v="0"/>
    <n v="0"/>
    <n v="0"/>
    <x v="0"/>
    <n v="0"/>
    <n v="1"/>
    <n v="0"/>
    <m/>
    <m/>
  </r>
  <r>
    <n v="16"/>
    <x v="1"/>
    <n v="0"/>
    <n v="10"/>
    <n v="1"/>
    <n v="0"/>
    <n v="0"/>
    <x v="0"/>
    <n v="0"/>
    <n v="2"/>
    <n v="0"/>
    <m/>
    <m/>
  </r>
  <r>
    <n v="16"/>
    <x v="5"/>
    <n v="1"/>
    <n v="12"/>
    <n v="0"/>
    <n v="0"/>
    <n v="0"/>
    <x v="0"/>
    <n v="0"/>
    <n v="3"/>
    <n v="1"/>
    <m/>
    <m/>
  </r>
  <r>
    <n v="16"/>
    <x v="4"/>
    <n v="0"/>
    <n v="11"/>
    <n v="0"/>
    <n v="0"/>
    <n v="0"/>
    <x v="0"/>
    <n v="1"/>
    <n v="4"/>
    <n v="0"/>
    <m/>
    <m/>
  </r>
  <r>
    <n v="17"/>
    <x v="2"/>
    <n v="0"/>
    <n v="9"/>
    <n v="0"/>
    <n v="1"/>
    <m/>
    <x v="0"/>
    <m/>
    <n v="1"/>
    <n v="0"/>
    <m/>
    <m/>
  </r>
  <r>
    <n v="17"/>
    <x v="3"/>
    <n v="0"/>
    <n v="7"/>
    <n v="0"/>
    <n v="0"/>
    <m/>
    <x v="1"/>
    <m/>
    <n v="2"/>
    <n v="0"/>
    <m/>
    <m/>
  </r>
  <r>
    <n v="17"/>
    <x v="4"/>
    <n v="1"/>
    <n v="10"/>
    <n v="1"/>
    <n v="0"/>
    <m/>
    <x v="1"/>
    <m/>
    <n v="3"/>
    <n v="1"/>
    <m/>
    <m/>
  </r>
  <r>
    <n v="17"/>
    <x v="5"/>
    <n v="0"/>
    <n v="5"/>
    <n v="0"/>
    <n v="0"/>
    <m/>
    <x v="0"/>
    <m/>
    <n v="4"/>
    <n v="0"/>
    <m/>
    <m/>
  </r>
  <r>
    <n v="18"/>
    <x v="6"/>
    <n v="0"/>
    <n v="9"/>
    <n v="0"/>
    <n v="1"/>
    <m/>
    <x v="1"/>
    <m/>
    <n v="1"/>
    <n v="1"/>
    <m/>
    <m/>
  </r>
  <r>
    <n v="18"/>
    <x v="1"/>
    <n v="0"/>
    <n v="4"/>
    <n v="0"/>
    <n v="0"/>
    <m/>
    <x v="1"/>
    <m/>
    <n v="2"/>
    <n v="0"/>
    <m/>
    <m/>
  </r>
  <r>
    <n v="18"/>
    <x v="4"/>
    <n v="0"/>
    <n v="8"/>
    <n v="1"/>
    <n v="0"/>
    <m/>
    <x v="1"/>
    <m/>
    <n v="3"/>
    <n v="0"/>
    <m/>
    <m/>
  </r>
  <r>
    <n v="18"/>
    <x v="2"/>
    <n v="1"/>
    <n v="10"/>
    <n v="0"/>
    <n v="0"/>
    <m/>
    <x v="1"/>
    <m/>
    <n v="4"/>
    <n v="0"/>
    <m/>
    <m/>
  </r>
  <r>
    <n v="19"/>
    <x v="6"/>
    <n v="0"/>
    <n v="6"/>
    <n v="0"/>
    <n v="0"/>
    <m/>
    <x v="0"/>
    <n v="0"/>
    <n v="1"/>
    <n v="0"/>
    <m/>
    <m/>
  </r>
  <r>
    <n v="19"/>
    <x v="15"/>
    <n v="0"/>
    <n v="9"/>
    <n v="0"/>
    <n v="1"/>
    <m/>
    <x v="0"/>
    <n v="0"/>
    <n v="2"/>
    <n v="0"/>
    <m/>
    <m/>
  </r>
  <r>
    <n v="19"/>
    <x v="2"/>
    <n v="1"/>
    <n v="10"/>
    <n v="1"/>
    <n v="0"/>
    <m/>
    <x v="0"/>
    <n v="0"/>
    <n v="3"/>
    <n v="1"/>
    <m/>
    <m/>
  </r>
  <r>
    <n v="19"/>
    <x v="10"/>
    <n v="0"/>
    <n v="3"/>
    <n v="0"/>
    <n v="0"/>
    <m/>
    <x v="0"/>
    <n v="0"/>
    <n v="4"/>
    <n v="0"/>
    <m/>
    <m/>
  </r>
  <r>
    <n v="20"/>
    <x v="16"/>
    <n v="0"/>
    <n v="6"/>
    <n v="1"/>
    <n v="0"/>
    <n v="0"/>
    <x v="0"/>
    <n v="0"/>
    <n v="1"/>
    <n v="0"/>
    <m/>
    <m/>
  </r>
  <r>
    <n v="20"/>
    <x v="2"/>
    <n v="0"/>
    <n v="6"/>
    <n v="0"/>
    <n v="0"/>
    <n v="0"/>
    <x v="0"/>
    <n v="0"/>
    <n v="2"/>
    <n v="0"/>
    <m/>
    <m/>
  </r>
  <r>
    <n v="20"/>
    <x v="6"/>
    <n v="0"/>
    <n v="5"/>
    <n v="0"/>
    <n v="0"/>
    <n v="0"/>
    <x v="1"/>
    <n v="0"/>
    <n v="3"/>
    <n v="0"/>
    <m/>
    <m/>
  </r>
  <r>
    <n v="20"/>
    <x v="3"/>
    <n v="1"/>
    <n v="10"/>
    <n v="0"/>
    <n v="0"/>
    <n v="0"/>
    <x v="0"/>
    <n v="0"/>
    <n v="4"/>
    <n v="0"/>
    <m/>
    <m/>
  </r>
  <r>
    <n v="20"/>
    <x v="4"/>
    <n v="0"/>
    <n v="7"/>
    <n v="0"/>
    <n v="0"/>
    <n v="0"/>
    <x v="0"/>
    <n v="0"/>
    <n v="5"/>
    <n v="0"/>
    <m/>
    <m/>
  </r>
  <r>
    <n v="20"/>
    <x v="10"/>
    <n v="0"/>
    <n v="9"/>
    <n v="0"/>
    <n v="0"/>
    <n v="0"/>
    <x v="0"/>
    <n v="1"/>
    <n v="6"/>
    <n v="1"/>
    <m/>
    <m/>
  </r>
  <r>
    <n v="21"/>
    <x v="2"/>
    <n v="0"/>
    <n v="5"/>
    <n v="0"/>
    <n v="0"/>
    <m/>
    <x v="1"/>
    <n v="0"/>
    <n v="1"/>
    <n v="0"/>
    <m/>
    <m/>
  </r>
  <r>
    <n v="21"/>
    <x v="3"/>
    <n v="0"/>
    <n v="10"/>
    <n v="0"/>
    <n v="0"/>
    <m/>
    <x v="1"/>
    <n v="0"/>
    <n v="2"/>
    <n v="0"/>
    <m/>
    <m/>
  </r>
  <r>
    <n v="21"/>
    <x v="6"/>
    <n v="0"/>
    <n v="10"/>
    <n v="0"/>
    <n v="1"/>
    <m/>
    <x v="1"/>
    <n v="0"/>
    <n v="3"/>
    <n v="0"/>
    <m/>
    <m/>
  </r>
  <r>
    <n v="21"/>
    <x v="10"/>
    <n v="1"/>
    <n v="12"/>
    <n v="1"/>
    <n v="0"/>
    <m/>
    <x v="0"/>
    <n v="0"/>
    <n v="4"/>
    <n v="1"/>
    <m/>
    <m/>
  </r>
  <r>
    <n v="21"/>
    <x v="1"/>
    <n v="0"/>
    <n v="4"/>
    <n v="0"/>
    <n v="0"/>
    <m/>
    <x v="1"/>
    <n v="1"/>
    <n v="5"/>
    <n v="0"/>
    <m/>
    <m/>
  </r>
  <r>
    <n v="21"/>
    <x v="7"/>
    <n v="0"/>
    <n v="9"/>
    <n v="0"/>
    <n v="0"/>
    <m/>
    <x v="1"/>
    <n v="0"/>
    <n v="6"/>
    <n v="0"/>
    <m/>
    <m/>
  </r>
  <r>
    <n v="22"/>
    <x v="8"/>
    <n v="0"/>
    <n v="7"/>
    <n v="0"/>
    <n v="0"/>
    <m/>
    <x v="0"/>
    <n v="0"/>
    <n v="1"/>
    <n v="1"/>
    <m/>
    <m/>
  </r>
  <r>
    <n v="22"/>
    <x v="5"/>
    <n v="1"/>
    <n v="10"/>
    <n v="0"/>
    <n v="1"/>
    <m/>
    <x v="0"/>
    <n v="0"/>
    <n v="2"/>
    <n v="0"/>
    <m/>
    <m/>
  </r>
  <r>
    <n v="22"/>
    <x v="4"/>
    <n v="0"/>
    <n v="9"/>
    <n v="1"/>
    <n v="0"/>
    <m/>
    <x v="1"/>
    <n v="0"/>
    <n v="3"/>
    <n v="0"/>
    <m/>
    <m/>
  </r>
  <r>
    <n v="22"/>
    <x v="3"/>
    <n v="0"/>
    <n v="8"/>
    <n v="0"/>
    <n v="0"/>
    <m/>
    <x v="1"/>
    <n v="0"/>
    <n v="4"/>
    <n v="0"/>
    <m/>
    <m/>
  </r>
  <r>
    <n v="23"/>
    <x v="10"/>
    <n v="0"/>
    <n v="6"/>
    <n v="0"/>
    <n v="0"/>
    <m/>
    <x v="0"/>
    <m/>
    <n v="1"/>
    <n v="0"/>
    <m/>
    <m/>
  </r>
  <r>
    <n v="23"/>
    <x v="2"/>
    <n v="1"/>
    <n v="10"/>
    <n v="0"/>
    <n v="0"/>
    <m/>
    <x v="0"/>
    <m/>
    <n v="2"/>
    <n v="1"/>
    <m/>
    <m/>
  </r>
  <r>
    <n v="23"/>
    <x v="3"/>
    <n v="0"/>
    <n v="9"/>
    <n v="1"/>
    <n v="0"/>
    <m/>
    <x v="0"/>
    <m/>
    <n v="3"/>
    <n v="0"/>
    <m/>
    <m/>
  </r>
  <r>
    <n v="23"/>
    <x v="6"/>
    <n v="0"/>
    <n v="6"/>
    <n v="0"/>
    <n v="0"/>
    <m/>
    <x v="0"/>
    <m/>
    <n v="4"/>
    <n v="0"/>
    <m/>
    <m/>
  </r>
  <r>
    <n v="24"/>
    <x v="5"/>
    <n v="0"/>
    <n v="5"/>
    <n v="0"/>
    <n v="0"/>
    <m/>
    <x v="0"/>
    <m/>
    <n v="1"/>
    <n v="0"/>
    <m/>
    <m/>
  </r>
  <r>
    <n v="24"/>
    <x v="8"/>
    <n v="0"/>
    <n v="6"/>
    <n v="0"/>
    <n v="0"/>
    <m/>
    <x v="0"/>
    <m/>
    <n v="2"/>
    <n v="0"/>
    <m/>
    <m/>
  </r>
  <r>
    <n v="24"/>
    <x v="4"/>
    <n v="0"/>
    <n v="4"/>
    <n v="0"/>
    <n v="0"/>
    <m/>
    <x v="0"/>
    <m/>
    <n v="3"/>
    <n v="0"/>
    <m/>
    <m/>
  </r>
  <r>
    <n v="24"/>
    <x v="3"/>
    <n v="1"/>
    <n v="11"/>
    <n v="1"/>
    <n v="0"/>
    <m/>
    <x v="0"/>
    <m/>
    <n v="4"/>
    <n v="1"/>
    <m/>
    <m/>
  </r>
  <r>
    <n v="25"/>
    <x v="10"/>
    <n v="0"/>
    <n v="5"/>
    <n v="0"/>
    <m/>
    <n v="0"/>
    <x v="0"/>
    <m/>
    <n v="1"/>
    <n v="1"/>
    <n v="0"/>
    <m/>
  </r>
  <r>
    <n v="25"/>
    <x v="1"/>
    <n v="0"/>
    <n v="10"/>
    <n v="0"/>
    <m/>
    <n v="0"/>
    <x v="0"/>
    <m/>
    <n v="2"/>
    <n v="0"/>
    <n v="8"/>
    <m/>
  </r>
  <r>
    <n v="25"/>
    <x v="2"/>
    <n v="1"/>
    <n v="12"/>
    <n v="1"/>
    <m/>
    <n v="0"/>
    <x v="0"/>
    <m/>
    <n v="3"/>
    <n v="0"/>
    <n v="2"/>
    <m/>
  </r>
  <r>
    <n v="25"/>
    <x v="6"/>
    <n v="0"/>
    <n v="9"/>
    <n v="0"/>
    <m/>
    <n v="0"/>
    <x v="0"/>
    <m/>
    <n v="4"/>
    <n v="0"/>
    <n v="7"/>
    <m/>
  </r>
  <r>
    <n v="26"/>
    <x v="9"/>
    <n v="0"/>
    <n v="5"/>
    <n v="0"/>
    <n v="0"/>
    <m/>
    <x v="0"/>
    <m/>
    <n v="1"/>
    <n v="0"/>
    <m/>
    <m/>
  </r>
  <r>
    <n v="26"/>
    <x v="2"/>
    <n v="0"/>
    <n v="6"/>
    <n v="0"/>
    <n v="0"/>
    <m/>
    <x v="0"/>
    <m/>
    <n v="2"/>
    <n v="0"/>
    <m/>
    <m/>
  </r>
  <r>
    <n v="26"/>
    <x v="7"/>
    <n v="0"/>
    <n v="8"/>
    <n v="0"/>
    <n v="0"/>
    <m/>
    <x v="0"/>
    <m/>
    <n v="3"/>
    <n v="0"/>
    <m/>
    <m/>
  </r>
  <r>
    <n v="26"/>
    <x v="1"/>
    <n v="0"/>
    <n v="6"/>
    <n v="0"/>
    <n v="0"/>
    <m/>
    <x v="0"/>
    <m/>
    <n v="4"/>
    <n v="1"/>
    <m/>
    <m/>
  </r>
  <r>
    <n v="26"/>
    <x v="5"/>
    <n v="0"/>
    <n v="8"/>
    <n v="1"/>
    <n v="0"/>
    <m/>
    <x v="0"/>
    <m/>
    <n v="5"/>
    <n v="0"/>
    <m/>
    <m/>
  </r>
  <r>
    <n v="26"/>
    <x v="4"/>
    <n v="0"/>
    <n v="7"/>
    <n v="0"/>
    <n v="0"/>
    <m/>
    <x v="1"/>
    <m/>
    <n v="6"/>
    <n v="0"/>
    <m/>
    <m/>
  </r>
  <r>
    <n v="26"/>
    <x v="3"/>
    <n v="1"/>
    <n v="10"/>
    <n v="0"/>
    <n v="0"/>
    <m/>
    <x v="1"/>
    <m/>
    <n v="7"/>
    <n v="0"/>
    <m/>
    <m/>
  </r>
  <r>
    <n v="27"/>
    <x v="6"/>
    <n v="0"/>
    <n v="9"/>
    <n v="0"/>
    <m/>
    <n v="0"/>
    <x v="1"/>
    <m/>
    <n v="1"/>
    <n v="1"/>
    <n v="6"/>
    <m/>
  </r>
  <r>
    <n v="27"/>
    <x v="2"/>
    <n v="0"/>
    <n v="9"/>
    <n v="1"/>
    <m/>
    <n v="0"/>
    <x v="1"/>
    <m/>
    <n v="2"/>
    <n v="0"/>
    <n v="4"/>
    <m/>
  </r>
  <r>
    <n v="27"/>
    <x v="1"/>
    <n v="0"/>
    <n v="8"/>
    <n v="0"/>
    <m/>
    <n v="1"/>
    <x v="1"/>
    <m/>
    <n v="3"/>
    <n v="0"/>
    <n v="5"/>
    <m/>
  </r>
  <r>
    <n v="27"/>
    <x v="10"/>
    <n v="1"/>
    <n v="12"/>
    <n v="0"/>
    <m/>
    <n v="0"/>
    <x v="0"/>
    <m/>
    <n v="4"/>
    <n v="0"/>
    <n v="9"/>
    <m/>
  </r>
  <r>
    <n v="27"/>
    <x v="7"/>
    <n v="0"/>
    <n v="7"/>
    <n v="0"/>
    <m/>
    <n v="0"/>
    <x v="0"/>
    <m/>
    <n v="5"/>
    <n v="0"/>
    <n v="0"/>
    <m/>
  </r>
  <r>
    <n v="28"/>
    <x v="17"/>
    <n v="0"/>
    <n v="5"/>
    <n v="1"/>
    <n v="0"/>
    <m/>
    <x v="0"/>
    <m/>
    <n v="1"/>
    <n v="0"/>
    <m/>
    <m/>
  </r>
  <r>
    <n v="28"/>
    <x v="2"/>
    <n v="1"/>
    <n v="10"/>
    <n v="0"/>
    <n v="0"/>
    <m/>
    <x v="1"/>
    <m/>
    <n v="2"/>
    <n v="1"/>
    <m/>
    <m/>
  </r>
  <r>
    <n v="28"/>
    <x v="4"/>
    <n v="0"/>
    <n v="4"/>
    <n v="0"/>
    <n v="0"/>
    <m/>
    <x v="1"/>
    <m/>
    <n v="3"/>
    <n v="0"/>
    <m/>
    <m/>
  </r>
  <r>
    <n v="28"/>
    <x v="3"/>
    <n v="0"/>
    <n v="6"/>
    <n v="0"/>
    <n v="0"/>
    <m/>
    <x v="1"/>
    <m/>
    <n v="4"/>
    <n v="0"/>
    <m/>
    <m/>
  </r>
  <r>
    <n v="29"/>
    <x v="3"/>
    <n v="0"/>
    <n v="7"/>
    <n v="0"/>
    <n v="0"/>
    <m/>
    <x v="0"/>
    <m/>
    <n v="1"/>
    <n v="0"/>
    <m/>
    <m/>
  </r>
  <r>
    <n v="29"/>
    <x v="4"/>
    <n v="1"/>
    <n v="10"/>
    <n v="1"/>
    <n v="0"/>
    <m/>
    <x v="0"/>
    <m/>
    <n v="2"/>
    <n v="1"/>
    <m/>
    <m/>
  </r>
  <r>
    <n v="29"/>
    <x v="5"/>
    <n v="0"/>
    <n v="6"/>
    <n v="0"/>
    <n v="0"/>
    <m/>
    <x v="0"/>
    <m/>
    <n v="3"/>
    <n v="0"/>
    <m/>
    <m/>
  </r>
  <r>
    <n v="29"/>
    <x v="8"/>
    <n v="0"/>
    <n v="9"/>
    <n v="0"/>
    <n v="1"/>
    <m/>
    <x v="0"/>
    <m/>
    <n v="4"/>
    <n v="0"/>
    <m/>
    <m/>
  </r>
  <r>
    <n v="30"/>
    <x v="2"/>
    <n v="0"/>
    <n v="6"/>
    <n v="0"/>
    <n v="0"/>
    <m/>
    <x v="0"/>
    <n v="0"/>
    <n v="1"/>
    <n v="0"/>
    <m/>
    <m/>
  </r>
  <r>
    <n v="30"/>
    <x v="10"/>
    <n v="0"/>
    <n v="9"/>
    <n v="0"/>
    <n v="0"/>
    <m/>
    <x v="0"/>
    <n v="1"/>
    <n v="2"/>
    <n v="0"/>
    <m/>
    <m/>
  </r>
  <r>
    <n v="30"/>
    <x v="6"/>
    <n v="0"/>
    <n v="8"/>
    <n v="0"/>
    <n v="0"/>
    <m/>
    <x v="0"/>
    <n v="0"/>
    <n v="3"/>
    <n v="1"/>
    <m/>
    <m/>
  </r>
  <r>
    <n v="30"/>
    <x v="1"/>
    <n v="0"/>
    <n v="6"/>
    <n v="0"/>
    <n v="0"/>
    <m/>
    <x v="0"/>
    <n v="0"/>
    <n v="4"/>
    <n v="0"/>
    <m/>
    <m/>
  </r>
  <r>
    <n v="30"/>
    <x v="5"/>
    <n v="1"/>
    <n v="10"/>
    <n v="1"/>
    <n v="0"/>
    <m/>
    <x v="0"/>
    <n v="0"/>
    <n v="5"/>
    <n v="0"/>
    <m/>
    <m/>
  </r>
  <r>
    <n v="30"/>
    <x v="4"/>
    <n v="0"/>
    <n v="5"/>
    <n v="0"/>
    <n v="0"/>
    <m/>
    <x v="0"/>
    <n v="0"/>
    <n v="6"/>
    <n v="0"/>
    <m/>
    <m/>
  </r>
  <r>
    <n v="31"/>
    <x v="4"/>
    <n v="0"/>
    <n v="4"/>
    <n v="0"/>
    <n v="0"/>
    <m/>
    <x v="0"/>
    <n v="0"/>
    <n v="1"/>
    <n v="0"/>
    <m/>
    <m/>
  </r>
  <r>
    <n v="31"/>
    <x v="3"/>
    <n v="0"/>
    <n v="4"/>
    <n v="0"/>
    <n v="0"/>
    <m/>
    <x v="1"/>
    <n v="1"/>
    <n v="2"/>
    <n v="0"/>
    <m/>
    <m/>
  </r>
  <r>
    <n v="31"/>
    <x v="6"/>
    <n v="0"/>
    <n v="4"/>
    <n v="0"/>
    <n v="0"/>
    <m/>
    <x v="0"/>
    <n v="0"/>
    <n v="3"/>
    <n v="0"/>
    <m/>
    <m/>
  </r>
  <r>
    <n v="31"/>
    <x v="10"/>
    <n v="1"/>
    <n v="10"/>
    <n v="1"/>
    <n v="0"/>
    <m/>
    <x v="0"/>
    <n v="0"/>
    <n v="4"/>
    <n v="1"/>
    <m/>
    <m/>
  </r>
  <r>
    <n v="31"/>
    <x v="2"/>
    <n v="0"/>
    <n v="5"/>
    <n v="0"/>
    <n v="0"/>
    <m/>
    <x v="1"/>
    <n v="0"/>
    <n v="5"/>
    <n v="0"/>
    <m/>
    <m/>
  </r>
  <r>
    <n v="31"/>
    <x v="5"/>
    <n v="0"/>
    <n v="7"/>
    <n v="0"/>
    <n v="0"/>
    <m/>
    <x v="0"/>
    <n v="0"/>
    <n v="6"/>
    <n v="0"/>
    <m/>
    <m/>
  </r>
  <r>
    <n v="32"/>
    <x v="8"/>
    <n v="0"/>
    <n v="5"/>
    <n v="1"/>
    <n v="0"/>
    <m/>
    <x v="0"/>
    <n v="0"/>
    <n v="1"/>
    <n v="1"/>
    <m/>
    <m/>
  </r>
  <r>
    <n v="32"/>
    <x v="12"/>
    <n v="0"/>
    <n v="9"/>
    <n v="0"/>
    <n v="0"/>
    <m/>
    <x v="0"/>
    <n v="0"/>
    <n v="2"/>
    <n v="0"/>
    <m/>
    <m/>
  </r>
  <r>
    <n v="32"/>
    <x v="2"/>
    <n v="1"/>
    <n v="10"/>
    <n v="0"/>
    <n v="0"/>
    <m/>
    <x v="1"/>
    <n v="0"/>
    <n v="3"/>
    <n v="0"/>
    <m/>
    <m/>
  </r>
  <r>
    <n v="32"/>
    <x v="1"/>
    <n v="0"/>
    <n v="7"/>
    <n v="0"/>
    <n v="0"/>
    <m/>
    <x v="1"/>
    <n v="0"/>
    <n v="4"/>
    <n v="0"/>
    <m/>
    <m/>
  </r>
  <r>
    <n v="32"/>
    <x v="3"/>
    <n v="0"/>
    <n v="10"/>
    <n v="0"/>
    <n v="0"/>
    <m/>
    <x v="1"/>
    <n v="1"/>
    <n v="5"/>
    <n v="0"/>
    <m/>
    <m/>
  </r>
  <r>
    <n v="33"/>
    <x v="6"/>
    <n v="1"/>
    <n v="10"/>
    <n v="1"/>
    <n v="1"/>
    <m/>
    <x v="0"/>
    <m/>
    <n v="1"/>
    <n v="1"/>
    <m/>
    <m/>
  </r>
  <r>
    <n v="33"/>
    <x v="10"/>
    <n v="0"/>
    <n v="7"/>
    <n v="0"/>
    <n v="0"/>
    <m/>
    <x v="0"/>
    <m/>
    <n v="2"/>
    <n v="0"/>
    <m/>
    <m/>
  </r>
  <r>
    <n v="33"/>
    <x v="4"/>
    <n v="0"/>
    <n v="6"/>
    <n v="0"/>
    <n v="0"/>
    <m/>
    <x v="1"/>
    <m/>
    <n v="4"/>
    <n v="0"/>
    <m/>
    <m/>
  </r>
  <r>
    <n v="33"/>
    <x v="1"/>
    <n v="0"/>
    <n v="3"/>
    <n v="0"/>
    <n v="0"/>
    <m/>
    <x v="1"/>
    <m/>
    <n v="3"/>
    <n v="0"/>
    <m/>
    <m/>
  </r>
  <r>
    <n v="34"/>
    <x v="4"/>
    <n v="0"/>
    <n v="4"/>
    <n v="0"/>
    <n v="0"/>
    <m/>
    <x v="1"/>
    <n v="0"/>
    <n v="1"/>
    <n v="0"/>
    <m/>
    <m/>
  </r>
  <r>
    <n v="34"/>
    <x v="10"/>
    <n v="1"/>
    <n v="10"/>
    <n v="0"/>
    <n v="0"/>
    <m/>
    <x v="0"/>
    <n v="0"/>
    <n v="2"/>
    <n v="0"/>
    <m/>
    <m/>
  </r>
  <r>
    <n v="34"/>
    <x v="7"/>
    <n v="0"/>
    <n v="9"/>
    <n v="1"/>
    <n v="0"/>
    <m/>
    <x v="0"/>
    <n v="1"/>
    <n v="3"/>
    <n v="1"/>
    <m/>
    <m/>
  </r>
  <r>
    <n v="34"/>
    <x v="3"/>
    <n v="0"/>
    <n v="6"/>
    <n v="0"/>
    <n v="0"/>
    <m/>
    <x v="1"/>
    <n v="0"/>
    <n v="4"/>
    <n v="0"/>
    <m/>
    <m/>
  </r>
  <r>
    <n v="34"/>
    <x v="2"/>
    <n v="0"/>
    <n v="4"/>
    <n v="0"/>
    <n v="0"/>
    <m/>
    <x v="1"/>
    <n v="0"/>
    <n v="5"/>
    <n v="0"/>
    <m/>
    <m/>
  </r>
  <r>
    <n v="34"/>
    <x v="6"/>
    <n v="0"/>
    <n v="5"/>
    <n v="0"/>
    <n v="0"/>
    <m/>
    <x v="1"/>
    <n v="0"/>
    <n v="6"/>
    <n v="0"/>
    <m/>
    <m/>
  </r>
  <r>
    <n v="35"/>
    <x v="4"/>
    <n v="0"/>
    <n v="7"/>
    <n v="0"/>
    <n v="0"/>
    <m/>
    <x v="0"/>
    <m/>
    <n v="4"/>
    <n v="0"/>
    <m/>
    <m/>
  </r>
  <r>
    <n v="35"/>
    <x v="5"/>
    <n v="0"/>
    <n v="8"/>
    <n v="0"/>
    <n v="0"/>
    <m/>
    <x v="0"/>
    <m/>
    <n v="1"/>
    <n v="0"/>
    <m/>
    <m/>
  </r>
  <r>
    <n v="35"/>
    <x v="10"/>
    <n v="0"/>
    <n v="6"/>
    <n v="0"/>
    <n v="0"/>
    <m/>
    <x v="0"/>
    <m/>
    <n v="2"/>
    <n v="0"/>
    <m/>
    <m/>
  </r>
  <r>
    <n v="35"/>
    <x v="6"/>
    <n v="1"/>
    <n v="10"/>
    <n v="1"/>
    <n v="1"/>
    <m/>
    <x v="0"/>
    <m/>
    <n v="3"/>
    <n v="1"/>
    <m/>
    <m/>
  </r>
  <r>
    <n v="36"/>
    <x v="15"/>
    <n v="0"/>
    <n v="9"/>
    <n v="0"/>
    <n v="0"/>
    <m/>
    <x v="0"/>
    <m/>
    <n v="1"/>
    <n v="1"/>
    <m/>
    <m/>
  </r>
  <r>
    <n v="36"/>
    <x v="10"/>
    <n v="0"/>
    <n v="9"/>
    <n v="1"/>
    <n v="0"/>
    <m/>
    <x v="0"/>
    <m/>
    <n v="2"/>
    <n v="0"/>
    <m/>
    <m/>
  </r>
  <r>
    <n v="36"/>
    <x v="2"/>
    <n v="1"/>
    <n v="10"/>
    <n v="0"/>
    <n v="0"/>
    <m/>
    <x v="1"/>
    <m/>
    <n v="3"/>
    <n v="0"/>
    <m/>
    <m/>
  </r>
  <r>
    <n v="36"/>
    <x v="3"/>
    <n v="0"/>
    <n v="9"/>
    <n v="0"/>
    <n v="1"/>
    <m/>
    <x v="1"/>
    <m/>
    <n v="4"/>
    <n v="0"/>
    <m/>
    <m/>
  </r>
  <r>
    <n v="37"/>
    <x v="2"/>
    <n v="0"/>
    <n v="5"/>
    <n v="0"/>
    <n v="0"/>
    <m/>
    <x v="0"/>
    <m/>
    <n v="4"/>
    <n v="1"/>
    <m/>
    <m/>
  </r>
  <r>
    <n v="37"/>
    <x v="6"/>
    <n v="1"/>
    <n v="10"/>
    <n v="1"/>
    <n v="0"/>
    <m/>
    <x v="0"/>
    <m/>
    <n v="2"/>
    <n v="0"/>
    <m/>
    <m/>
  </r>
  <r>
    <n v="37"/>
    <x v="10"/>
    <n v="0"/>
    <n v="9"/>
    <n v="0"/>
    <n v="1"/>
    <m/>
    <x v="0"/>
    <m/>
    <n v="1"/>
    <n v="0"/>
    <m/>
    <m/>
  </r>
  <r>
    <n v="37"/>
    <x v="5"/>
    <n v="0"/>
    <n v="4"/>
    <n v="0"/>
    <n v="0"/>
    <m/>
    <x v="0"/>
    <m/>
    <n v="3"/>
    <n v="0"/>
    <m/>
    <m/>
  </r>
  <r>
    <n v="38"/>
    <x v="18"/>
    <n v="0"/>
    <n v="8"/>
    <n v="0"/>
    <n v="0"/>
    <m/>
    <x v="0"/>
    <m/>
    <n v="1"/>
    <n v="0"/>
    <m/>
    <m/>
  </r>
  <r>
    <n v="38"/>
    <x v="3"/>
    <n v="0"/>
    <n v="8"/>
    <n v="1"/>
    <n v="0"/>
    <m/>
    <x v="0"/>
    <m/>
    <n v="2"/>
    <n v="0"/>
    <m/>
    <m/>
  </r>
  <r>
    <n v="38"/>
    <x v="5"/>
    <n v="0"/>
    <n v="7"/>
    <n v="0"/>
    <n v="0"/>
    <m/>
    <x v="1"/>
    <m/>
    <n v="3"/>
    <n v="0"/>
    <m/>
    <m/>
  </r>
  <r>
    <n v="38"/>
    <x v="17"/>
    <n v="1"/>
    <n v="10"/>
    <n v="0"/>
    <n v="1"/>
    <m/>
    <x v="0"/>
    <m/>
    <n v="4"/>
    <n v="0"/>
    <m/>
    <m/>
  </r>
  <r>
    <n v="38"/>
    <x v="2"/>
    <n v="0"/>
    <n v="7"/>
    <n v="0"/>
    <n v="0"/>
    <m/>
    <x v="0"/>
    <m/>
    <n v="5"/>
    <n v="1"/>
    <m/>
    <m/>
  </r>
  <r>
    <n v="39"/>
    <x v="3"/>
    <n v="1"/>
    <n v="10"/>
    <n v="0"/>
    <n v="1"/>
    <m/>
    <x v="1"/>
    <m/>
    <n v="1"/>
    <n v="0"/>
    <m/>
    <m/>
  </r>
  <r>
    <n v="39"/>
    <x v="17"/>
    <n v="0"/>
    <n v="6"/>
    <n v="0"/>
    <n v="0"/>
    <m/>
    <x v="0"/>
    <m/>
    <n v="2"/>
    <n v="0"/>
    <m/>
    <m/>
  </r>
  <r>
    <n v="39"/>
    <x v="4"/>
    <n v="0"/>
    <n v="8"/>
    <n v="1"/>
    <n v="0"/>
    <m/>
    <x v="1"/>
    <m/>
    <n v="3"/>
    <n v="0"/>
    <m/>
    <m/>
  </r>
  <r>
    <n v="39"/>
    <x v="2"/>
    <n v="0"/>
    <n v="9"/>
    <n v="0"/>
    <n v="0"/>
    <m/>
    <x v="0"/>
    <m/>
    <n v="4"/>
    <n v="1"/>
    <m/>
    <m/>
  </r>
  <r>
    <n v="40"/>
    <x v="3"/>
    <n v="0"/>
    <n v="7"/>
    <n v="0"/>
    <n v="1"/>
    <m/>
    <x v="1"/>
    <m/>
    <n v="1"/>
    <n v="1"/>
    <m/>
    <m/>
  </r>
  <r>
    <n v="40"/>
    <x v="17"/>
    <n v="0"/>
    <n v="9"/>
    <n v="1"/>
    <n v="0"/>
    <m/>
    <x v="0"/>
    <m/>
    <n v="2"/>
    <n v="0"/>
    <m/>
    <m/>
  </r>
  <r>
    <n v="40"/>
    <x v="4"/>
    <n v="1"/>
    <n v="10"/>
    <n v="0"/>
    <n v="0"/>
    <m/>
    <x v="1"/>
    <m/>
    <n v="3"/>
    <n v="0"/>
    <m/>
    <m/>
  </r>
  <r>
    <n v="40"/>
    <x v="2"/>
    <n v="0"/>
    <n v="5"/>
    <n v="0"/>
    <n v="0"/>
    <m/>
    <x v="0"/>
    <m/>
    <n v="4"/>
    <n v="0"/>
    <m/>
    <m/>
  </r>
  <r>
    <n v="41"/>
    <x v="3"/>
    <n v="0"/>
    <n v="5"/>
    <n v="0"/>
    <m/>
    <m/>
    <x v="1"/>
    <n v="0"/>
    <n v="1"/>
    <n v="0"/>
    <m/>
    <m/>
  </r>
  <r>
    <n v="41"/>
    <x v="17"/>
    <n v="0"/>
    <n v="3"/>
    <n v="0"/>
    <m/>
    <m/>
    <x v="1"/>
    <n v="0"/>
    <n v="2"/>
    <n v="0"/>
    <m/>
    <m/>
  </r>
  <r>
    <n v="41"/>
    <x v="4"/>
    <n v="0"/>
    <n v="4"/>
    <n v="0"/>
    <m/>
    <m/>
    <x v="1"/>
    <n v="0"/>
    <n v="3"/>
    <n v="0"/>
    <m/>
    <m/>
  </r>
  <r>
    <n v="41"/>
    <x v="2"/>
    <n v="1"/>
    <n v="11"/>
    <n v="1"/>
    <m/>
    <m/>
    <x v="1"/>
    <n v="1"/>
    <n v="4"/>
    <n v="1"/>
    <m/>
    <m/>
  </r>
  <r>
    <n v="42"/>
    <x v="4"/>
    <n v="0"/>
    <n v="5"/>
    <n v="0"/>
    <m/>
    <m/>
    <x v="1"/>
    <m/>
    <n v="1"/>
    <n v="0"/>
    <m/>
    <m/>
  </r>
  <r>
    <n v="42"/>
    <x v="12"/>
    <n v="1"/>
    <n v="10"/>
    <n v="1"/>
    <m/>
    <m/>
    <x v="1"/>
    <m/>
    <n v="2"/>
    <n v="1"/>
    <m/>
    <m/>
  </r>
  <r>
    <n v="42"/>
    <x v="2"/>
    <n v="0"/>
    <n v="5"/>
    <n v="0"/>
    <m/>
    <m/>
    <x v="1"/>
    <m/>
    <n v="3"/>
    <n v="0"/>
    <m/>
    <m/>
  </r>
  <r>
    <n v="42"/>
    <x v="17"/>
    <n v="0"/>
    <n v="3"/>
    <n v="0"/>
    <m/>
    <m/>
    <x v="1"/>
    <m/>
    <n v="4"/>
    <n v="0"/>
    <m/>
    <m/>
  </r>
  <r>
    <n v="42"/>
    <x v="3"/>
    <n v="0"/>
    <n v="5"/>
    <n v="0"/>
    <m/>
    <m/>
    <x v="0"/>
    <m/>
    <n v="5"/>
    <n v="0"/>
    <m/>
    <m/>
  </r>
  <r>
    <n v="43"/>
    <x v="6"/>
    <n v="0"/>
    <n v="4"/>
    <n v="0"/>
    <m/>
    <m/>
    <x v="0"/>
    <m/>
    <n v="4"/>
    <n v="0"/>
    <m/>
    <m/>
  </r>
  <r>
    <n v="43"/>
    <x v="10"/>
    <n v="1"/>
    <n v="10"/>
    <n v="1"/>
    <m/>
    <m/>
    <x v="0"/>
    <m/>
    <n v="2"/>
    <n v="0"/>
    <m/>
    <m/>
  </r>
  <r>
    <n v="43"/>
    <x v="2"/>
    <n v="0"/>
    <n v="7"/>
    <n v="0"/>
    <m/>
    <m/>
    <x v="0"/>
    <m/>
    <n v="3"/>
    <n v="0"/>
    <m/>
    <m/>
  </r>
  <r>
    <n v="43"/>
    <x v="19"/>
    <n v="0"/>
    <n v="5"/>
    <n v="0"/>
    <m/>
    <m/>
    <x v="0"/>
    <m/>
    <n v="1"/>
    <n v="1"/>
    <m/>
    <m/>
  </r>
  <r>
    <n v="44"/>
    <x v="7"/>
    <n v="1"/>
    <n v="10"/>
    <n v="1"/>
    <n v="0"/>
    <m/>
    <x v="0"/>
    <m/>
    <n v="1"/>
    <n v="0"/>
    <m/>
    <m/>
  </r>
  <r>
    <n v="44"/>
    <x v="2"/>
    <n v="0"/>
    <n v="6"/>
    <n v="0"/>
    <n v="1"/>
    <m/>
    <x v="0"/>
    <m/>
    <n v="2"/>
    <n v="0"/>
    <m/>
    <m/>
  </r>
  <r>
    <n v="44"/>
    <x v="10"/>
    <n v="0"/>
    <n v="6"/>
    <n v="0"/>
    <n v="0"/>
    <m/>
    <x v="0"/>
    <m/>
    <n v="3"/>
    <n v="0"/>
    <m/>
    <m/>
  </r>
  <r>
    <n v="44"/>
    <x v="6"/>
    <n v="0"/>
    <n v="6"/>
    <n v="0"/>
    <n v="0"/>
    <m/>
    <x v="0"/>
    <m/>
    <n v="4"/>
    <n v="1"/>
    <m/>
    <m/>
  </r>
  <r>
    <n v="45"/>
    <x v="17"/>
    <n v="0"/>
    <n v="3"/>
    <m/>
    <m/>
    <m/>
    <x v="0"/>
    <m/>
    <n v="1"/>
    <n v="1"/>
    <m/>
    <m/>
  </r>
  <r>
    <n v="45"/>
    <x v="3"/>
    <n v="0"/>
    <n v="9"/>
    <m/>
    <m/>
    <m/>
    <x v="0"/>
    <m/>
    <n v="2"/>
    <n v="0"/>
    <m/>
    <m/>
  </r>
  <r>
    <n v="45"/>
    <x v="2"/>
    <n v="1"/>
    <n v="10"/>
    <m/>
    <m/>
    <m/>
    <x v="0"/>
    <m/>
    <n v="3"/>
    <n v="0"/>
    <m/>
    <m/>
  </r>
  <r>
    <n v="45"/>
    <x v="4"/>
    <n v="0"/>
    <n v="5"/>
    <m/>
    <m/>
    <m/>
    <x v="1"/>
    <m/>
    <n v="4"/>
    <n v="0"/>
    <m/>
    <m/>
  </r>
  <r>
    <n v="46"/>
    <x v="3"/>
    <n v="0"/>
    <n v="6"/>
    <n v="0"/>
    <n v="0"/>
    <m/>
    <x v="0"/>
    <m/>
    <n v="1"/>
    <n v="0"/>
    <m/>
    <m/>
  </r>
  <r>
    <n v="46"/>
    <x v="2"/>
    <n v="1"/>
    <n v="10"/>
    <n v="1"/>
    <n v="1"/>
    <m/>
    <x v="0"/>
    <m/>
    <n v="2"/>
    <n v="1"/>
    <m/>
    <m/>
  </r>
  <r>
    <n v="46"/>
    <x v="4"/>
    <n v="0"/>
    <n v="7"/>
    <n v="0"/>
    <n v="0"/>
    <m/>
    <x v="0"/>
    <m/>
    <n v="3"/>
    <n v="0"/>
    <m/>
    <m/>
  </r>
  <r>
    <n v="46"/>
    <x v="17"/>
    <n v="0"/>
    <n v="3"/>
    <n v="0"/>
    <n v="0"/>
    <m/>
    <x v="0"/>
    <m/>
    <n v="4"/>
    <n v="0"/>
    <m/>
    <m/>
  </r>
  <r>
    <n v="47"/>
    <x v="3"/>
    <n v="1"/>
    <n v="10"/>
    <n v="0"/>
    <n v="1"/>
    <m/>
    <x v="0"/>
    <m/>
    <n v="1"/>
    <n v="0"/>
    <m/>
    <n v="7"/>
  </r>
  <r>
    <n v="47"/>
    <x v="2"/>
    <n v="0"/>
    <n v="6"/>
    <n v="0"/>
    <n v="0"/>
    <m/>
    <x v="0"/>
    <m/>
    <n v="2"/>
    <n v="0"/>
    <m/>
    <n v="2"/>
  </r>
  <r>
    <n v="47"/>
    <x v="4"/>
    <n v="0"/>
    <n v="7"/>
    <n v="0"/>
    <n v="0"/>
    <m/>
    <x v="0"/>
    <m/>
    <n v="3"/>
    <n v="0"/>
    <m/>
    <n v="5"/>
  </r>
  <r>
    <n v="47"/>
    <x v="17"/>
    <n v="0"/>
    <n v="8"/>
    <n v="1"/>
    <n v="0"/>
    <m/>
    <x v="0"/>
    <m/>
    <n v="4"/>
    <n v="1"/>
    <m/>
    <n v="0"/>
  </r>
  <r>
    <n v="48"/>
    <x v="3"/>
    <n v="0"/>
    <n v="8"/>
    <n v="1"/>
    <n v="0"/>
    <m/>
    <x v="0"/>
    <m/>
    <n v="1"/>
    <n v="0"/>
    <m/>
    <n v="4"/>
  </r>
  <r>
    <n v="48"/>
    <x v="2"/>
    <n v="1"/>
    <n v="10"/>
    <n v="0"/>
    <n v="1"/>
    <m/>
    <x v="0"/>
    <m/>
    <n v="2"/>
    <n v="1"/>
    <m/>
    <n v="3"/>
  </r>
  <r>
    <n v="48"/>
    <x v="4"/>
    <n v="0"/>
    <n v="4"/>
    <n v="0"/>
    <n v="0"/>
    <m/>
    <x v="0"/>
    <m/>
    <n v="3"/>
    <n v="0"/>
    <m/>
    <n v="0"/>
  </r>
  <r>
    <n v="48"/>
    <x v="17"/>
    <n v="0"/>
    <n v="3"/>
    <n v="0"/>
    <m/>
    <m/>
    <x v="0"/>
    <m/>
    <n v="4"/>
    <n v="0"/>
    <m/>
    <n v="2"/>
  </r>
  <r>
    <n v="49"/>
    <x v="2"/>
    <n v="0"/>
    <n v="7"/>
    <n v="0"/>
    <m/>
    <m/>
    <x v="1"/>
    <m/>
    <n v="1"/>
    <n v="0"/>
    <m/>
    <n v="2"/>
  </r>
  <r>
    <n v="49"/>
    <x v="20"/>
    <n v="0"/>
    <n v="4"/>
    <n v="0"/>
    <m/>
    <m/>
    <x v="1"/>
    <m/>
    <n v="2"/>
    <n v="0"/>
    <m/>
    <n v="3"/>
  </r>
  <r>
    <n v="49"/>
    <x v="4"/>
    <n v="0"/>
    <n v="8"/>
    <n v="1"/>
    <m/>
    <m/>
    <x v="1"/>
    <m/>
    <n v="3"/>
    <n v="0"/>
    <m/>
    <n v="1"/>
  </r>
  <r>
    <n v="49"/>
    <x v="3"/>
    <n v="1"/>
    <n v="10"/>
    <n v="0"/>
    <m/>
    <m/>
    <x v="1"/>
    <m/>
    <n v="4"/>
    <n v="1"/>
    <m/>
    <n v="4"/>
  </r>
  <r>
    <n v="50"/>
    <x v="4"/>
    <n v="0"/>
    <n v="4"/>
    <n v="0"/>
    <m/>
    <m/>
    <x v="1"/>
    <m/>
    <n v="3"/>
    <n v="0"/>
    <m/>
    <n v="1"/>
  </r>
  <r>
    <n v="50"/>
    <x v="10"/>
    <n v="0"/>
    <n v="9"/>
    <n v="0"/>
    <m/>
    <m/>
    <x v="0"/>
    <m/>
    <n v="4"/>
    <n v="0"/>
    <m/>
    <n v="2"/>
  </r>
  <r>
    <n v="50"/>
    <x v="6"/>
    <n v="1"/>
    <n v="10"/>
    <n v="1"/>
    <m/>
    <m/>
    <x v="0"/>
    <m/>
    <n v="2"/>
    <n v="1"/>
    <m/>
    <n v="4"/>
  </r>
  <r>
    <n v="50"/>
    <x v="3"/>
    <n v="0"/>
    <n v="9"/>
    <n v="0"/>
    <m/>
    <m/>
    <x v="0"/>
    <m/>
    <n v="1"/>
    <n v="0"/>
    <m/>
    <n v="7"/>
  </r>
  <r>
    <n v="51"/>
    <x v="3"/>
    <n v="1"/>
    <n v="10"/>
    <n v="0"/>
    <n v="0"/>
    <m/>
    <x v="1"/>
    <m/>
    <n v="1"/>
    <n v="0"/>
    <m/>
    <n v="4"/>
  </r>
  <r>
    <n v="51"/>
    <x v="17"/>
    <n v="0"/>
    <n v="5"/>
    <n v="0"/>
    <n v="0"/>
    <m/>
    <x v="1"/>
    <m/>
    <n v="2"/>
    <n v="1"/>
    <m/>
    <n v="1"/>
  </r>
  <r>
    <n v="51"/>
    <x v="21"/>
    <n v="0"/>
    <n v="6"/>
    <n v="1"/>
    <n v="0"/>
    <m/>
    <x v="0"/>
    <m/>
    <n v="3"/>
    <n v="0"/>
    <m/>
    <n v="1"/>
  </r>
  <r>
    <n v="51"/>
    <x v="2"/>
    <n v="0"/>
    <n v="4"/>
    <n v="0"/>
    <n v="0"/>
    <m/>
    <x v="1"/>
    <m/>
    <n v="4"/>
    <n v="0"/>
    <m/>
    <n v="0"/>
  </r>
  <r>
    <n v="52"/>
    <x v="2"/>
    <n v="0"/>
    <n v="7"/>
    <n v="0"/>
    <n v="0"/>
    <m/>
    <x v="0"/>
    <m/>
    <n v="1"/>
    <n v="1"/>
    <m/>
    <n v="4"/>
  </r>
  <r>
    <n v="52"/>
    <x v="3"/>
    <n v="1"/>
    <n v="10"/>
    <n v="1"/>
    <n v="0"/>
    <m/>
    <x v="1"/>
    <m/>
    <n v="2"/>
    <n v="0"/>
    <m/>
    <n v="4"/>
  </r>
  <r>
    <n v="52"/>
    <x v="17"/>
    <n v="0"/>
    <n v="4"/>
    <n v="0"/>
    <n v="0"/>
    <m/>
    <x v="0"/>
    <m/>
    <n v="3"/>
    <n v="0"/>
    <m/>
    <n v="0"/>
  </r>
  <r>
    <n v="52"/>
    <x v="21"/>
    <n v="0"/>
    <n v="5"/>
    <n v="0"/>
    <n v="0"/>
    <m/>
    <x v="0"/>
    <m/>
    <n v="4"/>
    <n v="0"/>
    <m/>
    <n v="0"/>
  </r>
  <r>
    <n v="53"/>
    <x v="2"/>
    <n v="0"/>
    <n v="9"/>
    <n v="0"/>
    <n v="0"/>
    <m/>
    <x v="1"/>
    <m/>
    <n v="1"/>
    <n v="0"/>
    <m/>
    <n v="2"/>
  </r>
  <r>
    <n v="53"/>
    <x v="3"/>
    <n v="0"/>
    <n v="6"/>
    <n v="0"/>
    <n v="0"/>
    <m/>
    <x v="1"/>
    <m/>
    <n v="2"/>
    <n v="0"/>
    <m/>
    <n v="1"/>
  </r>
  <r>
    <n v="53"/>
    <x v="4"/>
    <n v="0"/>
    <n v="7"/>
    <n v="0"/>
    <n v="0"/>
    <m/>
    <x v="1"/>
    <m/>
    <n v="3"/>
    <n v="0"/>
    <m/>
    <n v="2"/>
  </r>
  <r>
    <n v="53"/>
    <x v="22"/>
    <n v="0"/>
    <n v="8"/>
    <n v="0"/>
    <n v="0"/>
    <m/>
    <x v="1"/>
    <m/>
    <n v="4"/>
    <n v="0"/>
    <m/>
    <n v="3"/>
  </r>
  <r>
    <n v="53"/>
    <x v="6"/>
    <n v="0"/>
    <n v="8"/>
    <n v="0"/>
    <n v="0"/>
    <m/>
    <x v="1"/>
    <m/>
    <n v="5"/>
    <n v="0"/>
    <m/>
    <n v="5"/>
  </r>
  <r>
    <n v="53"/>
    <x v="10"/>
    <n v="0"/>
    <n v="10"/>
    <n v="1"/>
    <n v="1"/>
    <m/>
    <x v="0"/>
    <m/>
    <n v="6"/>
    <n v="1"/>
    <m/>
    <n v="4"/>
  </r>
  <r>
    <n v="54"/>
    <x v="4"/>
    <n v="0"/>
    <n v="9"/>
    <n v="0"/>
    <n v="0"/>
    <m/>
    <x v="0"/>
    <m/>
    <n v="1"/>
    <n v="0"/>
    <m/>
    <n v="7"/>
  </r>
  <r>
    <n v="54"/>
    <x v="17"/>
    <n v="0"/>
    <n v="7"/>
    <n v="1"/>
    <n v="0"/>
    <m/>
    <x v="0"/>
    <m/>
    <n v="2"/>
    <n v="0"/>
    <m/>
    <n v="1"/>
  </r>
  <r>
    <n v="54"/>
    <x v="3"/>
    <n v="0"/>
    <n v="8"/>
    <n v="0"/>
    <n v="0"/>
    <m/>
    <x v="0"/>
    <m/>
    <n v="3"/>
    <n v="1"/>
    <m/>
    <n v="2"/>
  </r>
  <r>
    <n v="54"/>
    <x v="2"/>
    <n v="1"/>
    <n v="10"/>
    <n v="0"/>
    <n v="1"/>
    <m/>
    <x v="0"/>
    <m/>
    <n v="4"/>
    <n v="0"/>
    <m/>
    <n v="0"/>
  </r>
  <r>
    <n v="55"/>
    <x v="2"/>
    <n v="0"/>
    <n v="5"/>
    <n v="0"/>
    <n v="0"/>
    <n v="0"/>
    <x v="0"/>
    <m/>
    <n v="1"/>
    <n v="0"/>
    <m/>
    <n v="2"/>
  </r>
  <r>
    <n v="55"/>
    <x v="17"/>
    <n v="0"/>
    <n v="5"/>
    <n v="0"/>
    <n v="0"/>
    <n v="0"/>
    <x v="0"/>
    <m/>
    <n v="2"/>
    <n v="0"/>
    <m/>
    <n v="3"/>
  </r>
  <r>
    <n v="55"/>
    <x v="10"/>
    <n v="0"/>
    <n v="8"/>
    <n v="0"/>
    <n v="0"/>
    <n v="0"/>
    <x v="0"/>
    <m/>
    <n v="5"/>
    <n v="0"/>
    <m/>
    <n v="0"/>
  </r>
  <r>
    <n v="55"/>
    <x v="4"/>
    <n v="1"/>
    <n v="10"/>
    <n v="1"/>
    <n v="0"/>
    <n v="0"/>
    <x v="0"/>
    <m/>
    <n v="3"/>
    <n v="1"/>
    <m/>
    <n v="2"/>
  </r>
  <r>
    <n v="55"/>
    <x v="6"/>
    <n v="0"/>
    <n v="9"/>
    <n v="0"/>
    <n v="1"/>
    <n v="0"/>
    <x v="0"/>
    <m/>
    <n v="4"/>
    <n v="0"/>
    <m/>
    <n v="3"/>
  </r>
  <r>
    <n v="56"/>
    <x v="2"/>
    <n v="0"/>
    <n v="8"/>
    <n v="0"/>
    <n v="0"/>
    <n v="0"/>
    <x v="0"/>
    <m/>
    <n v="1"/>
    <n v="0"/>
    <m/>
    <n v="3"/>
  </r>
  <r>
    <n v="56"/>
    <x v="3"/>
    <n v="0"/>
    <n v="9"/>
    <n v="0"/>
    <n v="0"/>
    <n v="0"/>
    <x v="0"/>
    <m/>
    <n v="2"/>
    <n v="0"/>
    <m/>
    <n v="7"/>
  </r>
  <r>
    <n v="56"/>
    <x v="4"/>
    <n v="1"/>
    <n v="11"/>
    <n v="1"/>
    <n v="1"/>
    <n v="0"/>
    <x v="0"/>
    <m/>
    <n v="3"/>
    <n v="1"/>
    <m/>
    <n v="5"/>
  </r>
  <r>
    <n v="56"/>
    <x v="17"/>
    <n v="0"/>
    <n v="7"/>
    <n v="0"/>
    <n v="0"/>
    <n v="0"/>
    <x v="0"/>
    <m/>
    <n v="4"/>
    <n v="0"/>
    <m/>
    <n v="3"/>
  </r>
  <r>
    <n v="57"/>
    <x v="2"/>
    <n v="1"/>
    <n v="10"/>
    <n v="0"/>
    <n v="1"/>
    <n v="0"/>
    <x v="0"/>
    <m/>
    <n v="1"/>
    <n v="0"/>
    <m/>
    <n v="6"/>
  </r>
  <r>
    <n v="57"/>
    <x v="3"/>
    <n v="0"/>
    <n v="8"/>
    <n v="0"/>
    <n v="0"/>
    <n v="0"/>
    <x v="0"/>
    <m/>
    <n v="2"/>
    <n v="0"/>
    <m/>
    <n v="4"/>
  </r>
  <r>
    <n v="57"/>
    <x v="4"/>
    <n v="0"/>
    <n v="7"/>
    <n v="0"/>
    <n v="0"/>
    <n v="0"/>
    <x v="0"/>
    <m/>
    <n v="3"/>
    <n v="0"/>
    <m/>
    <n v="4"/>
  </r>
  <r>
    <n v="57"/>
    <x v="17"/>
    <n v="0"/>
    <n v="6"/>
    <n v="1"/>
    <n v="0"/>
    <n v="0"/>
    <x v="0"/>
    <m/>
    <n v="4"/>
    <n v="1"/>
    <m/>
    <n v="0"/>
  </r>
  <r>
    <n v="58"/>
    <x v="3"/>
    <n v="1"/>
    <n v="10"/>
    <n v="1"/>
    <n v="0"/>
    <n v="0"/>
    <x v="0"/>
    <m/>
    <n v="1"/>
    <n v="0"/>
    <m/>
    <n v="5"/>
  </r>
  <r>
    <n v="58"/>
    <x v="17"/>
    <n v="0"/>
    <n v="5"/>
    <n v="0"/>
    <n v="0"/>
    <n v="0"/>
    <x v="0"/>
    <m/>
    <n v="2"/>
    <n v="0"/>
    <m/>
    <n v="2"/>
  </r>
  <r>
    <n v="58"/>
    <x v="4"/>
    <n v="0"/>
    <n v="8"/>
    <n v="0"/>
    <n v="0"/>
    <n v="0"/>
    <x v="0"/>
    <m/>
    <n v="3"/>
    <n v="1"/>
    <m/>
    <n v="4"/>
  </r>
  <r>
    <n v="58"/>
    <x v="2"/>
    <n v="0"/>
    <n v="9"/>
    <n v="0"/>
    <n v="0"/>
    <n v="0"/>
    <x v="0"/>
    <m/>
    <n v="4"/>
    <n v="0"/>
    <m/>
    <n v="3"/>
  </r>
  <r>
    <n v="59"/>
    <x v="3"/>
    <n v="0"/>
    <n v="9"/>
    <n v="1"/>
    <n v="1"/>
    <m/>
    <x v="1"/>
    <m/>
    <n v="4"/>
    <m/>
    <m/>
    <n v="5"/>
  </r>
  <r>
    <n v="59"/>
    <x v="2"/>
    <n v="1"/>
    <n v="10"/>
    <n v="0"/>
    <n v="0"/>
    <m/>
    <x v="0"/>
    <m/>
    <n v="2"/>
    <m/>
    <m/>
    <n v="5"/>
  </r>
  <r>
    <n v="59"/>
    <x v="17"/>
    <n v="0"/>
    <n v="5"/>
    <n v="0"/>
    <n v="0"/>
    <m/>
    <x v="0"/>
    <m/>
    <n v="5"/>
    <m/>
    <m/>
    <n v="1"/>
  </r>
  <r>
    <n v="59"/>
    <x v="22"/>
    <n v="0"/>
    <n v="6"/>
    <n v="0"/>
    <n v="0"/>
    <m/>
    <x v="1"/>
    <m/>
    <n v="1"/>
    <m/>
    <m/>
    <n v="2"/>
  </r>
  <r>
    <n v="59"/>
    <x v="21"/>
    <n v="0"/>
    <n v="5"/>
    <n v="0"/>
    <n v="0"/>
    <m/>
    <x v="0"/>
    <m/>
    <n v="3"/>
    <m/>
    <m/>
    <n v="3"/>
  </r>
  <r>
    <n v="60"/>
    <x v="23"/>
    <n v="0"/>
    <n v="7"/>
    <n v="0"/>
    <m/>
    <n v="0"/>
    <x v="0"/>
    <m/>
    <n v="1"/>
    <n v="0"/>
    <m/>
    <n v="1"/>
  </r>
  <r>
    <n v="60"/>
    <x v="3"/>
    <n v="0"/>
    <n v="7"/>
    <n v="0"/>
    <m/>
    <n v="0"/>
    <x v="0"/>
    <m/>
    <n v="2"/>
    <n v="0"/>
    <m/>
    <n v="9"/>
  </r>
  <r>
    <n v="60"/>
    <x v="2"/>
    <n v="0"/>
    <n v="6"/>
    <n v="0"/>
    <m/>
    <n v="0"/>
    <x v="0"/>
    <m/>
    <n v="3"/>
    <n v="0"/>
    <m/>
    <n v="2"/>
  </r>
  <r>
    <n v="60"/>
    <x v="17"/>
    <n v="1"/>
    <n v="10"/>
    <n v="1"/>
    <m/>
    <n v="0"/>
    <x v="0"/>
    <m/>
    <n v="4"/>
    <n v="1"/>
    <m/>
    <n v="1"/>
  </r>
  <r>
    <n v="60"/>
    <x v="4"/>
    <n v="0"/>
    <n v="4"/>
    <n v="0"/>
    <m/>
    <n v="0"/>
    <x v="1"/>
    <m/>
    <n v="5"/>
    <n v="0"/>
    <m/>
    <n v="2"/>
  </r>
  <r>
    <n v="61"/>
    <x v="10"/>
    <n v="1"/>
    <n v="10"/>
    <n v="1"/>
    <n v="0"/>
    <m/>
    <x v="2"/>
    <m/>
    <n v="1"/>
    <n v="1"/>
    <m/>
    <n v="5"/>
  </r>
  <r>
    <n v="61"/>
    <x v="17"/>
    <n v="0"/>
    <n v="6"/>
    <n v="0"/>
    <n v="1"/>
    <m/>
    <x v="2"/>
    <m/>
    <n v="2"/>
    <n v="0"/>
    <m/>
    <n v="4"/>
  </r>
  <r>
    <n v="61"/>
    <x v="3"/>
    <n v="0"/>
    <n v="6"/>
    <n v="0"/>
    <n v="0"/>
    <m/>
    <x v="2"/>
    <m/>
    <n v="3"/>
    <n v="0"/>
    <m/>
    <n v="1"/>
  </r>
  <r>
    <n v="61"/>
    <x v="4"/>
    <n v="0"/>
    <n v="9"/>
    <n v="0"/>
    <n v="0"/>
    <m/>
    <x v="2"/>
    <m/>
    <n v="4"/>
    <n v="0"/>
    <m/>
    <n v="4"/>
  </r>
  <r>
    <n v="62"/>
    <x v="4"/>
    <n v="0"/>
    <n v="6"/>
    <n v="0"/>
    <n v="0"/>
    <m/>
    <x v="2"/>
    <m/>
    <n v="1"/>
    <m/>
    <m/>
    <n v="0"/>
  </r>
  <r>
    <n v="62"/>
    <x v="17"/>
    <n v="0"/>
    <n v="7"/>
    <n v="0"/>
    <n v="0"/>
    <m/>
    <x v="2"/>
    <m/>
    <n v="2"/>
    <m/>
    <m/>
    <n v="1"/>
  </r>
  <r>
    <n v="62"/>
    <x v="2"/>
    <n v="0"/>
    <n v="8"/>
    <n v="0"/>
    <n v="0"/>
    <m/>
    <x v="2"/>
    <m/>
    <n v="3"/>
    <m/>
    <m/>
    <n v="1"/>
  </r>
  <r>
    <n v="62"/>
    <x v="3"/>
    <n v="1"/>
    <n v="10"/>
    <n v="1"/>
    <n v="0"/>
    <m/>
    <x v="2"/>
    <m/>
    <n v="4"/>
    <n v="1"/>
    <m/>
    <n v="2"/>
  </r>
  <r>
    <n v="63"/>
    <x v="4"/>
    <n v="0"/>
    <n v="6"/>
    <n v="0"/>
    <n v="0"/>
    <m/>
    <x v="2"/>
    <m/>
    <n v="1"/>
    <m/>
    <m/>
    <n v="1"/>
  </r>
  <r>
    <n v="63"/>
    <x v="17"/>
    <n v="0"/>
    <n v="4"/>
    <n v="0"/>
    <n v="0"/>
    <m/>
    <x v="2"/>
    <m/>
    <n v="2"/>
    <m/>
    <m/>
    <n v="1"/>
  </r>
  <r>
    <n v="63"/>
    <x v="2"/>
    <n v="0"/>
    <n v="7"/>
    <n v="0"/>
    <n v="0"/>
    <m/>
    <x v="2"/>
    <m/>
    <n v="3"/>
    <n v="1"/>
    <m/>
    <n v="3"/>
  </r>
  <r>
    <n v="63"/>
    <x v="3"/>
    <n v="1"/>
    <n v="10"/>
    <n v="1"/>
    <n v="1"/>
    <m/>
    <x v="2"/>
    <m/>
    <n v="4"/>
    <m/>
    <m/>
    <n v="3"/>
  </r>
  <r>
    <n v="64"/>
    <x v="10"/>
    <n v="1"/>
    <n v="10"/>
    <n v="1"/>
    <n v="0"/>
    <n v="0"/>
    <x v="0"/>
    <m/>
    <n v="4"/>
    <n v="0"/>
    <m/>
    <n v="2"/>
  </r>
  <r>
    <n v="64"/>
    <x v="4"/>
    <n v="0"/>
    <n v="5"/>
    <n v="0"/>
    <n v="0"/>
    <n v="0"/>
    <x v="1"/>
    <m/>
    <n v="1"/>
    <n v="0"/>
    <m/>
    <n v="0"/>
  </r>
  <r>
    <n v="64"/>
    <x v="6"/>
    <n v="0"/>
    <n v="9"/>
    <n v="0"/>
    <n v="1"/>
    <n v="1"/>
    <x v="1"/>
    <m/>
    <n v="5"/>
    <n v="0"/>
    <m/>
    <n v="4"/>
  </r>
  <r>
    <n v="64"/>
    <x v="22"/>
    <n v="0"/>
    <n v="6"/>
    <n v="0"/>
    <n v="0"/>
    <n v="0"/>
    <x v="0"/>
    <m/>
    <n v="2"/>
    <n v="0"/>
    <m/>
    <n v="2"/>
  </r>
  <r>
    <n v="64"/>
    <x v="3"/>
    <n v="0"/>
    <n v="6"/>
    <n v="0"/>
    <n v="0"/>
    <n v="0"/>
    <x v="1"/>
    <m/>
    <n v="3"/>
    <n v="1"/>
    <m/>
    <n v="0"/>
  </r>
  <r>
    <n v="65"/>
    <x v="3"/>
    <n v="0"/>
    <n v="7"/>
    <n v="0"/>
    <n v="0"/>
    <m/>
    <x v="1"/>
    <m/>
    <n v="1"/>
    <n v="0"/>
    <m/>
    <n v="6"/>
  </r>
  <r>
    <n v="65"/>
    <x v="17"/>
    <n v="0"/>
    <n v="8"/>
    <n v="0"/>
    <n v="0"/>
    <m/>
    <x v="1"/>
    <m/>
    <n v="2"/>
    <n v="1"/>
    <m/>
    <n v="2"/>
  </r>
  <r>
    <n v="65"/>
    <x v="4"/>
    <n v="0"/>
    <n v="8"/>
    <n v="0"/>
    <n v="0"/>
    <m/>
    <x v="0"/>
    <m/>
    <n v="3"/>
    <n v="0"/>
    <m/>
    <n v="3"/>
  </r>
  <r>
    <n v="65"/>
    <x v="2"/>
    <n v="0"/>
    <n v="6"/>
    <n v="0"/>
    <n v="0"/>
    <m/>
    <x v="1"/>
    <m/>
    <n v="4"/>
    <n v="0"/>
    <m/>
    <n v="1"/>
  </r>
  <r>
    <n v="65"/>
    <x v="24"/>
    <n v="1"/>
    <n v="10"/>
    <n v="1"/>
    <n v="0"/>
    <m/>
    <x v="0"/>
    <m/>
    <n v="5"/>
    <n v="0"/>
    <m/>
    <n v="1"/>
  </r>
  <r>
    <n v="66"/>
    <x v="3"/>
    <n v="0"/>
    <n v="5"/>
    <n v="0"/>
    <n v="0"/>
    <m/>
    <x v="1"/>
    <m/>
    <n v="2"/>
    <n v="0"/>
    <m/>
    <n v="5"/>
  </r>
  <r>
    <n v="66"/>
    <x v="4"/>
    <n v="0"/>
    <n v="8"/>
    <n v="1"/>
    <n v="0"/>
    <m/>
    <x v="0"/>
    <m/>
    <n v="4"/>
    <n v="0"/>
    <m/>
    <n v="2"/>
  </r>
  <r>
    <n v="66"/>
    <x v="17"/>
    <n v="1"/>
    <n v="10"/>
    <n v="0"/>
    <n v="0"/>
    <m/>
    <x v="1"/>
    <m/>
    <n v="1"/>
    <n v="1"/>
    <m/>
    <n v="0"/>
  </r>
  <r>
    <n v="66"/>
    <x v="2"/>
    <n v="0"/>
    <n v="9"/>
    <n v="0"/>
    <n v="0"/>
    <m/>
    <x v="1"/>
    <m/>
    <n v="3"/>
    <n v="0"/>
    <m/>
    <n v="4"/>
  </r>
  <r>
    <n v="67"/>
    <x v="3"/>
    <n v="0"/>
    <n v="9"/>
    <n v="0"/>
    <n v="0"/>
    <m/>
    <x v="0"/>
    <m/>
    <n v="1"/>
    <n v="0"/>
    <m/>
    <n v="1"/>
  </r>
  <r>
    <n v="67"/>
    <x v="24"/>
    <n v="0"/>
    <n v="7"/>
    <n v="1"/>
    <n v="0"/>
    <m/>
    <x v="0"/>
    <m/>
    <n v="2"/>
    <n v="0"/>
    <m/>
    <n v="3"/>
  </r>
  <r>
    <n v="67"/>
    <x v="17"/>
    <n v="0"/>
    <n v="7"/>
    <n v="0"/>
    <n v="0"/>
    <m/>
    <x v="0"/>
    <m/>
    <n v="3"/>
    <n v="0"/>
    <m/>
    <n v="0"/>
  </r>
  <r>
    <n v="67"/>
    <x v="2"/>
    <n v="0"/>
    <n v="6"/>
    <n v="0"/>
    <n v="0"/>
    <m/>
    <x v="0"/>
    <m/>
    <n v="4"/>
    <n v="0"/>
    <m/>
    <n v="3"/>
  </r>
  <r>
    <n v="67"/>
    <x v="4"/>
    <n v="1"/>
    <n v="10"/>
    <n v="0"/>
    <n v="0"/>
    <m/>
    <x v="0"/>
    <m/>
    <n v="5"/>
    <n v="1"/>
    <m/>
    <n v="3"/>
  </r>
  <r>
    <n v="67"/>
    <x v="25"/>
    <n v="0"/>
    <n v="7"/>
    <n v="0"/>
    <n v="0"/>
    <m/>
    <x v="0"/>
    <m/>
    <n v="6"/>
    <n v="0"/>
    <m/>
    <n v="0"/>
  </r>
  <r>
    <n v="68"/>
    <x v="4"/>
    <n v="0"/>
    <n v="7"/>
    <n v="0"/>
    <n v="0"/>
    <m/>
    <x v="0"/>
    <m/>
    <n v="1"/>
    <n v="0"/>
    <m/>
    <n v="0"/>
  </r>
  <r>
    <n v="68"/>
    <x v="6"/>
    <n v="0"/>
    <n v="3"/>
    <n v="0"/>
    <n v="0"/>
    <m/>
    <x v="0"/>
    <m/>
    <n v="2"/>
    <n v="0"/>
    <m/>
    <n v="2"/>
  </r>
  <r>
    <n v="68"/>
    <x v="10"/>
    <n v="0"/>
    <n v="8"/>
    <n v="1"/>
    <n v="0"/>
    <m/>
    <x v="0"/>
    <m/>
    <n v="3"/>
    <n v="0"/>
    <m/>
    <n v="2"/>
  </r>
  <r>
    <n v="68"/>
    <x v="2"/>
    <n v="1"/>
    <n v="10"/>
    <n v="0"/>
    <n v="0"/>
    <m/>
    <x v="0"/>
    <m/>
    <n v="4"/>
    <n v="1"/>
    <m/>
    <n v="1"/>
  </r>
  <r>
    <n v="69"/>
    <x v="2"/>
    <n v="1"/>
    <n v="10"/>
    <n v="0"/>
    <n v="0"/>
    <m/>
    <x v="0"/>
    <m/>
    <n v="1"/>
    <n v="1"/>
    <m/>
    <n v="4"/>
  </r>
  <r>
    <n v="69"/>
    <x v="3"/>
    <n v="0"/>
    <n v="9"/>
    <n v="1"/>
    <n v="0"/>
    <m/>
    <x v="0"/>
    <m/>
    <n v="2"/>
    <n v="0"/>
    <m/>
    <n v="0"/>
  </r>
  <r>
    <n v="69"/>
    <x v="4"/>
    <n v="0"/>
    <n v="5"/>
    <n v="0"/>
    <n v="0"/>
    <m/>
    <x v="0"/>
    <m/>
    <n v="3"/>
    <n v="0"/>
    <m/>
    <n v="1"/>
  </r>
  <r>
    <n v="69"/>
    <x v="24"/>
    <n v="0"/>
    <n v="6"/>
    <n v="0"/>
    <n v="1"/>
    <m/>
    <x v="0"/>
    <m/>
    <n v="4"/>
    <n v="0"/>
    <m/>
    <n v="5"/>
  </r>
  <r>
    <n v="70"/>
    <x v="6"/>
    <n v="0"/>
    <n v="7"/>
    <n v="0"/>
    <n v="0"/>
    <m/>
    <x v="2"/>
    <m/>
    <n v="1"/>
    <n v="1"/>
    <m/>
    <n v="3"/>
  </r>
  <r>
    <n v="70"/>
    <x v="4"/>
    <n v="0"/>
    <n v="9"/>
    <n v="0"/>
    <n v="0"/>
    <m/>
    <x v="2"/>
    <m/>
    <n v="2"/>
    <n v="0"/>
    <m/>
    <n v="1"/>
  </r>
  <r>
    <n v="70"/>
    <x v="3"/>
    <n v="0"/>
    <n v="8"/>
    <n v="1"/>
    <n v="0"/>
    <m/>
    <x v="2"/>
    <m/>
    <n v="3"/>
    <n v="0"/>
    <m/>
    <n v="3"/>
  </r>
  <r>
    <n v="70"/>
    <x v="10"/>
    <n v="0"/>
    <n v="7"/>
    <n v="0"/>
    <n v="0"/>
    <m/>
    <x v="2"/>
    <m/>
    <n v="4"/>
    <n v="0"/>
    <m/>
    <n v="3"/>
  </r>
  <r>
    <n v="70"/>
    <x v="2"/>
    <n v="1"/>
    <n v="10"/>
    <n v="0"/>
    <n v="1"/>
    <m/>
    <x v="2"/>
    <m/>
    <n v="5"/>
    <n v="0"/>
    <m/>
    <n v="6"/>
  </r>
  <r>
    <n v="71"/>
    <x v="3"/>
    <n v="0"/>
    <n v="6"/>
    <n v="0"/>
    <n v="0"/>
    <m/>
    <x v="2"/>
    <m/>
    <n v="1"/>
    <n v="0"/>
    <m/>
    <n v="4"/>
  </r>
  <r>
    <n v="71"/>
    <x v="2"/>
    <n v="1"/>
    <n v="10"/>
    <n v="1"/>
    <n v="0"/>
    <m/>
    <x v="2"/>
    <m/>
    <n v="2"/>
    <n v="1"/>
    <m/>
    <n v="2"/>
  </r>
  <r>
    <n v="71"/>
    <x v="24"/>
    <n v="0"/>
    <n v="4"/>
    <n v="0"/>
    <n v="0"/>
    <m/>
    <x v="2"/>
    <m/>
    <n v="3"/>
    <n v="0"/>
    <m/>
    <n v="1"/>
  </r>
  <r>
    <n v="71"/>
    <x v="4"/>
    <n v="0"/>
    <n v="5"/>
    <n v="0"/>
    <n v="0"/>
    <m/>
    <x v="2"/>
    <m/>
    <n v="4"/>
    <n v="0"/>
    <m/>
    <n v="1"/>
  </r>
  <r>
    <n v="72"/>
    <x v="4"/>
    <n v="0"/>
    <n v="5"/>
    <n v="0"/>
    <n v="0"/>
    <n v="1"/>
    <x v="2"/>
    <m/>
    <n v="1"/>
    <n v="0"/>
    <m/>
    <n v="1"/>
  </r>
  <r>
    <n v="72"/>
    <x v="3"/>
    <n v="1"/>
    <n v="10"/>
    <n v="0"/>
    <n v="1"/>
    <n v="0"/>
    <x v="2"/>
    <m/>
    <n v="2"/>
    <n v="0"/>
    <m/>
    <n v="6"/>
  </r>
  <r>
    <n v="72"/>
    <x v="2"/>
    <n v="0"/>
    <n v="9"/>
    <n v="0"/>
    <n v="0"/>
    <n v="0"/>
    <x v="2"/>
    <m/>
    <n v="3"/>
    <n v="1"/>
    <m/>
    <n v="4"/>
  </r>
  <r>
    <n v="72"/>
    <x v="24"/>
    <n v="0"/>
    <n v="8"/>
    <n v="1"/>
    <n v="0"/>
    <n v="0"/>
    <x v="2"/>
    <m/>
    <n v="4"/>
    <n v="0"/>
    <m/>
    <n v="6"/>
  </r>
  <r>
    <n v="73"/>
    <x v="3"/>
    <n v="0"/>
    <n v="9"/>
    <n v="1"/>
    <n v="0"/>
    <m/>
    <x v="0"/>
    <n v="0"/>
    <n v="1"/>
    <n v="0"/>
    <m/>
    <n v="2"/>
  </r>
  <r>
    <n v="73"/>
    <x v="24"/>
    <n v="1"/>
    <n v="10"/>
    <n v="0"/>
    <n v="0"/>
    <m/>
    <x v="0"/>
    <n v="0"/>
    <n v="2"/>
    <n v="1"/>
    <m/>
    <n v="2"/>
  </r>
  <r>
    <n v="73"/>
    <x v="4"/>
    <n v="0"/>
    <n v="6"/>
    <n v="0"/>
    <n v="0"/>
    <m/>
    <x v="0"/>
    <n v="0"/>
    <n v="3"/>
    <n v="0"/>
    <m/>
    <n v="0"/>
  </r>
  <r>
    <n v="73"/>
    <x v="2"/>
    <n v="0"/>
    <n v="7"/>
    <n v="0"/>
    <n v="0"/>
    <m/>
    <x v="0"/>
    <n v="0"/>
    <n v="4"/>
    <n v="0"/>
    <m/>
    <n v="4"/>
  </r>
  <r>
    <n v="73"/>
    <x v="26"/>
    <n v="0"/>
    <n v="2"/>
    <n v="0"/>
    <n v="0"/>
    <m/>
    <x v="0"/>
    <n v="0"/>
    <n v="5"/>
    <n v="0"/>
    <m/>
    <n v="2"/>
  </r>
  <r>
    <n v="73"/>
    <x v="21"/>
    <n v="0"/>
    <n v="5"/>
    <n v="0"/>
    <n v="0"/>
    <m/>
    <x v="0"/>
    <n v="0"/>
    <n v="6"/>
    <n v="0"/>
    <m/>
    <n v="0"/>
  </r>
  <r>
    <n v="74"/>
    <x v="2"/>
    <n v="0"/>
    <n v="9"/>
    <n v="0"/>
    <n v="1"/>
    <m/>
    <x v="0"/>
    <n v="0"/>
    <n v="1"/>
    <n v="0"/>
    <m/>
    <n v="5"/>
  </r>
  <r>
    <n v="74"/>
    <x v="24"/>
    <n v="1"/>
    <n v="10"/>
    <n v="1"/>
    <n v="0"/>
    <m/>
    <x v="0"/>
    <n v="0"/>
    <n v="2"/>
    <n v="0"/>
    <m/>
    <n v="4"/>
  </r>
  <r>
    <n v="74"/>
    <x v="26"/>
    <n v="0"/>
    <n v="8"/>
    <n v="0"/>
    <n v="0"/>
    <m/>
    <x v="0"/>
    <n v="0"/>
    <n v="3"/>
    <n v="0"/>
    <m/>
    <n v="3"/>
  </r>
  <r>
    <n v="74"/>
    <x v="4"/>
    <n v="0"/>
    <n v="8"/>
    <n v="0"/>
    <n v="0"/>
    <m/>
    <x v="0"/>
    <n v="0"/>
    <n v="4"/>
    <n v="1"/>
    <m/>
    <n v="2"/>
  </r>
  <r>
    <n v="75"/>
    <x v="3"/>
    <n v="0"/>
    <n v="9"/>
    <n v="1"/>
    <n v="1"/>
    <m/>
    <x v="0"/>
    <n v="0"/>
    <n v="1"/>
    <n v="1"/>
    <m/>
    <n v="5"/>
  </r>
  <r>
    <n v="75"/>
    <x v="2"/>
    <n v="0"/>
    <n v="9"/>
    <n v="0"/>
    <n v="0"/>
    <m/>
    <x v="0"/>
    <n v="0"/>
    <n v="2"/>
    <n v="0"/>
    <m/>
    <n v="7"/>
  </r>
  <r>
    <n v="75"/>
    <x v="4"/>
    <n v="1"/>
    <n v="10"/>
    <n v="0"/>
    <n v="0"/>
    <m/>
    <x v="0"/>
    <n v="0"/>
    <n v="3"/>
    <n v="0"/>
    <m/>
    <n v="3"/>
  </r>
  <r>
    <n v="75"/>
    <x v="6"/>
    <n v="0"/>
    <n v="9"/>
    <n v="0"/>
    <n v="0"/>
    <m/>
    <x v="0"/>
    <n v="0"/>
    <n v="4"/>
    <n v="0"/>
    <m/>
    <n v="4"/>
  </r>
  <r>
    <n v="76"/>
    <x v="17"/>
    <n v="0"/>
    <n v="7"/>
    <n v="0"/>
    <n v="0"/>
    <n v="0"/>
    <x v="0"/>
    <m/>
    <n v="1"/>
    <n v="1"/>
    <n v="2"/>
    <m/>
  </r>
  <r>
    <n v="76"/>
    <x v="24"/>
    <n v="1"/>
    <n v="10"/>
    <n v="1"/>
    <n v="0"/>
    <n v="0"/>
    <x v="0"/>
    <m/>
    <n v="2"/>
    <n v="0"/>
    <n v="1"/>
    <m/>
  </r>
  <r>
    <n v="76"/>
    <x v="2"/>
    <n v="0"/>
    <n v="6"/>
    <n v="0"/>
    <n v="0"/>
    <n v="0"/>
    <x v="1"/>
    <m/>
    <n v="3"/>
    <n v="0"/>
    <n v="1"/>
    <m/>
  </r>
  <r>
    <n v="76"/>
    <x v="27"/>
    <n v="0"/>
    <n v="4"/>
    <n v="0"/>
    <n v="0"/>
    <n v="0"/>
    <x v="0"/>
    <m/>
    <n v="4"/>
    <n v="0"/>
    <n v="1"/>
    <m/>
  </r>
  <r>
    <n v="76"/>
    <x v="4"/>
    <n v="0"/>
    <n v="6"/>
    <n v="0"/>
    <n v="0"/>
    <n v="0"/>
    <x v="1"/>
    <m/>
    <n v="5"/>
    <n v="0"/>
    <n v="1"/>
    <m/>
  </r>
  <r>
    <n v="77"/>
    <x v="2"/>
    <n v="0"/>
    <n v="7"/>
    <n v="0"/>
    <n v="0"/>
    <m/>
    <x v="1"/>
    <m/>
    <n v="3"/>
    <n v="0"/>
    <m/>
    <n v="2"/>
  </r>
  <r>
    <n v="77"/>
    <x v="4"/>
    <n v="1"/>
    <n v="10"/>
    <n v="1"/>
    <n v="0"/>
    <m/>
    <x v="1"/>
    <m/>
    <n v="1"/>
    <n v="1"/>
    <m/>
    <n v="1"/>
  </r>
  <r>
    <n v="77"/>
    <x v="10"/>
    <n v="0"/>
    <n v="8"/>
    <n v="0"/>
    <n v="1"/>
    <m/>
    <x v="0"/>
    <m/>
    <n v="2"/>
    <n v="0"/>
    <m/>
    <n v="5"/>
  </r>
  <r>
    <n v="77"/>
    <x v="6"/>
    <n v="0"/>
    <n v="6"/>
    <n v="0"/>
    <n v="0"/>
    <m/>
    <x v="1"/>
    <m/>
    <n v="4"/>
    <n v="0"/>
    <m/>
    <n v="2"/>
  </r>
  <r>
    <n v="78"/>
    <x v="2"/>
    <n v="1"/>
    <n v="10"/>
    <n v="0"/>
    <n v="1"/>
    <m/>
    <x v="0"/>
    <m/>
    <n v="1"/>
    <n v="0"/>
    <m/>
    <n v="6"/>
  </r>
  <r>
    <n v="78"/>
    <x v="4"/>
    <n v="0"/>
    <n v="8"/>
    <n v="1"/>
    <n v="0"/>
    <m/>
    <x v="1"/>
    <m/>
    <n v="2"/>
    <n v="0"/>
    <m/>
    <n v="1"/>
  </r>
  <r>
    <n v="78"/>
    <x v="24"/>
    <n v="0"/>
    <n v="7"/>
    <n v="0"/>
    <n v="0"/>
    <m/>
    <x v="0"/>
    <m/>
    <n v="3"/>
    <n v="0"/>
    <m/>
    <n v="3"/>
  </r>
  <r>
    <n v="78"/>
    <x v="26"/>
    <n v="0"/>
    <n v="8"/>
    <n v="0"/>
    <n v="0"/>
    <m/>
    <x v="0"/>
    <m/>
    <n v="4"/>
    <n v="1"/>
    <m/>
    <n v="1"/>
  </r>
  <r>
    <n v="79"/>
    <x v="17"/>
    <n v="0"/>
    <n v="7"/>
    <n v="0"/>
    <n v="0"/>
    <m/>
    <x v="0"/>
    <m/>
    <n v="1"/>
    <n v="1"/>
    <m/>
    <n v="0"/>
  </r>
  <r>
    <n v="79"/>
    <x v="2"/>
    <n v="0"/>
    <n v="8"/>
    <n v="0"/>
    <n v="0"/>
    <m/>
    <x v="0"/>
    <m/>
    <n v="2"/>
    <n v="0"/>
    <m/>
    <n v="1"/>
  </r>
  <r>
    <n v="79"/>
    <x v="4"/>
    <n v="1"/>
    <n v="10"/>
    <n v="1"/>
    <n v="0"/>
    <m/>
    <x v="1"/>
    <m/>
    <n v="3"/>
    <n v="0"/>
    <m/>
    <n v="0"/>
  </r>
  <r>
    <n v="79"/>
    <x v="10"/>
    <n v="0"/>
    <n v="5"/>
    <n v="0"/>
    <n v="0"/>
    <m/>
    <x v="0"/>
    <m/>
    <n v="4"/>
    <n v="0"/>
    <m/>
    <n v="0"/>
  </r>
  <r>
    <n v="79"/>
    <x v="6"/>
    <n v="0"/>
    <n v="5"/>
    <n v="0"/>
    <n v="0"/>
    <m/>
    <x v="0"/>
    <m/>
    <n v="5"/>
    <n v="0"/>
    <m/>
    <n v="1"/>
  </r>
  <r>
    <n v="80"/>
    <x v="4"/>
    <n v="1"/>
    <n v="10"/>
    <n v="1"/>
    <n v="0"/>
    <m/>
    <x v="0"/>
    <m/>
    <n v="1"/>
    <n v="1"/>
    <m/>
    <n v="2"/>
  </r>
  <r>
    <n v="80"/>
    <x v="17"/>
    <n v="0"/>
    <n v="7"/>
    <n v="0"/>
    <n v="0"/>
    <m/>
    <x v="0"/>
    <m/>
    <n v="2"/>
    <n v="0"/>
    <m/>
    <n v="1"/>
  </r>
  <r>
    <n v="80"/>
    <x v="24"/>
    <n v="0"/>
    <n v="5"/>
    <n v="0"/>
    <n v="0"/>
    <m/>
    <x v="0"/>
    <m/>
    <n v="3"/>
    <n v="0"/>
    <m/>
    <n v="1"/>
  </r>
  <r>
    <n v="80"/>
    <x v="2"/>
    <n v="0"/>
    <n v="6"/>
    <n v="0"/>
    <n v="0"/>
    <m/>
    <x v="0"/>
    <m/>
    <n v="4"/>
    <n v="0"/>
    <m/>
    <n v="1"/>
  </r>
  <r>
    <n v="80"/>
    <x v="27"/>
    <n v="0"/>
    <n v="8"/>
    <n v="0"/>
    <n v="0"/>
    <m/>
    <x v="0"/>
    <m/>
    <n v="5"/>
    <n v="0"/>
    <m/>
    <n v="2"/>
  </r>
  <r>
    <n v="81"/>
    <x v="2"/>
    <n v="0"/>
    <n v="8"/>
    <n v="0"/>
    <n v="0"/>
    <m/>
    <x v="0"/>
    <m/>
    <n v="1"/>
    <n v="1"/>
    <m/>
    <n v="2"/>
  </r>
  <r>
    <n v="81"/>
    <x v="26"/>
    <n v="0"/>
    <n v="7"/>
    <n v="0"/>
    <n v="0"/>
    <m/>
    <x v="0"/>
    <m/>
    <n v="2"/>
    <n v="0"/>
    <m/>
    <n v="1"/>
  </r>
  <r>
    <n v="81"/>
    <x v="17"/>
    <n v="0"/>
    <n v="8"/>
    <n v="1"/>
    <n v="0"/>
    <m/>
    <x v="0"/>
    <m/>
    <n v="3"/>
    <n v="0"/>
    <m/>
    <n v="3"/>
  </r>
  <r>
    <n v="81"/>
    <x v="4"/>
    <n v="0"/>
    <n v="6"/>
    <n v="0"/>
    <n v="0"/>
    <m/>
    <x v="0"/>
    <m/>
    <n v="4"/>
    <n v="0"/>
    <m/>
    <n v="1"/>
  </r>
  <r>
    <n v="81"/>
    <x v="3"/>
    <n v="1"/>
    <n v="10"/>
    <n v="0"/>
    <n v="1"/>
    <m/>
    <x v="0"/>
    <m/>
    <n v="5"/>
    <n v="0"/>
    <m/>
    <n v="5"/>
  </r>
  <r>
    <n v="82"/>
    <x v="10"/>
    <n v="0"/>
    <n v="8"/>
    <n v="0"/>
    <n v="0"/>
    <m/>
    <x v="0"/>
    <m/>
    <n v="1"/>
    <n v="0"/>
    <m/>
    <n v="5"/>
  </r>
  <r>
    <n v="82"/>
    <x v="7"/>
    <n v="0"/>
    <n v="5"/>
    <n v="0"/>
    <n v="0"/>
    <m/>
    <x v="0"/>
    <m/>
    <n v="2"/>
    <n v="0"/>
    <m/>
    <n v="0"/>
  </r>
  <r>
    <n v="82"/>
    <x v="2"/>
    <n v="0"/>
    <n v="7"/>
    <n v="0"/>
    <n v="0"/>
    <m/>
    <x v="0"/>
    <m/>
    <n v="3"/>
    <n v="0"/>
    <m/>
    <n v="2"/>
  </r>
  <r>
    <n v="82"/>
    <x v="17"/>
    <n v="0"/>
    <n v="5"/>
    <n v="0"/>
    <n v="0"/>
    <m/>
    <x v="0"/>
    <m/>
    <n v="4"/>
    <n v="0"/>
    <m/>
    <n v="1"/>
  </r>
  <r>
    <n v="82"/>
    <x v="4"/>
    <n v="0"/>
    <n v="9"/>
    <n v="0"/>
    <n v="0"/>
    <m/>
    <x v="1"/>
    <m/>
    <n v="5"/>
    <n v="1"/>
    <m/>
    <n v="2"/>
  </r>
  <r>
    <n v="82"/>
    <x v="6"/>
    <n v="1"/>
    <n v="10"/>
    <n v="1"/>
    <n v="0"/>
    <m/>
    <x v="0"/>
    <m/>
    <n v="6"/>
    <n v="0"/>
    <m/>
    <n v="3"/>
  </r>
  <r>
    <n v="83"/>
    <x v="17"/>
    <n v="0"/>
    <n v="8"/>
    <n v="0"/>
    <n v="0"/>
    <m/>
    <x v="1"/>
    <n v="0"/>
    <n v="1"/>
    <n v="0"/>
    <m/>
    <n v="0"/>
  </r>
  <r>
    <n v="83"/>
    <x v="10"/>
    <n v="0"/>
    <n v="7"/>
    <n v="1"/>
    <n v="0"/>
    <m/>
    <x v="0"/>
    <n v="0"/>
    <n v="2"/>
    <n v="1"/>
    <m/>
    <n v="3"/>
  </r>
  <r>
    <n v="83"/>
    <x v="4"/>
    <n v="1"/>
    <n v="10"/>
    <n v="0"/>
    <n v="0"/>
    <m/>
    <x v="1"/>
    <n v="0"/>
    <n v="3"/>
    <n v="0"/>
    <m/>
    <n v="2"/>
  </r>
  <r>
    <n v="83"/>
    <x v="6"/>
    <n v="0"/>
    <n v="6"/>
    <n v="0"/>
    <n v="0"/>
    <m/>
    <x v="1"/>
    <n v="0"/>
    <n v="4"/>
    <n v="0"/>
    <m/>
    <n v="1"/>
  </r>
  <r>
    <n v="83"/>
    <x v="7"/>
    <n v="0"/>
    <n v="8"/>
    <n v="0"/>
    <n v="0"/>
    <m/>
    <x v="1"/>
    <n v="1"/>
    <n v="5"/>
    <n v="0"/>
    <m/>
    <n v="0"/>
  </r>
  <r>
    <n v="83"/>
    <x v="2"/>
    <n v="0"/>
    <n v="7"/>
    <n v="0"/>
    <n v="0"/>
    <m/>
    <x v="1"/>
    <m/>
    <n v="6"/>
    <n v="0"/>
    <m/>
    <n v="2"/>
  </r>
  <r>
    <n v="84"/>
    <x v="4"/>
    <n v="0"/>
    <n v="6"/>
    <n v="0"/>
    <n v="0"/>
    <m/>
    <x v="0"/>
    <m/>
    <n v="1"/>
    <n v="0"/>
    <m/>
    <n v="2"/>
  </r>
  <r>
    <n v="84"/>
    <x v="26"/>
    <n v="0"/>
    <n v="6"/>
    <n v="0"/>
    <n v="0"/>
    <m/>
    <x v="0"/>
    <m/>
    <n v="2"/>
    <n v="0"/>
    <m/>
    <n v="0"/>
  </r>
  <r>
    <n v="84"/>
    <x v="3"/>
    <n v="1"/>
    <n v="10"/>
    <n v="1"/>
    <n v="0"/>
    <m/>
    <x v="0"/>
    <m/>
    <n v="3"/>
    <n v="1"/>
    <m/>
    <n v="2"/>
  </r>
  <r>
    <n v="84"/>
    <x v="2"/>
    <n v="0"/>
    <n v="7"/>
    <n v="0"/>
    <n v="0"/>
    <m/>
    <x v="0"/>
    <m/>
    <n v="4"/>
    <n v="0"/>
    <m/>
    <n v="2"/>
  </r>
  <r>
    <n v="85"/>
    <x v="3"/>
    <n v="1"/>
    <n v="10"/>
    <n v="0"/>
    <n v="1"/>
    <m/>
    <x v="0"/>
    <m/>
    <n v="1"/>
    <n v="0"/>
    <m/>
    <n v="6"/>
  </r>
  <r>
    <n v="85"/>
    <x v="2"/>
    <n v="0"/>
    <n v="7"/>
    <n v="1"/>
    <n v="0"/>
    <m/>
    <x v="1"/>
    <m/>
    <n v="2"/>
    <n v="0"/>
    <m/>
    <n v="5"/>
  </r>
  <r>
    <n v="85"/>
    <x v="4"/>
    <n v="0"/>
    <n v="8"/>
    <n v="0"/>
    <n v="0"/>
    <m/>
    <x v="1"/>
    <m/>
    <n v="3"/>
    <n v="0"/>
    <m/>
    <n v="3"/>
  </r>
  <r>
    <n v="85"/>
    <x v="26"/>
    <n v="0"/>
    <n v="6"/>
    <n v="0"/>
    <n v="0"/>
    <m/>
    <x v="0"/>
    <m/>
    <n v="4"/>
    <n v="1"/>
    <m/>
    <n v="0"/>
  </r>
  <r>
    <n v="86"/>
    <x v="2"/>
    <n v="0"/>
    <n v="7"/>
    <n v="0"/>
    <n v="0"/>
    <m/>
    <x v="1"/>
    <n v="0"/>
    <n v="1"/>
    <n v="0"/>
    <m/>
    <n v="1"/>
  </r>
  <r>
    <n v="86"/>
    <x v="3"/>
    <n v="1"/>
    <n v="11"/>
    <n v="1"/>
    <n v="0"/>
    <m/>
    <x v="0"/>
    <n v="0"/>
    <n v="2"/>
    <n v="0"/>
    <m/>
    <n v="1"/>
  </r>
  <r>
    <n v="86"/>
    <x v="10"/>
    <n v="0"/>
    <n v="6"/>
    <n v="0"/>
    <n v="0"/>
    <m/>
    <x v="0"/>
    <n v="1"/>
    <n v="3"/>
    <n v="0"/>
    <m/>
    <n v="0"/>
  </r>
  <r>
    <n v="86"/>
    <x v="6"/>
    <n v="0"/>
    <n v="8"/>
    <n v="0"/>
    <n v="0"/>
    <m/>
    <x v="1"/>
    <n v="0"/>
    <n v="4"/>
    <n v="1"/>
    <m/>
    <n v="1"/>
  </r>
  <r>
    <n v="87"/>
    <x v="4"/>
    <n v="1"/>
    <n v="10"/>
    <n v="0"/>
    <n v="0"/>
    <n v="0"/>
    <x v="1"/>
    <m/>
    <n v="1"/>
    <n v="1"/>
    <m/>
    <n v="2"/>
  </r>
  <r>
    <n v="87"/>
    <x v="7"/>
    <n v="0"/>
    <n v="7"/>
    <n v="0"/>
    <n v="0"/>
    <n v="0"/>
    <x v="0"/>
    <m/>
    <n v="2"/>
    <n v="0"/>
    <m/>
    <n v="1"/>
  </r>
  <r>
    <n v="87"/>
    <x v="28"/>
    <n v="0"/>
    <n v="6"/>
    <n v="1"/>
    <n v="0"/>
    <n v="1"/>
    <x v="0"/>
    <m/>
    <n v="3"/>
    <n v="0"/>
    <m/>
    <n v="0"/>
  </r>
  <r>
    <n v="87"/>
    <x v="26"/>
    <n v="0"/>
    <n v="6"/>
    <n v="0"/>
    <n v="0"/>
    <n v="0"/>
    <x v="0"/>
    <m/>
    <n v="4"/>
    <n v="0"/>
    <m/>
    <n v="0"/>
  </r>
  <r>
    <n v="88"/>
    <x v="17"/>
    <n v="0"/>
    <n v="6"/>
    <m/>
    <m/>
    <n v="0"/>
    <x v="2"/>
    <m/>
    <n v="1"/>
    <n v="0"/>
    <m/>
    <n v="1"/>
  </r>
  <r>
    <n v="88"/>
    <x v="24"/>
    <n v="0"/>
    <n v="7"/>
    <m/>
    <m/>
    <n v="0"/>
    <x v="2"/>
    <m/>
    <n v="2"/>
    <n v="0"/>
    <m/>
    <n v="3"/>
  </r>
  <r>
    <n v="88"/>
    <x v="3"/>
    <n v="0"/>
    <n v="7"/>
    <m/>
    <m/>
    <n v="0"/>
    <x v="2"/>
    <m/>
    <n v="3"/>
    <n v="0"/>
    <m/>
    <n v="3"/>
  </r>
  <r>
    <n v="88"/>
    <x v="2"/>
    <n v="1"/>
    <n v="10"/>
    <n v="1"/>
    <m/>
    <n v="0"/>
    <x v="2"/>
    <m/>
    <n v="4"/>
    <n v="1"/>
    <m/>
    <n v="4"/>
  </r>
  <r>
    <n v="89"/>
    <x v="4"/>
    <n v="0"/>
    <n v="6"/>
    <n v="0"/>
    <n v="0"/>
    <m/>
    <x v="1"/>
    <m/>
    <n v="1"/>
    <n v="1"/>
    <m/>
    <n v="0"/>
  </r>
  <r>
    <n v="89"/>
    <x v="24"/>
    <n v="0"/>
    <n v="8"/>
    <n v="0"/>
    <n v="0"/>
    <m/>
    <x v="0"/>
    <m/>
    <n v="2"/>
    <n v="0"/>
    <m/>
    <n v="3"/>
  </r>
  <r>
    <n v="89"/>
    <x v="26"/>
    <n v="1"/>
    <n v="10"/>
    <n v="1"/>
    <n v="0"/>
    <m/>
    <x v="0"/>
    <m/>
    <n v="3"/>
    <n v="0"/>
    <m/>
    <n v="1"/>
  </r>
  <r>
    <n v="89"/>
    <x v="27"/>
    <n v="0"/>
    <n v="7"/>
    <n v="0"/>
    <n v="1"/>
    <m/>
    <x v="1"/>
    <m/>
    <n v="4"/>
    <n v="0"/>
    <m/>
    <n v="6"/>
  </r>
  <r>
    <n v="90"/>
    <x v="2"/>
    <n v="0"/>
    <n v="9"/>
    <n v="0"/>
    <m/>
    <m/>
    <x v="0"/>
    <m/>
    <n v="1"/>
    <n v="1"/>
    <n v="1"/>
    <n v="5"/>
  </r>
  <r>
    <n v="90"/>
    <x v="6"/>
    <n v="0"/>
    <n v="8"/>
    <n v="0"/>
    <m/>
    <m/>
    <x v="0"/>
    <m/>
    <n v="2"/>
    <n v="0"/>
    <n v="8"/>
    <n v="8"/>
  </r>
  <r>
    <n v="90"/>
    <x v="3"/>
    <n v="1"/>
    <n v="12"/>
    <n v="1"/>
    <m/>
    <m/>
    <x v="0"/>
    <m/>
    <n v="3"/>
    <n v="0"/>
    <n v="2"/>
    <n v="1"/>
  </r>
  <r>
    <n v="90"/>
    <x v="10"/>
    <n v="0"/>
    <n v="8"/>
    <n v="0"/>
    <m/>
    <m/>
    <x v="0"/>
    <m/>
    <n v="4"/>
    <n v="0"/>
    <n v="6"/>
    <n v="5"/>
  </r>
  <r>
    <n v="91"/>
    <x v="6"/>
    <n v="0"/>
    <n v="9"/>
    <n v="0"/>
    <n v="0"/>
    <m/>
    <x v="1"/>
    <m/>
    <n v="1"/>
    <n v="0"/>
    <m/>
    <n v="1"/>
  </r>
  <r>
    <n v="91"/>
    <x v="29"/>
    <n v="0"/>
    <n v="4"/>
    <n v="0"/>
    <n v="0"/>
    <m/>
    <x v="0"/>
    <m/>
    <n v="2"/>
    <n v="0"/>
    <m/>
    <n v="0"/>
  </r>
  <r>
    <n v="91"/>
    <x v="3"/>
    <n v="0"/>
    <n v="7"/>
    <n v="0"/>
    <n v="0"/>
    <m/>
    <x v="1"/>
    <m/>
    <n v="3"/>
    <n v="0"/>
    <m/>
    <n v="4"/>
  </r>
  <r>
    <n v="91"/>
    <x v="2"/>
    <n v="0"/>
    <n v="5"/>
    <n v="0"/>
    <n v="0"/>
    <m/>
    <x v="0"/>
    <m/>
    <n v="4"/>
    <n v="0"/>
    <m/>
    <n v="4"/>
  </r>
  <r>
    <n v="91"/>
    <x v="4"/>
    <n v="0"/>
    <n v="9"/>
    <n v="0"/>
    <n v="0"/>
    <m/>
    <x v="1"/>
    <m/>
    <n v="5"/>
    <n v="0"/>
    <m/>
    <n v="1"/>
  </r>
  <r>
    <n v="91"/>
    <x v="10"/>
    <n v="1"/>
    <n v="10"/>
    <n v="1"/>
    <n v="1"/>
    <m/>
    <x v="0"/>
    <m/>
    <n v="6"/>
    <n v="1"/>
    <m/>
    <n v="3"/>
  </r>
  <r>
    <n v="92"/>
    <x v="6"/>
    <n v="1"/>
    <n v="10"/>
    <n v="1"/>
    <m/>
    <m/>
    <x v="1"/>
    <m/>
    <n v="3"/>
    <n v="1"/>
    <m/>
    <n v="2"/>
  </r>
  <r>
    <n v="92"/>
    <x v="17"/>
    <n v="0"/>
    <n v="6"/>
    <n v="0"/>
    <m/>
    <m/>
    <x v="1"/>
    <m/>
    <n v="4"/>
    <n v="0"/>
    <m/>
    <n v="4"/>
  </r>
  <r>
    <n v="92"/>
    <x v="10"/>
    <n v="0"/>
    <n v="9"/>
    <n v="0"/>
    <m/>
    <m/>
    <x v="0"/>
    <m/>
    <n v="1"/>
    <n v="0"/>
    <m/>
    <n v="5"/>
  </r>
  <r>
    <n v="92"/>
    <x v="30"/>
    <n v="0"/>
    <n v="5"/>
    <n v="0"/>
    <m/>
    <m/>
    <x v="0"/>
    <m/>
    <n v="2"/>
    <n v="0"/>
    <m/>
    <n v="1"/>
  </r>
  <r>
    <n v="93"/>
    <x v="3"/>
    <n v="1"/>
    <n v="10"/>
    <n v="1"/>
    <n v="0"/>
    <m/>
    <x v="1"/>
    <m/>
    <n v="1"/>
    <n v="1"/>
    <m/>
    <n v="0"/>
  </r>
  <r>
    <n v="93"/>
    <x v="2"/>
    <n v="0"/>
    <n v="8"/>
    <n v="0"/>
    <n v="0"/>
    <m/>
    <x v="1"/>
    <m/>
    <n v="2"/>
    <n v="0"/>
    <m/>
    <n v="1"/>
  </r>
  <r>
    <n v="93"/>
    <x v="9"/>
    <n v="0"/>
    <n v="4"/>
    <n v="0"/>
    <n v="0"/>
    <m/>
    <x v="1"/>
    <m/>
    <n v="3"/>
    <n v="0"/>
    <m/>
    <n v="2"/>
  </r>
  <r>
    <n v="93"/>
    <x v="4"/>
    <n v="0"/>
    <n v="8"/>
    <n v="0"/>
    <n v="0"/>
    <m/>
    <x v="1"/>
    <m/>
    <n v="4"/>
    <n v="0"/>
    <m/>
    <n v="1"/>
  </r>
  <r>
    <n v="94"/>
    <x v="4"/>
    <n v="0"/>
    <n v="12"/>
    <n v="0"/>
    <m/>
    <m/>
    <x v="1"/>
    <m/>
    <n v="1"/>
    <n v="1"/>
    <m/>
    <m/>
  </r>
  <r>
    <n v="94"/>
    <x v="6"/>
    <n v="1"/>
    <n v="13"/>
    <n v="0"/>
    <m/>
    <m/>
    <x v="0"/>
    <m/>
    <n v="2"/>
    <n v="0"/>
    <m/>
    <m/>
  </r>
  <r>
    <n v="94"/>
    <x v="10"/>
    <n v="0"/>
    <n v="9"/>
    <n v="0"/>
    <m/>
    <m/>
    <x v="0"/>
    <m/>
    <n v="3"/>
    <n v="0"/>
    <m/>
    <m/>
  </r>
  <r>
    <n v="94"/>
    <x v="26"/>
    <n v="0"/>
    <n v="9"/>
    <n v="1"/>
    <m/>
    <m/>
    <x v="1"/>
    <m/>
    <n v="4"/>
    <n v="0"/>
    <m/>
    <m/>
  </r>
  <r>
    <n v="95"/>
    <x v="6"/>
    <n v="1"/>
    <n v="13"/>
    <n v="0"/>
    <m/>
    <m/>
    <x v="1"/>
    <m/>
    <n v="1"/>
    <n v="0"/>
    <m/>
    <m/>
  </r>
  <r>
    <n v="95"/>
    <x v="10"/>
    <n v="0"/>
    <n v="8"/>
    <n v="0"/>
    <m/>
    <m/>
    <x v="0"/>
    <m/>
    <n v="2"/>
    <n v="1"/>
    <m/>
    <m/>
  </r>
  <r>
    <n v="95"/>
    <x v="2"/>
    <n v="0"/>
    <n v="7"/>
    <n v="1"/>
    <m/>
    <m/>
    <x v="1"/>
    <m/>
    <n v="3"/>
    <n v="0"/>
    <m/>
    <m/>
  </r>
  <r>
    <n v="95"/>
    <x v="4"/>
    <n v="0"/>
    <n v="7"/>
    <n v="0"/>
    <m/>
    <m/>
    <x v="1"/>
    <m/>
    <n v="4"/>
    <n v="0"/>
    <m/>
    <m/>
  </r>
  <r>
    <n v="96"/>
    <x v="26"/>
    <n v="1"/>
    <n v="10"/>
    <n v="0"/>
    <m/>
    <m/>
    <x v="0"/>
    <m/>
    <n v="1"/>
    <n v="1"/>
    <m/>
    <n v="1"/>
  </r>
  <r>
    <n v="96"/>
    <x v="17"/>
    <n v="0"/>
    <n v="7"/>
    <n v="1"/>
    <m/>
    <m/>
    <x v="0"/>
    <m/>
    <n v="2"/>
    <n v="0"/>
    <m/>
    <n v="0"/>
  </r>
  <r>
    <n v="96"/>
    <x v="2"/>
    <n v="0"/>
    <n v="6"/>
    <n v="0"/>
    <m/>
    <m/>
    <x v="0"/>
    <m/>
    <n v="3"/>
    <n v="0"/>
    <m/>
    <n v="2"/>
  </r>
  <r>
    <n v="96"/>
    <x v="4"/>
    <n v="0"/>
    <n v="8"/>
    <n v="0"/>
    <m/>
    <m/>
    <x v="0"/>
    <m/>
    <n v="4"/>
    <n v="0"/>
    <m/>
    <n v="3"/>
  </r>
  <r>
    <n v="97"/>
    <x v="17"/>
    <n v="1"/>
    <n v="10"/>
    <n v="0"/>
    <n v="0"/>
    <m/>
    <x v="0"/>
    <m/>
    <n v="1"/>
    <n v="0"/>
    <m/>
    <n v="4"/>
  </r>
  <r>
    <n v="97"/>
    <x v="2"/>
    <n v="0"/>
    <n v="7"/>
    <n v="0"/>
    <n v="1"/>
    <m/>
    <x v="0"/>
    <m/>
    <n v="2"/>
    <n v="0"/>
    <m/>
    <n v="7"/>
  </r>
  <r>
    <n v="97"/>
    <x v="4"/>
    <n v="0"/>
    <n v="9"/>
    <n v="1"/>
    <n v="0"/>
    <m/>
    <x v="0"/>
    <m/>
    <n v="3"/>
    <n v="0"/>
    <m/>
    <n v="3"/>
  </r>
  <r>
    <n v="97"/>
    <x v="26"/>
    <n v="0"/>
    <n v="9"/>
    <n v="0"/>
    <n v="0"/>
    <m/>
    <x v="0"/>
    <m/>
    <n v="4"/>
    <n v="1"/>
    <m/>
    <n v="4"/>
  </r>
  <r>
    <n v="98"/>
    <x v="2"/>
    <n v="1"/>
    <n v="10"/>
    <n v="0"/>
    <n v="0"/>
    <m/>
    <x v="0"/>
    <m/>
    <n v="1"/>
    <n v="1"/>
    <m/>
    <n v="1"/>
  </r>
  <r>
    <n v="98"/>
    <x v="26"/>
    <n v="0"/>
    <n v="9"/>
    <n v="1"/>
    <n v="0"/>
    <m/>
    <x v="0"/>
    <m/>
    <n v="2"/>
    <n v="0"/>
    <m/>
    <n v="0"/>
  </r>
  <r>
    <n v="98"/>
    <x v="17"/>
    <n v="0"/>
    <n v="7"/>
    <n v="0"/>
    <n v="0"/>
    <m/>
    <x v="0"/>
    <m/>
    <n v="3"/>
    <n v="0"/>
    <m/>
    <n v="0"/>
  </r>
  <r>
    <n v="98"/>
    <x v="4"/>
    <n v="0"/>
    <n v="8"/>
    <n v="0"/>
    <n v="1"/>
    <m/>
    <x v="1"/>
    <m/>
    <n v="4"/>
    <n v="0"/>
    <m/>
    <n v="5"/>
  </r>
  <r>
    <n v="99"/>
    <x v="2"/>
    <n v="0"/>
    <n v="8"/>
    <n v="0"/>
    <m/>
    <m/>
    <x v="0"/>
    <m/>
    <n v="1"/>
    <n v="0"/>
    <m/>
    <n v="1"/>
  </r>
  <r>
    <n v="99"/>
    <x v="10"/>
    <n v="0"/>
    <n v="8"/>
    <n v="1"/>
    <m/>
    <m/>
    <x v="0"/>
    <m/>
    <n v="2"/>
    <n v="1"/>
    <m/>
    <n v="2"/>
  </r>
  <r>
    <n v="99"/>
    <x v="17"/>
    <n v="0"/>
    <n v="8"/>
    <n v="0"/>
    <n v="1"/>
    <m/>
    <x v="0"/>
    <m/>
    <n v="3"/>
    <n v="0"/>
    <m/>
    <n v="7"/>
  </r>
  <r>
    <n v="99"/>
    <x v="4"/>
    <n v="1"/>
    <n v="10"/>
    <n v="0"/>
    <m/>
    <m/>
    <x v="0"/>
    <m/>
    <n v="4"/>
    <n v="0"/>
    <m/>
    <n v="2"/>
  </r>
  <r>
    <n v="100"/>
    <x v="17"/>
    <n v="0"/>
    <n v="5"/>
    <n v="0"/>
    <m/>
    <m/>
    <x v="1"/>
    <m/>
    <n v="1"/>
    <n v="0"/>
    <m/>
    <m/>
  </r>
  <r>
    <n v="100"/>
    <x v="6"/>
    <n v="1"/>
    <n v="13"/>
    <n v="1"/>
    <m/>
    <m/>
    <x v="0"/>
    <m/>
    <n v="2"/>
    <n v="1"/>
    <m/>
    <m/>
  </r>
  <r>
    <n v="100"/>
    <x v="4"/>
    <n v="0"/>
    <n v="11"/>
    <n v="0"/>
    <m/>
    <m/>
    <x v="1"/>
    <m/>
    <n v="3"/>
    <n v="0"/>
    <m/>
    <m/>
  </r>
  <r>
    <n v="100"/>
    <x v="2"/>
    <n v="0"/>
    <n v="5"/>
    <n v="0"/>
    <m/>
    <m/>
    <x v="1"/>
    <m/>
    <n v="4"/>
    <n v="0"/>
    <m/>
    <m/>
  </r>
  <r>
    <n v="101"/>
    <x v="3"/>
    <n v="0"/>
    <n v="11"/>
    <n v="1"/>
    <m/>
    <m/>
    <x v="0"/>
    <m/>
    <n v="1"/>
    <n v="0"/>
    <m/>
    <m/>
  </r>
  <r>
    <n v="101"/>
    <x v="2"/>
    <n v="1"/>
    <n v="13"/>
    <n v="0"/>
    <m/>
    <m/>
    <x v="0"/>
    <m/>
    <n v="2"/>
    <n v="0"/>
    <m/>
    <m/>
  </r>
  <r>
    <n v="101"/>
    <x v="4"/>
    <n v="0"/>
    <n v="10"/>
    <n v="0"/>
    <m/>
    <m/>
    <x v="0"/>
    <m/>
    <n v="3"/>
    <n v="1"/>
    <m/>
    <m/>
  </r>
  <r>
    <n v="101"/>
    <x v="17"/>
    <n v="0"/>
    <n v="9"/>
    <n v="0"/>
    <m/>
    <m/>
    <x v="0"/>
    <m/>
    <n v="4"/>
    <n v="0"/>
    <m/>
    <m/>
  </r>
  <r>
    <n v="102"/>
    <x v="26"/>
    <n v="0"/>
    <n v="7"/>
    <n v="0"/>
    <n v="0"/>
    <m/>
    <x v="0"/>
    <m/>
    <n v="1"/>
    <n v="0"/>
    <m/>
    <n v="0"/>
  </r>
  <r>
    <n v="102"/>
    <x v="2"/>
    <n v="0"/>
    <n v="6"/>
    <n v="0"/>
    <n v="0"/>
    <m/>
    <x v="0"/>
    <m/>
    <n v="2"/>
    <n v="0"/>
    <m/>
    <n v="1"/>
  </r>
  <r>
    <n v="102"/>
    <x v="31"/>
    <n v="0"/>
    <n v="3"/>
    <n v="0"/>
    <n v="0"/>
    <m/>
    <x v="0"/>
    <m/>
    <n v="3"/>
    <n v="0"/>
    <m/>
    <n v="2"/>
  </r>
  <r>
    <n v="102"/>
    <x v="22"/>
    <n v="0"/>
    <n v="5"/>
    <n v="0"/>
    <n v="0"/>
    <m/>
    <x v="1"/>
    <m/>
    <n v="4"/>
    <n v="0"/>
    <m/>
    <n v="1"/>
  </r>
  <r>
    <n v="102"/>
    <x v="10"/>
    <n v="0"/>
    <n v="7"/>
    <n v="0"/>
    <n v="0"/>
    <m/>
    <x v="0"/>
    <m/>
    <n v="5"/>
    <n v="0"/>
    <m/>
    <n v="0"/>
  </r>
  <r>
    <n v="102"/>
    <x v="4"/>
    <n v="1"/>
    <n v="10"/>
    <n v="1"/>
    <n v="0"/>
    <m/>
    <x v="1"/>
    <m/>
    <n v="6"/>
    <n v="1"/>
    <m/>
    <n v="0"/>
  </r>
  <r>
    <n v="103"/>
    <x v="2"/>
    <n v="1"/>
    <n v="10"/>
    <n v="1"/>
    <n v="0"/>
    <m/>
    <x v="0"/>
    <m/>
    <n v="1"/>
    <n v="0"/>
    <m/>
    <n v="0"/>
  </r>
  <r>
    <n v="103"/>
    <x v="14"/>
    <n v="0"/>
    <n v="5"/>
    <n v="0"/>
    <n v="0"/>
    <m/>
    <x v="0"/>
    <m/>
    <n v="2"/>
    <n v="0"/>
    <m/>
    <n v="1"/>
  </r>
  <r>
    <n v="103"/>
    <x v="4"/>
    <n v="0"/>
    <n v="8"/>
    <n v="0"/>
    <n v="0"/>
    <m/>
    <x v="1"/>
    <m/>
    <n v="3"/>
    <n v="1"/>
    <m/>
    <n v="1"/>
  </r>
  <r>
    <n v="103"/>
    <x v="17"/>
    <n v="0"/>
    <n v="6"/>
    <n v="0"/>
    <n v="0"/>
    <m/>
    <x v="0"/>
    <m/>
    <n v="4"/>
    <n v="0"/>
    <m/>
    <n v="0"/>
  </r>
  <r>
    <n v="103"/>
    <x v="22"/>
    <n v="0"/>
    <n v="5"/>
    <n v="0"/>
    <n v="0"/>
    <m/>
    <x v="1"/>
    <m/>
    <n v="5"/>
    <n v="0"/>
    <m/>
    <n v="1"/>
  </r>
  <r>
    <n v="104"/>
    <x v="4"/>
    <n v="1"/>
    <n v="10"/>
    <n v="0"/>
    <n v="1"/>
    <m/>
    <x v="1"/>
    <m/>
    <n v="1"/>
    <n v="0"/>
    <m/>
    <n v="5"/>
  </r>
  <r>
    <n v="104"/>
    <x v="22"/>
    <n v="0"/>
    <n v="6"/>
    <n v="0"/>
    <n v="0"/>
    <m/>
    <x v="1"/>
    <m/>
    <n v="2"/>
    <n v="1"/>
    <m/>
    <n v="2"/>
  </r>
  <r>
    <n v="104"/>
    <x v="17"/>
    <n v="0"/>
    <n v="5"/>
    <n v="0"/>
    <n v="0"/>
    <m/>
    <x v="1"/>
    <m/>
    <n v="3"/>
    <n v="0"/>
    <m/>
    <n v="4"/>
  </r>
  <r>
    <n v="104"/>
    <x v="2"/>
    <n v="0"/>
    <n v="6"/>
    <n v="1"/>
    <n v="0"/>
    <m/>
    <x v="0"/>
    <m/>
    <n v="4"/>
    <n v="0"/>
    <m/>
    <n v="6"/>
  </r>
  <r>
    <n v="105"/>
    <x v="17"/>
    <n v="0"/>
    <n v="9"/>
    <n v="1"/>
    <n v="0"/>
    <m/>
    <x v="0"/>
    <m/>
    <n v="1"/>
    <n v="0"/>
    <m/>
    <n v="0"/>
  </r>
  <r>
    <n v="105"/>
    <x v="6"/>
    <n v="0"/>
    <n v="8"/>
    <n v="0"/>
    <n v="0"/>
    <m/>
    <x v="0"/>
    <m/>
    <n v="2"/>
    <n v="0"/>
    <m/>
    <n v="3"/>
  </r>
  <r>
    <n v="105"/>
    <x v="2"/>
    <n v="1"/>
    <n v="10"/>
    <n v="0"/>
    <n v="1"/>
    <m/>
    <x v="0"/>
    <m/>
    <n v="3"/>
    <n v="1"/>
    <m/>
    <n v="4"/>
  </r>
  <r>
    <n v="105"/>
    <x v="4"/>
    <n v="0"/>
    <n v="7"/>
    <n v="0"/>
    <n v="0"/>
    <m/>
    <x v="0"/>
    <m/>
    <n v="4"/>
    <n v="0"/>
    <m/>
    <n v="0"/>
  </r>
  <r>
    <n v="106"/>
    <x v="2"/>
    <n v="0"/>
    <n v="6"/>
    <n v="0"/>
    <m/>
    <m/>
    <x v="0"/>
    <m/>
    <n v="1"/>
    <n v="0"/>
    <m/>
    <n v="2"/>
  </r>
  <r>
    <n v="106"/>
    <x v="22"/>
    <n v="1"/>
    <n v="10"/>
    <n v="1"/>
    <m/>
    <m/>
    <x v="0"/>
    <m/>
    <n v="2"/>
    <n v="0"/>
    <m/>
    <n v="4"/>
  </r>
  <r>
    <n v="106"/>
    <x v="26"/>
    <n v="0"/>
    <n v="8"/>
    <n v="0"/>
    <m/>
    <m/>
    <x v="0"/>
    <m/>
    <n v="3"/>
    <n v="1"/>
    <m/>
    <n v="0"/>
  </r>
  <r>
    <n v="106"/>
    <x v="4"/>
    <n v="0"/>
    <n v="7"/>
    <n v="0"/>
    <m/>
    <m/>
    <x v="0"/>
    <m/>
    <n v="4"/>
    <n v="0"/>
    <m/>
    <n v="1"/>
  </r>
  <r>
    <n v="106"/>
    <x v="3"/>
    <n v="0"/>
    <n v="5"/>
    <n v="0"/>
    <m/>
    <m/>
    <x v="0"/>
    <m/>
    <n v="5"/>
    <n v="0"/>
    <m/>
    <n v="2"/>
  </r>
  <r>
    <n v="107"/>
    <x v="4"/>
    <n v="0"/>
    <n v="6"/>
    <n v="0"/>
    <m/>
    <m/>
    <x v="0"/>
    <m/>
    <n v="1"/>
    <n v="0"/>
    <m/>
    <n v="0"/>
  </r>
  <r>
    <n v="107"/>
    <x v="24"/>
    <n v="1"/>
    <n v="10"/>
    <n v="1"/>
    <m/>
    <m/>
    <x v="0"/>
    <m/>
    <n v="2"/>
    <n v="0"/>
    <m/>
    <n v="2"/>
  </r>
  <r>
    <n v="107"/>
    <x v="26"/>
    <n v="0"/>
    <n v="6"/>
    <n v="0"/>
    <m/>
    <m/>
    <x v="0"/>
    <m/>
    <n v="3"/>
    <n v="1"/>
    <m/>
    <n v="1"/>
  </r>
  <r>
    <n v="107"/>
    <x v="2"/>
    <n v="0"/>
    <n v="6"/>
    <n v="0"/>
    <m/>
    <m/>
    <x v="0"/>
    <m/>
    <n v="4"/>
    <n v="0"/>
    <m/>
    <n v="3"/>
  </r>
  <r>
    <n v="107"/>
    <x v="22"/>
    <n v="0"/>
    <n v="5"/>
    <n v="0"/>
    <m/>
    <m/>
    <x v="0"/>
    <m/>
    <n v="5"/>
    <n v="0"/>
    <m/>
    <n v="1"/>
  </r>
  <r>
    <n v="107"/>
    <x v="31"/>
    <n v="0"/>
    <n v="4"/>
    <n v="0"/>
    <m/>
    <m/>
    <x v="0"/>
    <m/>
    <n v="6"/>
    <n v="0"/>
    <m/>
    <n v="1"/>
  </r>
  <r>
    <n v="108"/>
    <x v="2"/>
    <n v="0"/>
    <n v="9"/>
    <n v="0"/>
    <n v="0"/>
    <m/>
    <x v="0"/>
    <m/>
    <n v="2"/>
    <n v="0"/>
    <m/>
    <n v="4"/>
  </r>
  <r>
    <n v="108"/>
    <x v="17"/>
    <n v="0"/>
    <n v="7"/>
    <n v="0"/>
    <n v="0"/>
    <m/>
    <x v="0"/>
    <m/>
    <n v="4"/>
    <n v="1"/>
    <m/>
    <n v="2"/>
  </r>
  <r>
    <n v="108"/>
    <x v="3"/>
    <n v="0"/>
    <n v="7"/>
    <n v="0"/>
    <n v="0"/>
    <m/>
    <x v="0"/>
    <m/>
    <n v="1"/>
    <n v="0"/>
    <m/>
    <n v="1"/>
  </r>
  <r>
    <n v="108"/>
    <x v="4"/>
    <n v="1"/>
    <n v="10"/>
    <n v="1"/>
    <n v="0"/>
    <m/>
    <x v="0"/>
    <m/>
    <n v="3"/>
    <n v="0"/>
    <m/>
    <n v="0"/>
  </r>
  <r>
    <n v="109"/>
    <x v="17"/>
    <n v="0"/>
    <n v="9"/>
    <n v="11"/>
    <n v="0"/>
    <m/>
    <x v="0"/>
    <m/>
    <n v="1"/>
    <n v="0"/>
    <m/>
    <n v="2"/>
  </r>
  <r>
    <n v="109"/>
    <x v="2"/>
    <n v="1"/>
    <n v="10"/>
    <n v="0"/>
    <n v="0"/>
    <m/>
    <x v="0"/>
    <m/>
    <n v="2"/>
    <n v="0"/>
    <m/>
    <n v="4"/>
  </r>
  <r>
    <n v="109"/>
    <x v="3"/>
    <n v="0"/>
    <n v="9"/>
    <n v="0"/>
    <n v="1"/>
    <m/>
    <x v="0"/>
    <m/>
    <n v="3"/>
    <n v="1"/>
    <m/>
    <n v="6"/>
  </r>
  <r>
    <n v="109"/>
    <x v="4"/>
    <n v="0"/>
    <n v="7"/>
    <n v="0"/>
    <n v="0"/>
    <m/>
    <x v="0"/>
    <m/>
    <n v="4"/>
    <n v="0"/>
    <m/>
    <n v="2"/>
  </r>
  <r>
    <n v="110"/>
    <x v="22"/>
    <n v="0"/>
    <n v="3"/>
    <n v="0"/>
    <n v="0"/>
    <m/>
    <x v="0"/>
    <m/>
    <n v="1"/>
    <n v="0"/>
    <m/>
    <n v="1"/>
  </r>
  <r>
    <n v="110"/>
    <x v="10"/>
    <n v="0"/>
    <n v="7"/>
    <n v="0"/>
    <n v="0"/>
    <m/>
    <x v="0"/>
    <m/>
    <n v="2"/>
    <n v="0"/>
    <m/>
    <n v="4"/>
  </r>
  <r>
    <n v="110"/>
    <x v="6"/>
    <n v="1"/>
    <n v="10"/>
    <n v="10"/>
    <n v="0"/>
    <m/>
    <x v="0"/>
    <m/>
    <n v="3"/>
    <n v="1"/>
    <m/>
    <n v="2"/>
  </r>
  <r>
    <n v="110"/>
    <x v="2"/>
    <n v="0"/>
    <n v="4"/>
    <n v="0"/>
    <n v="0"/>
    <m/>
    <x v="0"/>
    <m/>
    <n v="4"/>
    <n v="0"/>
    <m/>
    <n v="2"/>
  </r>
  <r>
    <n v="111"/>
    <x v="24"/>
    <n v="0"/>
    <n v="9"/>
    <n v="0"/>
    <n v="1"/>
    <m/>
    <x v="0"/>
    <m/>
    <n v="1"/>
    <n v="0"/>
    <m/>
    <n v="4"/>
  </r>
  <r>
    <n v="111"/>
    <x v="27"/>
    <n v="0"/>
    <n v="6"/>
    <n v="0"/>
    <n v="0"/>
    <m/>
    <x v="0"/>
    <m/>
    <n v="2"/>
    <n v="0"/>
    <m/>
    <n v="4"/>
  </r>
  <r>
    <n v="111"/>
    <x v="22"/>
    <n v="1"/>
    <n v="10"/>
    <n v="1"/>
    <n v="0"/>
    <m/>
    <x v="0"/>
    <m/>
    <n v="3"/>
    <n v="1"/>
    <m/>
    <n v="7"/>
  </r>
  <r>
    <n v="111"/>
    <x v="4"/>
    <n v="0"/>
    <n v="5"/>
    <n v="0"/>
    <n v="0"/>
    <m/>
    <x v="0"/>
    <m/>
    <n v="4"/>
    <n v="0"/>
    <m/>
    <n v="0"/>
  </r>
  <r>
    <n v="112"/>
    <x v="17"/>
    <n v="1"/>
    <n v="10"/>
    <n v="0"/>
    <n v="1"/>
    <m/>
    <x v="0"/>
    <m/>
    <n v="1"/>
    <n v="0"/>
    <m/>
    <n v="7"/>
  </r>
  <r>
    <n v="112"/>
    <x v="2"/>
    <n v="0"/>
    <n v="7"/>
    <n v="0"/>
    <n v="0"/>
    <m/>
    <x v="0"/>
    <m/>
    <n v="2"/>
    <n v="0"/>
    <m/>
    <n v="1"/>
  </r>
  <r>
    <n v="112"/>
    <x v="4"/>
    <n v="0"/>
    <n v="9"/>
    <n v="9"/>
    <n v="0"/>
    <m/>
    <x v="0"/>
    <m/>
    <n v="3"/>
    <n v="0"/>
    <m/>
    <n v="1"/>
  </r>
  <r>
    <n v="112"/>
    <x v="26"/>
    <n v="0"/>
    <n v="8"/>
    <n v="0"/>
    <n v="0"/>
    <m/>
    <x v="0"/>
    <m/>
    <n v="4"/>
    <n v="1"/>
    <m/>
    <n v="6"/>
  </r>
  <r>
    <n v="113"/>
    <x v="26"/>
    <n v="0"/>
    <n v="7"/>
    <n v="0"/>
    <n v="0"/>
    <m/>
    <x v="0"/>
    <m/>
    <n v="1"/>
    <n v="0"/>
    <m/>
    <n v="1"/>
  </r>
  <r>
    <n v="113"/>
    <x v="22"/>
    <n v="0"/>
    <n v="9"/>
    <n v="0"/>
    <n v="0"/>
    <m/>
    <x v="0"/>
    <m/>
    <n v="2"/>
    <n v="1"/>
    <m/>
    <n v="1"/>
  </r>
  <r>
    <n v="113"/>
    <x v="17"/>
    <n v="0"/>
    <n v="5"/>
    <n v="0"/>
    <n v="0"/>
    <m/>
    <x v="0"/>
    <m/>
    <n v="3"/>
    <n v="0"/>
    <m/>
    <n v="0"/>
  </r>
  <r>
    <n v="113"/>
    <x v="4"/>
    <n v="0"/>
    <n v="7"/>
    <n v="0"/>
    <n v="0"/>
    <m/>
    <x v="1"/>
    <m/>
    <n v="4"/>
    <n v="0"/>
    <m/>
    <n v="0"/>
  </r>
  <r>
    <n v="113"/>
    <x v="2"/>
    <n v="1"/>
    <n v="10"/>
    <n v="7"/>
    <n v="0"/>
    <m/>
    <x v="0"/>
    <m/>
    <n v="5"/>
    <n v="0"/>
    <m/>
    <n v="1"/>
  </r>
  <r>
    <n v="114"/>
    <x v="26"/>
    <n v="0"/>
    <n v="5"/>
    <n v="0"/>
    <n v="0"/>
    <m/>
    <x v="0"/>
    <m/>
    <n v="1"/>
    <n v="0"/>
    <m/>
    <n v="1"/>
  </r>
  <r>
    <n v="114"/>
    <x v="2"/>
    <n v="1"/>
    <n v="10"/>
    <n v="9"/>
    <n v="0"/>
    <m/>
    <x v="0"/>
    <m/>
    <n v="2"/>
    <n v="0"/>
    <m/>
    <n v="3"/>
  </r>
  <r>
    <n v="114"/>
    <x v="23"/>
    <n v="0"/>
    <n v="3"/>
    <n v="0"/>
    <n v="0"/>
    <m/>
    <x v="0"/>
    <m/>
    <n v="3"/>
    <n v="0"/>
    <m/>
    <n v="2"/>
  </r>
  <r>
    <n v="114"/>
    <x v="4"/>
    <n v="0"/>
    <n v="6"/>
    <n v="0"/>
    <n v="0"/>
    <m/>
    <x v="0"/>
    <m/>
    <n v="4"/>
    <n v="1"/>
    <m/>
    <n v="0"/>
  </r>
  <r>
    <n v="115"/>
    <x v="3"/>
    <n v="1"/>
    <n v="10"/>
    <n v="0"/>
    <n v="0"/>
    <m/>
    <x v="1"/>
    <m/>
    <n v="1"/>
    <n v="1"/>
    <m/>
    <n v="6"/>
  </r>
  <r>
    <n v="115"/>
    <x v="17"/>
    <n v="0"/>
    <n v="7"/>
    <n v="0"/>
    <n v="0"/>
    <m/>
    <x v="0"/>
    <m/>
    <n v="2"/>
    <n v="0"/>
    <m/>
    <n v="1"/>
  </r>
  <r>
    <n v="115"/>
    <x v="22"/>
    <n v="0"/>
    <n v="6"/>
    <n v="1"/>
    <n v="0"/>
    <m/>
    <x v="1"/>
    <m/>
    <n v="3"/>
    <n v="0"/>
    <m/>
    <n v="1"/>
  </r>
  <r>
    <n v="115"/>
    <x v="2"/>
    <n v="0"/>
    <n v="7"/>
    <n v="0"/>
    <n v="0"/>
    <m/>
    <x v="0"/>
    <m/>
    <n v="4"/>
    <n v="0"/>
    <m/>
    <n v="1"/>
  </r>
  <r>
    <n v="115"/>
    <x v="4"/>
    <n v="0"/>
    <n v="6"/>
    <n v="0"/>
    <n v="0"/>
    <m/>
    <x v="1"/>
    <m/>
    <n v="5"/>
    <n v="0"/>
    <m/>
    <n v="0"/>
  </r>
  <r>
    <n v="116"/>
    <x v="32"/>
    <n v="0"/>
    <n v="6"/>
    <n v="0"/>
    <n v="0"/>
    <m/>
    <x v="0"/>
    <m/>
    <n v="1"/>
    <n v="0"/>
    <m/>
    <n v="1"/>
  </r>
  <r>
    <n v="116"/>
    <x v="4"/>
    <n v="0"/>
    <n v="6"/>
    <n v="0"/>
    <n v="0"/>
    <m/>
    <x v="1"/>
    <m/>
    <n v="2"/>
    <n v="0"/>
    <m/>
    <n v="1"/>
  </r>
  <r>
    <n v="116"/>
    <x v="17"/>
    <n v="0"/>
    <n v="6"/>
    <n v="0"/>
    <n v="0"/>
    <m/>
    <x v="1"/>
    <m/>
    <n v="3"/>
    <n v="1"/>
    <m/>
    <n v="3"/>
  </r>
  <r>
    <n v="116"/>
    <x v="26"/>
    <n v="1"/>
    <n v="10"/>
    <n v="0"/>
    <n v="0"/>
    <m/>
    <x v="0"/>
    <m/>
    <n v="4"/>
    <n v="0"/>
    <m/>
    <n v="2"/>
  </r>
  <r>
    <n v="116"/>
    <x v="2"/>
    <n v="0"/>
    <n v="7"/>
    <n v="6"/>
    <n v="0"/>
    <m/>
    <x v="1"/>
    <m/>
    <n v="5"/>
    <n v="0"/>
    <m/>
    <n v="1"/>
  </r>
  <r>
    <n v="116"/>
    <x v="33"/>
    <n v="0"/>
    <n v="8"/>
    <n v="0"/>
    <n v="0"/>
    <m/>
    <x v="0"/>
    <m/>
    <n v="6"/>
    <n v="0"/>
    <m/>
    <n v="1"/>
  </r>
  <r>
    <n v="117"/>
    <x v="4"/>
    <n v="1"/>
    <n v="10"/>
    <n v="0"/>
    <n v="0"/>
    <m/>
    <x v="0"/>
    <m/>
    <n v="1"/>
    <n v="0"/>
    <m/>
    <n v="1"/>
  </r>
  <r>
    <n v="117"/>
    <x v="3"/>
    <n v="0"/>
    <n v="9"/>
    <n v="10"/>
    <n v="1"/>
    <m/>
    <x v="1"/>
    <m/>
    <n v="2"/>
    <n v="0"/>
    <m/>
    <n v="4"/>
  </r>
  <r>
    <n v="117"/>
    <x v="2"/>
    <n v="0"/>
    <n v="5"/>
    <n v="0"/>
    <n v="0"/>
    <m/>
    <x v="0"/>
    <m/>
    <n v="3"/>
    <n v="0"/>
    <m/>
    <n v="3"/>
  </r>
  <r>
    <n v="117"/>
    <x v="17"/>
    <n v="0"/>
    <n v="7"/>
    <n v="0"/>
    <n v="0"/>
    <m/>
    <x v="0"/>
    <m/>
    <n v="4"/>
    <n v="1"/>
    <m/>
    <n v="2"/>
  </r>
  <r>
    <n v="118"/>
    <x v="4"/>
    <n v="0"/>
    <n v="7"/>
    <n v="0"/>
    <n v="0"/>
    <n v="0"/>
    <x v="0"/>
    <m/>
    <n v="1"/>
    <n v="0"/>
    <m/>
    <n v="1"/>
  </r>
  <r>
    <n v="118"/>
    <x v="3"/>
    <n v="0"/>
    <n v="8"/>
    <n v="0"/>
    <n v="0"/>
    <n v="0"/>
    <x v="0"/>
    <m/>
    <n v="2"/>
    <n v="0"/>
    <m/>
    <n v="3"/>
  </r>
  <r>
    <n v="118"/>
    <x v="17"/>
    <n v="0"/>
    <n v="9"/>
    <n v="0"/>
    <n v="0"/>
    <n v="0"/>
    <x v="0"/>
    <m/>
    <n v="3"/>
    <n v="0"/>
    <m/>
    <n v="2"/>
  </r>
  <r>
    <n v="118"/>
    <x v="2"/>
    <n v="1"/>
    <n v="10"/>
    <n v="0"/>
    <n v="0"/>
    <n v="0"/>
    <x v="0"/>
    <m/>
    <n v="4"/>
    <n v="1"/>
    <m/>
    <n v="1"/>
  </r>
  <r>
    <n v="118"/>
    <x v="34"/>
    <n v="0"/>
    <n v="8"/>
    <n v="12"/>
    <n v="0"/>
    <n v="0"/>
    <x v="0"/>
    <m/>
    <n v="5"/>
    <n v="0"/>
    <m/>
    <n v="0"/>
  </r>
  <r>
    <n v="119"/>
    <x v="2"/>
    <n v="0"/>
    <n v="9"/>
    <n v="1"/>
    <n v="0"/>
    <n v="0"/>
    <x v="0"/>
    <m/>
    <n v="1"/>
    <n v="0"/>
    <m/>
    <n v="2"/>
  </r>
  <r>
    <n v="119"/>
    <x v="35"/>
    <n v="0"/>
    <n v="7"/>
    <n v="0"/>
    <n v="0"/>
    <n v="0"/>
    <x v="0"/>
    <m/>
    <n v="2"/>
    <n v="0"/>
    <m/>
    <n v="3"/>
  </r>
  <r>
    <n v="119"/>
    <x v="23"/>
    <n v="1"/>
    <n v="10"/>
    <n v="0"/>
    <n v="0"/>
    <n v="0"/>
    <x v="0"/>
    <m/>
    <n v="3"/>
    <n v="0"/>
    <m/>
    <n v="4"/>
  </r>
  <r>
    <n v="119"/>
    <x v="26"/>
    <n v="0"/>
    <n v="9"/>
    <n v="0"/>
    <n v="0"/>
    <n v="0"/>
    <x v="0"/>
    <m/>
    <n v="4"/>
    <n v="1"/>
    <m/>
    <n v="7"/>
  </r>
  <r>
    <n v="119"/>
    <x v="4"/>
    <n v="0"/>
    <n v="7"/>
    <n v="0"/>
    <n v="0"/>
    <n v="0"/>
    <x v="1"/>
    <m/>
    <n v="5"/>
    <n v="0"/>
    <m/>
    <n v="1"/>
  </r>
  <r>
    <n v="120"/>
    <x v="4"/>
    <n v="0"/>
    <n v="6"/>
    <n v="0"/>
    <n v="0"/>
    <m/>
    <x v="0"/>
    <m/>
    <n v="1"/>
    <n v="0"/>
    <m/>
    <n v="0"/>
  </r>
  <r>
    <n v="120"/>
    <x v="17"/>
    <n v="0"/>
    <n v="6"/>
    <n v="0"/>
    <n v="0"/>
    <m/>
    <x v="0"/>
    <m/>
    <n v="2"/>
    <n v="0"/>
    <m/>
    <n v="0"/>
  </r>
  <r>
    <n v="120"/>
    <x v="26"/>
    <n v="1"/>
    <n v="10"/>
    <n v="5"/>
    <n v="0"/>
    <m/>
    <x v="0"/>
    <m/>
    <n v="3"/>
    <n v="0"/>
    <m/>
    <n v="4"/>
  </r>
  <r>
    <n v="120"/>
    <x v="2"/>
    <n v="0"/>
    <n v="9"/>
    <n v="0"/>
    <n v="0"/>
    <m/>
    <x v="0"/>
    <m/>
    <n v="4"/>
    <n v="1"/>
    <m/>
    <n v="5"/>
  </r>
  <r>
    <n v="121"/>
    <x v="26"/>
    <n v="0"/>
    <n v="8"/>
    <n v="0"/>
    <n v="0"/>
    <m/>
    <x v="0"/>
    <m/>
    <n v="1"/>
    <n v="1"/>
    <m/>
    <n v="2"/>
  </r>
  <r>
    <n v="121"/>
    <x v="2"/>
    <n v="0"/>
    <n v="6"/>
    <n v="0"/>
    <n v="0"/>
    <m/>
    <x v="0"/>
    <m/>
    <n v="2"/>
    <n v="0"/>
    <m/>
    <n v="0"/>
  </r>
  <r>
    <n v="121"/>
    <x v="4"/>
    <n v="0"/>
    <n v="9"/>
    <n v="10"/>
    <n v="0"/>
    <m/>
    <x v="0"/>
    <m/>
    <n v="3"/>
    <n v="0"/>
    <m/>
    <n v="4"/>
  </r>
  <r>
    <n v="121"/>
    <x v="17"/>
    <n v="1"/>
    <n v="10"/>
    <n v="0"/>
    <n v="1"/>
    <m/>
    <x v="0"/>
    <m/>
    <n v="4"/>
    <n v="0"/>
    <m/>
    <n v="6"/>
  </r>
  <r>
    <n v="122"/>
    <x v="4"/>
    <n v="1"/>
    <n v="10"/>
    <n v="6"/>
    <n v="0"/>
    <m/>
    <x v="0"/>
    <m/>
    <n v="2"/>
    <n v="1"/>
    <m/>
    <n v="2"/>
  </r>
  <r>
    <n v="122"/>
    <x v="17"/>
    <n v="0"/>
    <n v="8"/>
    <n v="0"/>
    <n v="0"/>
    <m/>
    <x v="1"/>
    <m/>
    <n v="3"/>
    <n v="0"/>
    <m/>
    <n v="0"/>
  </r>
  <r>
    <n v="122"/>
    <x v="2"/>
    <n v="0"/>
    <n v="6"/>
    <n v="0"/>
    <n v="0"/>
    <m/>
    <x v="1"/>
    <m/>
    <n v="4"/>
    <n v="0"/>
    <m/>
    <n v="2"/>
  </r>
  <r>
    <n v="122"/>
    <x v="36"/>
    <n v="0"/>
    <n v="5"/>
    <n v="0"/>
    <n v="0"/>
    <m/>
    <x v="0"/>
    <m/>
    <n v="5"/>
    <n v="0"/>
    <m/>
    <n v="2"/>
  </r>
  <r>
    <n v="122"/>
    <x v="24"/>
    <n v="0"/>
    <n v="6"/>
    <n v="0"/>
    <n v="0"/>
    <m/>
    <x v="0"/>
    <m/>
    <n v="6"/>
    <n v="0"/>
    <m/>
    <n v="2"/>
  </r>
  <r>
    <n v="122"/>
    <x v="37"/>
    <n v="0"/>
    <n v="6"/>
    <n v="0"/>
    <n v="0"/>
    <m/>
    <x v="0"/>
    <m/>
    <n v="1"/>
    <n v="0"/>
    <m/>
    <n v="0"/>
  </r>
  <r>
    <n v="123"/>
    <x v="17"/>
    <n v="1"/>
    <n v="10"/>
    <n v="5"/>
    <n v="0"/>
    <m/>
    <x v="0"/>
    <m/>
    <n v="1"/>
    <n v="1"/>
    <m/>
    <n v="2"/>
  </r>
  <r>
    <n v="123"/>
    <x v="2"/>
    <n v="0"/>
    <n v="3"/>
    <n v="0"/>
    <n v="0"/>
    <m/>
    <x v="0"/>
    <m/>
    <n v="2"/>
    <n v="0"/>
    <m/>
    <n v="1"/>
  </r>
  <r>
    <n v="123"/>
    <x v="34"/>
    <n v="0"/>
    <n v="4"/>
    <n v="0"/>
    <n v="0"/>
    <m/>
    <x v="0"/>
    <m/>
    <n v="3"/>
    <n v="0"/>
    <m/>
    <n v="2"/>
  </r>
  <r>
    <n v="123"/>
    <x v="4"/>
    <n v="0"/>
    <n v="5"/>
    <n v="0"/>
    <n v="0"/>
    <m/>
    <x v="0"/>
    <m/>
    <n v="4"/>
    <n v="0"/>
    <m/>
    <n v="3"/>
  </r>
  <r>
    <n v="124"/>
    <x v="22"/>
    <n v="0"/>
    <n v="8"/>
    <n v="0"/>
    <n v="0"/>
    <m/>
    <x v="1"/>
    <m/>
    <n v="1"/>
    <n v="0"/>
    <m/>
    <n v="1"/>
  </r>
  <r>
    <n v="124"/>
    <x v="4"/>
    <n v="0"/>
    <n v="9"/>
    <n v="0"/>
    <n v="0"/>
    <m/>
    <x v="1"/>
    <m/>
    <n v="2"/>
    <n v="0"/>
    <m/>
    <n v="3"/>
  </r>
  <r>
    <n v="124"/>
    <x v="24"/>
    <n v="0"/>
    <n v="9"/>
    <n v="1"/>
    <n v="0"/>
    <m/>
    <x v="0"/>
    <m/>
    <n v="3"/>
    <n v="0"/>
    <m/>
    <n v="1"/>
  </r>
  <r>
    <n v="124"/>
    <x v="3"/>
    <n v="1"/>
    <n v="10"/>
    <n v="0"/>
    <n v="0"/>
    <m/>
    <x v="1"/>
    <m/>
    <n v="4"/>
    <n v="0"/>
    <m/>
    <n v="4"/>
  </r>
  <r>
    <n v="124"/>
    <x v="37"/>
    <n v="0"/>
    <n v="7"/>
    <n v="0"/>
    <n v="0"/>
    <m/>
    <x v="0"/>
    <m/>
    <n v="5"/>
    <n v="0"/>
    <m/>
    <n v="0"/>
  </r>
  <r>
    <n v="124"/>
    <x v="38"/>
    <n v="0"/>
    <n v="5"/>
    <n v="0"/>
    <n v="0"/>
    <m/>
    <x v="0"/>
    <m/>
    <n v="6"/>
    <n v="1"/>
    <m/>
    <n v="1"/>
  </r>
  <r>
    <n v="125"/>
    <x v="22"/>
    <n v="0"/>
    <n v="6"/>
    <n v="0"/>
    <n v="0"/>
    <m/>
    <x v="0"/>
    <m/>
    <n v="1"/>
    <n v="0"/>
    <m/>
    <n v="1"/>
  </r>
  <r>
    <n v="125"/>
    <x v="10"/>
    <n v="0"/>
    <n v="4"/>
    <n v="0"/>
    <n v="0"/>
    <m/>
    <x v="0"/>
    <m/>
    <n v="2"/>
    <n v="0"/>
    <m/>
    <n v="0"/>
  </r>
  <r>
    <n v="125"/>
    <x v="6"/>
    <n v="0"/>
    <n v="6"/>
    <n v="0"/>
    <n v="0"/>
    <m/>
    <x v="0"/>
    <m/>
    <n v="3"/>
    <n v="0"/>
    <m/>
    <n v="5"/>
  </r>
  <r>
    <n v="125"/>
    <x v="4"/>
    <n v="1"/>
    <n v="10"/>
    <n v="8"/>
    <n v="0"/>
    <m/>
    <x v="0"/>
    <m/>
    <n v="4"/>
    <n v="1"/>
    <m/>
    <n v="1"/>
  </r>
  <r>
    <n v="126"/>
    <x v="3"/>
    <n v="0"/>
    <n v="9"/>
    <n v="9"/>
    <n v="0"/>
    <m/>
    <x v="0"/>
    <m/>
    <n v="1"/>
    <n v="1"/>
    <m/>
    <n v="2"/>
  </r>
  <r>
    <n v="126"/>
    <x v="7"/>
    <n v="0"/>
    <n v="6"/>
    <n v="0"/>
    <n v="0"/>
    <m/>
    <x v="0"/>
    <m/>
    <n v="2"/>
    <n v="0"/>
    <m/>
    <n v="0"/>
  </r>
  <r>
    <n v="126"/>
    <x v="17"/>
    <n v="1"/>
    <n v="10"/>
    <n v="0"/>
    <n v="0"/>
    <m/>
    <x v="0"/>
    <m/>
    <n v="3"/>
    <n v="0"/>
    <m/>
    <n v="3"/>
  </r>
  <r>
    <n v="126"/>
    <x v="4"/>
    <n v="0"/>
    <n v="4"/>
    <n v="0"/>
    <n v="0"/>
    <m/>
    <x v="0"/>
    <m/>
    <n v="4"/>
    <n v="0"/>
    <m/>
    <n v="0"/>
  </r>
  <r>
    <n v="126"/>
    <x v="2"/>
    <n v="0"/>
    <n v="5"/>
    <n v="0"/>
    <n v="0"/>
    <m/>
    <x v="0"/>
    <m/>
    <n v="5"/>
    <n v="0"/>
    <m/>
    <n v="2"/>
  </r>
  <r>
    <n v="127"/>
    <x v="2"/>
    <n v="1"/>
    <n v="10"/>
    <n v="8"/>
    <n v="0"/>
    <m/>
    <x v="0"/>
    <m/>
    <n v="1"/>
    <n v="1"/>
    <m/>
    <n v="3"/>
  </r>
  <r>
    <n v="127"/>
    <x v="17"/>
    <n v="0"/>
    <n v="3"/>
    <n v="0"/>
    <n v="0"/>
    <m/>
    <x v="0"/>
    <m/>
    <n v="2"/>
    <n v="0"/>
    <m/>
    <n v="1"/>
  </r>
  <r>
    <n v="127"/>
    <x v="4"/>
    <n v="0"/>
    <n v="5"/>
    <n v="0"/>
    <n v="0"/>
    <m/>
    <x v="0"/>
    <m/>
    <n v="3"/>
    <n v="0"/>
    <m/>
    <n v="1"/>
  </r>
  <r>
    <n v="127"/>
    <x v="7"/>
    <n v="0"/>
    <n v="7"/>
    <n v="0"/>
    <n v="0"/>
    <m/>
    <x v="0"/>
    <m/>
    <n v="4"/>
    <n v="0"/>
    <m/>
    <n v="0"/>
  </r>
  <r>
    <n v="128"/>
    <x v="8"/>
    <n v="0"/>
    <n v="7"/>
    <n v="10"/>
    <n v="0"/>
    <m/>
    <x v="0"/>
    <m/>
    <n v="1"/>
    <n v="0"/>
    <m/>
    <n v="2"/>
  </r>
  <r>
    <n v="128"/>
    <x v="2"/>
    <n v="1"/>
    <n v="10"/>
    <n v="0"/>
    <n v="0"/>
    <m/>
    <x v="0"/>
    <m/>
    <n v="2"/>
    <n v="1"/>
    <m/>
    <n v="5"/>
  </r>
  <r>
    <n v="128"/>
    <x v="22"/>
    <n v="0"/>
    <n v="8"/>
    <n v="0"/>
    <n v="1"/>
    <m/>
    <x v="1"/>
    <m/>
    <n v="3"/>
    <n v="0"/>
    <m/>
    <n v="5"/>
  </r>
  <r>
    <n v="128"/>
    <x v="17"/>
    <n v="0"/>
    <n v="6"/>
    <n v="0"/>
    <n v="0"/>
    <m/>
    <x v="0"/>
    <m/>
    <n v="4"/>
    <n v="0"/>
    <m/>
    <n v="3"/>
  </r>
  <r>
    <n v="129"/>
    <x v="2"/>
    <n v="1"/>
    <n v="10"/>
    <n v="9"/>
    <n v="0"/>
    <m/>
    <x v="1"/>
    <m/>
    <n v="1"/>
    <n v="0"/>
    <m/>
    <n v="3"/>
  </r>
  <r>
    <n v="129"/>
    <x v="22"/>
    <n v="0"/>
    <n v="8"/>
    <n v="0"/>
    <n v="1"/>
    <m/>
    <x v="1"/>
    <m/>
    <n v="2"/>
    <n v="0"/>
    <m/>
    <n v="3"/>
  </r>
  <r>
    <n v="129"/>
    <x v="17"/>
    <n v="0"/>
    <n v="6"/>
    <n v="0"/>
    <n v="0"/>
    <m/>
    <x v="0"/>
    <m/>
    <n v="3"/>
    <n v="0"/>
    <m/>
    <n v="1"/>
  </r>
  <r>
    <n v="129"/>
    <x v="8"/>
    <n v="0"/>
    <n v="6"/>
    <n v="0"/>
    <n v="0"/>
    <m/>
    <x v="0"/>
    <m/>
    <n v="4"/>
    <n v="1"/>
    <m/>
    <n v="8"/>
  </r>
  <r>
    <n v="130"/>
    <x v="4"/>
    <n v="1"/>
    <n v="10"/>
    <n v="1"/>
    <n v="0"/>
    <n v="0"/>
    <x v="0"/>
    <m/>
    <n v="1"/>
    <n v="0"/>
    <m/>
    <n v="0"/>
  </r>
  <r>
    <n v="130"/>
    <x v="10"/>
    <n v="0"/>
    <n v="6"/>
    <n v="0"/>
    <n v="0"/>
    <n v="0"/>
    <x v="0"/>
    <m/>
    <n v="2"/>
    <n v="0"/>
    <m/>
    <n v="0"/>
  </r>
  <r>
    <n v="130"/>
    <x v="6"/>
    <n v="0"/>
    <n v="5"/>
    <n v="0"/>
    <n v="0"/>
    <n v="0"/>
    <x v="0"/>
    <m/>
    <n v="3"/>
    <n v="0"/>
    <m/>
    <n v="1"/>
  </r>
  <r>
    <n v="130"/>
    <x v="2"/>
    <n v="0"/>
    <n v="5"/>
    <n v="0"/>
    <n v="0"/>
    <n v="0"/>
    <x v="0"/>
    <m/>
    <n v="4"/>
    <n v="0"/>
    <m/>
    <n v="2"/>
  </r>
  <r>
    <n v="130"/>
    <x v="17"/>
    <n v="0"/>
    <n v="8"/>
    <n v="0"/>
    <n v="0"/>
    <n v="0"/>
    <x v="0"/>
    <m/>
    <n v="5"/>
    <n v="1"/>
    <m/>
    <n v="1"/>
  </r>
  <r>
    <n v="131"/>
    <x v="7"/>
    <n v="1"/>
    <n v="10"/>
    <n v="1"/>
    <n v="0"/>
    <m/>
    <x v="0"/>
    <m/>
    <n v="1"/>
    <n v="1"/>
    <m/>
    <n v="1"/>
  </r>
  <r>
    <n v="131"/>
    <x v="28"/>
    <n v="0"/>
    <n v="5"/>
    <n v="0"/>
    <n v="0"/>
    <m/>
    <x v="0"/>
    <m/>
    <n v="2"/>
    <n v="0"/>
    <m/>
    <n v="6"/>
  </r>
  <r>
    <n v="131"/>
    <x v="6"/>
    <n v="0"/>
    <n v="8"/>
    <n v="0"/>
    <n v="1"/>
    <m/>
    <x v="1"/>
    <m/>
    <n v="3"/>
    <n v="0"/>
    <m/>
    <n v="2"/>
  </r>
  <r>
    <n v="131"/>
    <x v="10"/>
    <n v="0"/>
    <n v="5"/>
    <n v="0"/>
    <n v="0"/>
    <m/>
    <x v="0"/>
    <m/>
    <n v="4"/>
    <n v="0"/>
    <m/>
    <n v="4"/>
  </r>
  <r>
    <n v="132"/>
    <x v="17"/>
    <n v="0"/>
    <n v="3"/>
    <n v="0"/>
    <n v="0"/>
    <n v="0"/>
    <x v="0"/>
    <m/>
    <n v="1"/>
    <n v="0"/>
    <m/>
    <n v="0"/>
  </r>
  <r>
    <n v="132"/>
    <x v="2"/>
    <n v="1"/>
    <n v="10"/>
    <n v="7"/>
    <n v="0"/>
    <n v="0"/>
    <x v="0"/>
    <m/>
    <n v="2"/>
    <n v="0"/>
    <m/>
    <n v="3"/>
  </r>
  <r>
    <n v="132"/>
    <x v="26"/>
    <n v="0"/>
    <n v="6"/>
    <n v="0"/>
    <n v="0"/>
    <n v="0"/>
    <x v="0"/>
    <m/>
    <n v="3"/>
    <n v="0"/>
    <m/>
    <n v="4"/>
  </r>
  <r>
    <n v="132"/>
    <x v="4"/>
    <n v="0"/>
    <n v="4"/>
    <n v="0"/>
    <n v="0"/>
    <n v="1"/>
    <x v="0"/>
    <m/>
    <n v="4"/>
    <n v="0"/>
    <m/>
    <n v="0"/>
  </r>
  <r>
    <n v="132"/>
    <x v="7"/>
    <n v="0"/>
    <n v="8"/>
    <n v="0"/>
    <n v="0"/>
    <n v="0"/>
    <x v="0"/>
    <m/>
    <n v="5"/>
    <n v="1"/>
    <m/>
    <n v="0"/>
  </r>
  <r>
    <n v="133"/>
    <x v="2"/>
    <n v="0"/>
    <n v="8"/>
    <n v="0"/>
    <n v="0"/>
    <m/>
    <x v="0"/>
    <m/>
    <n v="1"/>
    <n v="0"/>
    <m/>
    <n v="1"/>
  </r>
  <r>
    <n v="133"/>
    <x v="6"/>
    <n v="0"/>
    <n v="7"/>
    <n v="0"/>
    <n v="0"/>
    <m/>
    <x v="0"/>
    <m/>
    <n v="2"/>
    <n v="0"/>
    <m/>
    <n v="2"/>
  </r>
  <r>
    <n v="133"/>
    <x v="22"/>
    <n v="0"/>
    <n v="9"/>
    <n v="8"/>
    <n v="0"/>
    <m/>
    <x v="1"/>
    <m/>
    <n v="3"/>
    <n v="0"/>
    <m/>
    <n v="0"/>
  </r>
  <r>
    <n v="133"/>
    <x v="17"/>
    <n v="0"/>
    <n v="9"/>
    <n v="0"/>
    <n v="0"/>
    <m/>
    <x v="1"/>
    <m/>
    <n v="4"/>
    <n v="1"/>
    <m/>
    <n v="1"/>
  </r>
  <r>
    <n v="133"/>
    <x v="4"/>
    <n v="1"/>
    <n v="10"/>
    <n v="0"/>
    <n v="0"/>
    <m/>
    <x v="1"/>
    <m/>
    <n v="5"/>
    <n v="0"/>
    <m/>
    <n v="1"/>
  </r>
  <r>
    <n v="133"/>
    <x v="26"/>
    <n v="0"/>
    <n v="8"/>
    <n v="0"/>
    <n v="0"/>
    <m/>
    <x v="0"/>
    <m/>
    <n v="6"/>
    <n v="0"/>
    <m/>
    <n v="1"/>
  </r>
  <r>
    <n v="134"/>
    <x v="2"/>
    <n v="0"/>
    <n v="6"/>
    <n v="0"/>
    <n v="0"/>
    <n v="0"/>
    <x v="2"/>
    <m/>
    <n v="1"/>
    <n v="0"/>
    <m/>
    <n v="2"/>
  </r>
  <r>
    <n v="134"/>
    <x v="4"/>
    <n v="1"/>
    <n v="10"/>
    <n v="8"/>
    <n v="0"/>
    <n v="0"/>
    <x v="2"/>
    <m/>
    <n v="2"/>
    <n v="0"/>
    <m/>
    <n v="0"/>
  </r>
  <r>
    <n v="134"/>
    <x v="10"/>
    <n v="0"/>
    <n v="6"/>
    <n v="0"/>
    <n v="0"/>
    <n v="0"/>
    <x v="2"/>
    <m/>
    <n v="3"/>
    <n v="0"/>
    <m/>
    <n v="0"/>
  </r>
  <r>
    <n v="134"/>
    <x v="6"/>
    <n v="0"/>
    <n v="5"/>
    <n v="0"/>
    <n v="0"/>
    <n v="1"/>
    <x v="2"/>
    <m/>
    <n v="4"/>
    <n v="0"/>
    <m/>
    <n v="1"/>
  </r>
  <r>
    <n v="134"/>
    <x v="26"/>
    <n v="0"/>
    <n v="7"/>
    <n v="0"/>
    <n v="0"/>
    <n v="0"/>
    <x v="2"/>
    <m/>
    <n v="5"/>
    <n v="0"/>
    <m/>
    <n v="3"/>
  </r>
  <r>
    <n v="134"/>
    <x v="17"/>
    <n v="0"/>
    <n v="5"/>
    <n v="0"/>
    <n v="0"/>
    <n v="0"/>
    <x v="2"/>
    <m/>
    <n v="6"/>
    <n v="1"/>
    <m/>
    <n v="1"/>
  </r>
  <r>
    <n v="135"/>
    <x v="2"/>
    <n v="1"/>
    <n v="10"/>
    <n v="0"/>
    <n v="0"/>
    <n v="0"/>
    <x v="0"/>
    <m/>
    <n v="2"/>
    <n v="0"/>
    <m/>
    <n v="3"/>
  </r>
  <r>
    <n v="135"/>
    <x v="17"/>
    <n v="0"/>
    <n v="9"/>
    <n v="9"/>
    <n v="0"/>
    <n v="0"/>
    <x v="1"/>
    <m/>
    <n v="3"/>
    <n v="1"/>
    <m/>
    <n v="1"/>
  </r>
  <r>
    <n v="135"/>
    <x v="3"/>
    <n v="0"/>
    <n v="9"/>
    <n v="0"/>
    <n v="1"/>
    <n v="0"/>
    <x v="1"/>
    <m/>
    <n v="1"/>
    <n v="0"/>
    <m/>
    <n v="4"/>
  </r>
  <r>
    <n v="135"/>
    <x v="22"/>
    <n v="0"/>
    <n v="8"/>
    <n v="0"/>
    <n v="0"/>
    <n v="0"/>
    <x v="1"/>
    <m/>
    <n v="4"/>
    <n v="0"/>
    <m/>
    <n v="0"/>
  </r>
  <r>
    <n v="136"/>
    <x v="2"/>
    <n v="1"/>
    <n v="10"/>
    <n v="0"/>
    <n v="0"/>
    <n v="0"/>
    <x v="1"/>
    <m/>
    <n v="1"/>
    <n v="0"/>
    <m/>
    <n v="4"/>
  </r>
  <r>
    <n v="136"/>
    <x v="39"/>
    <n v="0"/>
    <n v="4"/>
    <n v="0"/>
    <n v="0"/>
    <n v="0"/>
    <x v="1"/>
    <m/>
    <n v="2"/>
    <n v="0"/>
    <m/>
    <n v="0"/>
  </r>
  <r>
    <n v="136"/>
    <x v="22"/>
    <n v="0"/>
    <n v="8"/>
    <n v="12"/>
    <n v="0"/>
    <n v="0"/>
    <x v="1"/>
    <m/>
    <n v="3"/>
    <n v="1"/>
    <m/>
    <n v="0"/>
  </r>
  <r>
    <n v="136"/>
    <x v="3"/>
    <n v="0"/>
    <n v="5"/>
    <n v="0"/>
    <n v="0"/>
    <n v="0"/>
    <x v="1"/>
    <m/>
    <n v="4"/>
    <n v="0"/>
    <m/>
    <n v="1"/>
  </r>
  <r>
    <n v="137"/>
    <x v="22"/>
    <n v="1"/>
    <n v="10"/>
    <n v="0"/>
    <n v="1"/>
    <m/>
    <x v="0"/>
    <m/>
    <n v="2"/>
    <n v="1"/>
    <m/>
    <n v="3"/>
  </r>
  <r>
    <n v="137"/>
    <x v="17"/>
    <n v="0"/>
    <n v="5"/>
    <n v="0"/>
    <n v="0"/>
    <m/>
    <x v="0"/>
    <m/>
    <n v="1"/>
    <n v="0"/>
    <m/>
    <n v="2"/>
  </r>
  <r>
    <n v="137"/>
    <x v="2"/>
    <n v="0"/>
    <n v="5"/>
    <n v="0"/>
    <n v="0"/>
    <m/>
    <x v="0"/>
    <m/>
    <n v="3"/>
    <n v="0"/>
    <m/>
    <n v="0"/>
  </r>
  <r>
    <n v="137"/>
    <x v="4"/>
    <n v="0"/>
    <n v="5"/>
    <n v="0"/>
    <n v="0"/>
    <m/>
    <x v="0"/>
    <m/>
    <n v="4"/>
    <n v="0"/>
    <m/>
    <n v="0"/>
  </r>
  <r>
    <n v="138"/>
    <x v="2"/>
    <n v="0"/>
    <n v="6"/>
    <n v="0"/>
    <n v="0"/>
    <m/>
    <x v="0"/>
    <m/>
    <n v="1"/>
    <n v="0"/>
    <m/>
    <n v="2"/>
  </r>
  <r>
    <n v="138"/>
    <x v="4"/>
    <n v="0"/>
    <n v="7"/>
    <n v="0"/>
    <n v="0"/>
    <m/>
    <x v="0"/>
    <m/>
    <n v="2"/>
    <n v="1"/>
    <m/>
    <n v="3"/>
  </r>
  <r>
    <n v="138"/>
    <x v="17"/>
    <n v="1"/>
    <n v="10"/>
    <n v="1"/>
    <n v="1"/>
    <m/>
    <x v="0"/>
    <m/>
    <n v="3"/>
    <n v="0"/>
    <m/>
    <n v="6"/>
  </r>
  <r>
    <n v="138"/>
    <x v="22"/>
    <n v="0"/>
    <n v="3"/>
    <n v="0"/>
    <n v="0"/>
    <m/>
    <x v="1"/>
    <m/>
    <n v="4"/>
    <n v="0"/>
    <m/>
    <n v="1"/>
  </r>
  <r>
    <n v="139"/>
    <x v="2"/>
    <n v="0"/>
    <n v="8"/>
    <n v="0"/>
    <n v="0"/>
    <m/>
    <x v="0"/>
    <m/>
    <n v="1"/>
    <n v="0"/>
    <m/>
    <n v="1"/>
  </r>
  <r>
    <n v="139"/>
    <x v="17"/>
    <n v="0"/>
    <n v="5"/>
    <n v="0"/>
    <n v="0"/>
    <m/>
    <x v="0"/>
    <m/>
    <n v="2"/>
    <n v="1"/>
    <m/>
    <n v="4"/>
  </r>
  <r>
    <n v="139"/>
    <x v="22"/>
    <n v="0"/>
    <n v="4"/>
    <n v="0"/>
    <n v="0"/>
    <m/>
    <x v="0"/>
    <m/>
    <n v="3"/>
    <n v="0"/>
    <m/>
    <n v="1"/>
  </r>
  <r>
    <n v="139"/>
    <x v="3"/>
    <n v="1"/>
    <n v="10"/>
    <n v="1"/>
    <n v="1"/>
    <m/>
    <x v="1"/>
    <m/>
    <n v="4"/>
    <n v="0"/>
    <m/>
    <n v="5"/>
  </r>
  <r>
    <n v="140"/>
    <x v="22"/>
    <n v="0"/>
    <n v="5"/>
    <n v="8"/>
    <n v="0"/>
    <m/>
    <x v="2"/>
    <m/>
    <n v="4"/>
    <n v="0"/>
    <m/>
    <n v="1"/>
  </r>
  <r>
    <n v="140"/>
    <x v="2"/>
    <n v="0"/>
    <n v="4"/>
    <n v="0"/>
    <n v="0"/>
    <m/>
    <x v="2"/>
    <m/>
    <n v="1"/>
    <n v="0"/>
    <m/>
    <n v="2"/>
  </r>
  <r>
    <n v="140"/>
    <x v="6"/>
    <n v="0"/>
    <n v="5"/>
    <n v="0"/>
    <n v="0"/>
    <m/>
    <x v="2"/>
    <m/>
    <n v="2"/>
    <n v="0"/>
    <m/>
    <n v="2"/>
  </r>
  <r>
    <n v="140"/>
    <x v="4"/>
    <n v="1"/>
    <n v="10"/>
    <n v="0"/>
    <n v="0"/>
    <m/>
    <x v="2"/>
    <m/>
    <n v="3"/>
    <n v="1"/>
    <m/>
    <n v="1"/>
  </r>
  <r>
    <n v="141"/>
    <x v="3"/>
    <n v="1"/>
    <n v="10"/>
    <n v="8"/>
    <n v="0"/>
    <m/>
    <x v="0"/>
    <m/>
    <n v="1"/>
    <n v="1"/>
    <m/>
    <n v="2"/>
  </r>
  <r>
    <n v="141"/>
    <x v="2"/>
    <n v="0"/>
    <n v="5"/>
    <n v="0"/>
    <n v="0"/>
    <m/>
    <x v="0"/>
    <m/>
    <n v="2"/>
    <n v="0"/>
    <m/>
    <n v="2"/>
  </r>
  <r>
    <n v="141"/>
    <x v="7"/>
    <n v="0"/>
    <n v="5"/>
    <n v="0"/>
    <n v="0"/>
    <m/>
    <x v="0"/>
    <m/>
    <n v="3"/>
    <n v="0"/>
    <m/>
    <n v="0"/>
  </r>
  <r>
    <n v="141"/>
    <x v="22"/>
    <n v="0"/>
    <n v="5"/>
    <n v="0"/>
    <n v="0"/>
    <m/>
    <x v="0"/>
    <m/>
    <n v="4"/>
    <n v="0"/>
    <m/>
    <n v="2"/>
  </r>
  <r>
    <n v="142"/>
    <x v="7"/>
    <n v="0"/>
    <n v="7"/>
    <n v="0"/>
    <n v="0"/>
    <m/>
    <x v="0"/>
    <m/>
    <n v="1"/>
    <n v="1"/>
    <m/>
    <n v="1"/>
  </r>
  <r>
    <n v="142"/>
    <x v="22"/>
    <n v="0"/>
    <n v="7"/>
    <n v="0"/>
    <n v="1"/>
    <m/>
    <x v="1"/>
    <m/>
    <n v="2"/>
    <n v="0"/>
    <m/>
    <n v="3"/>
  </r>
  <r>
    <n v="142"/>
    <x v="3"/>
    <n v="0"/>
    <n v="7"/>
    <n v="10"/>
    <n v="0"/>
    <m/>
    <x v="1"/>
    <m/>
    <n v="3"/>
    <n v="0"/>
    <m/>
    <n v="5"/>
  </r>
  <r>
    <n v="142"/>
    <x v="2"/>
    <n v="1"/>
    <n v="10"/>
    <n v="0"/>
    <n v="0"/>
    <m/>
    <x v="0"/>
    <m/>
    <n v="4"/>
    <n v="0"/>
    <m/>
    <n v="3"/>
  </r>
  <r>
    <n v="143"/>
    <x v="2"/>
    <n v="1"/>
    <n v="10"/>
    <n v="10"/>
    <n v="0"/>
    <m/>
    <x v="0"/>
    <m/>
    <n v="1"/>
    <n v="1"/>
    <m/>
    <n v="4"/>
  </r>
  <r>
    <n v="143"/>
    <x v="17"/>
    <n v="0"/>
    <n v="9"/>
    <n v="0"/>
    <n v="0"/>
    <m/>
    <x v="0"/>
    <m/>
    <n v="2"/>
    <n v="0"/>
    <m/>
    <n v="3"/>
  </r>
  <r>
    <n v="143"/>
    <x v="7"/>
    <n v="0"/>
    <n v="7"/>
    <n v="0"/>
    <n v="0"/>
    <m/>
    <x v="0"/>
    <m/>
    <n v="3"/>
    <n v="0"/>
    <m/>
    <n v="0"/>
  </r>
  <r>
    <n v="143"/>
    <x v="6"/>
    <n v="0"/>
    <n v="8"/>
    <n v="0"/>
    <n v="1"/>
    <m/>
    <x v="0"/>
    <m/>
    <n v="4"/>
    <n v="0"/>
    <m/>
    <n v="7"/>
  </r>
  <r>
    <n v="144"/>
    <x v="22"/>
    <n v="0"/>
    <n v="9"/>
    <n v="0"/>
    <n v="0"/>
    <m/>
    <x v="1"/>
    <m/>
    <n v="1"/>
    <n v="0"/>
    <m/>
    <n v="5"/>
  </r>
  <r>
    <n v="144"/>
    <x v="40"/>
    <n v="0"/>
    <n v="9"/>
    <n v="0"/>
    <n v="0"/>
    <m/>
    <x v="0"/>
    <m/>
    <n v="2"/>
    <n v="0"/>
    <m/>
    <n v="2"/>
  </r>
  <r>
    <n v="144"/>
    <x v="2"/>
    <n v="1"/>
    <n v="10"/>
    <n v="9"/>
    <n v="0"/>
    <m/>
    <x v="0"/>
    <m/>
    <n v="3"/>
    <n v="0"/>
    <m/>
    <n v="1"/>
  </r>
  <r>
    <n v="144"/>
    <x v="17"/>
    <n v="0"/>
    <n v="8"/>
    <n v="0"/>
    <n v="0"/>
    <m/>
    <x v="0"/>
    <m/>
    <n v="4"/>
    <n v="0"/>
    <m/>
    <n v="2"/>
  </r>
  <r>
    <n v="144"/>
    <x v="4"/>
    <n v="0"/>
    <n v="6"/>
    <n v="0"/>
    <n v="0"/>
    <m/>
    <x v="0"/>
    <m/>
    <n v="5"/>
    <n v="0"/>
    <m/>
    <n v="0"/>
  </r>
  <r>
    <n v="144"/>
    <x v="7"/>
    <n v="0"/>
    <n v="6"/>
    <n v="0"/>
    <n v="0"/>
    <m/>
    <x v="0"/>
    <m/>
    <n v="6"/>
    <n v="1"/>
    <m/>
    <n v="0"/>
  </r>
  <r>
    <n v="145"/>
    <x v="22"/>
    <n v="0"/>
    <n v="6"/>
    <n v="0"/>
    <n v="0"/>
    <m/>
    <x v="1"/>
    <m/>
    <n v="1"/>
    <n v="0"/>
    <m/>
    <n v="3"/>
  </r>
  <r>
    <n v="145"/>
    <x v="6"/>
    <n v="1"/>
    <n v="10"/>
    <n v="6"/>
    <n v="1"/>
    <m/>
    <x v="0"/>
    <m/>
    <n v="2"/>
    <n v="0"/>
    <m/>
    <n v="4"/>
  </r>
  <r>
    <n v="145"/>
    <x v="10"/>
    <n v="0"/>
    <n v="9"/>
    <n v="0"/>
    <n v="0"/>
    <m/>
    <x v="0"/>
    <m/>
    <n v="3"/>
    <n v="1"/>
    <m/>
    <n v="4"/>
  </r>
  <r>
    <n v="145"/>
    <x v="2"/>
    <n v="0"/>
    <n v="4"/>
    <n v="0"/>
    <n v="0"/>
    <m/>
    <x v="0"/>
    <m/>
    <n v="4"/>
    <n v="0"/>
    <m/>
    <n v="3"/>
  </r>
  <r>
    <n v="146"/>
    <x v="2"/>
    <n v="0"/>
    <n v="7"/>
    <n v="0"/>
    <n v="0"/>
    <m/>
    <x v="0"/>
    <m/>
    <n v="1"/>
    <n v="0"/>
    <m/>
    <n v="1"/>
  </r>
  <r>
    <n v="146"/>
    <x v="26"/>
    <n v="1"/>
    <n v="10"/>
    <n v="0"/>
    <n v="1"/>
    <m/>
    <x v="0"/>
    <m/>
    <n v="2"/>
    <n v="0"/>
    <m/>
    <n v="4"/>
  </r>
  <r>
    <n v="146"/>
    <x v="17"/>
    <n v="0"/>
    <n v="8"/>
    <n v="0"/>
    <n v="0"/>
    <m/>
    <x v="0"/>
    <m/>
    <n v="3"/>
    <n v="1"/>
    <m/>
    <n v="2"/>
  </r>
  <r>
    <n v="146"/>
    <x v="4"/>
    <n v="0"/>
    <n v="7"/>
    <n v="0"/>
    <n v="0"/>
    <m/>
    <x v="0"/>
    <m/>
    <n v="4"/>
    <n v="0"/>
    <m/>
    <n v="1"/>
  </r>
  <r>
    <n v="146"/>
    <x v="22"/>
    <n v="0"/>
    <n v="7"/>
    <n v="1"/>
    <n v="0"/>
    <m/>
    <x v="1"/>
    <m/>
    <n v="5"/>
    <n v="0"/>
    <m/>
    <n v="0"/>
  </r>
  <r>
    <n v="147"/>
    <x v="23"/>
    <n v="0"/>
    <n v="5"/>
    <n v="0"/>
    <m/>
    <m/>
    <x v="0"/>
    <m/>
    <n v="1"/>
    <n v="0"/>
    <m/>
    <m/>
  </r>
  <r>
    <n v="147"/>
    <x v="6"/>
    <n v="1"/>
    <n v="13"/>
    <n v="0"/>
    <m/>
    <m/>
    <x v="0"/>
    <m/>
    <n v="2"/>
    <n v="1"/>
    <m/>
    <m/>
  </r>
  <r>
    <n v="147"/>
    <x v="2"/>
    <n v="0"/>
    <n v="10"/>
    <n v="1"/>
    <m/>
    <m/>
    <x v="0"/>
    <m/>
    <n v="3"/>
    <n v="0"/>
    <m/>
    <m/>
  </r>
  <r>
    <n v="147"/>
    <x v="26"/>
    <n v="0"/>
    <n v="11"/>
    <n v="0"/>
    <m/>
    <m/>
    <x v="0"/>
    <m/>
    <n v="4"/>
    <n v="0"/>
    <m/>
    <m/>
  </r>
  <r>
    <n v="148"/>
    <x v="10"/>
    <n v="0"/>
    <n v="9"/>
    <n v="1"/>
    <m/>
    <m/>
    <x v="0"/>
    <m/>
    <n v="1"/>
    <n v="1"/>
    <m/>
    <m/>
  </r>
  <r>
    <n v="148"/>
    <x v="7"/>
    <n v="1"/>
    <n v="10"/>
    <n v="0"/>
    <m/>
    <m/>
    <x v="1"/>
    <m/>
    <n v="2"/>
    <n v="0"/>
    <m/>
    <m/>
  </r>
  <r>
    <n v="148"/>
    <x v="2"/>
    <n v="0"/>
    <n v="8"/>
    <n v="0"/>
    <m/>
    <m/>
    <x v="0"/>
    <m/>
    <n v="3"/>
    <n v="0"/>
    <m/>
    <m/>
  </r>
  <r>
    <n v="148"/>
    <x v="6"/>
    <n v="0"/>
    <n v="6"/>
    <n v="0"/>
    <m/>
    <m/>
    <x v="1"/>
    <m/>
    <n v="4"/>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Dashboard" cacheId="4" applyNumberFormats="0" applyBorderFormats="0" applyFontFormats="0" applyPatternFormats="0" applyAlignmentFormats="0" applyWidthHeightFormats="0" dataCaption="" updatedVersion="5" rowGrandTotals="0" colGrandTotals="0" compact="0" compactData="0">
  <location ref="C25:E40" firstHeaderRow="1" firstDataRow="2" firstDataCol="1"/>
  <pivotFields count="13">
    <pivotField name="Game ID" compact="0" outline="0" multipleItemSelectionAllowed="1" showAll="0"/>
    <pivotField name="Player" axis="axisRow" compact="0" outline="0" multipleItemSelectionAllowed="1" showAll="0" sortType="ascending">
      <items count="42">
        <item h="1" x="30"/>
        <item x="6"/>
        <item x="7"/>
        <item x="22"/>
        <item h="1" x="0"/>
        <item h="1" x="27"/>
        <item h="1" x="31"/>
        <item h="1" x="20"/>
        <item h="1" x="25"/>
        <item h="1" x="19"/>
        <item h="1" x="14"/>
        <item h="1" x="18"/>
        <item x="3"/>
        <item x="26"/>
        <item h="1" x="40"/>
        <item x="37"/>
        <item h="1" x="29"/>
        <item h="1" x="33"/>
        <item x="24"/>
        <item x="10"/>
        <item h="1" x="12"/>
        <item h="1" x="15"/>
        <item h="1" x="23"/>
        <item h="1" x="35"/>
        <item h="1" x="9"/>
        <item h="1" x="28"/>
        <item h="1" x="38"/>
        <item h="1" x="39"/>
        <item x="17"/>
        <item h="1" x="32"/>
        <item h="1" x="11"/>
        <item x="1"/>
        <item h="1" x="13"/>
        <item h="1" x="16"/>
        <item h="1" x="36"/>
        <item x="2"/>
        <item x="8"/>
        <item x="5"/>
        <item h="1" x="34"/>
        <item h="1" x="21"/>
        <item x="4"/>
        <item t="default"/>
      </items>
    </pivotField>
    <pivotField name="Result" dataField="1" compact="0" outline="0" multipleItemSelectionAllowed="1" showAll="0"/>
    <pivotField name="Score" compact="0" outline="0" multipleItemSelectionAllowed="1" showAll="0"/>
    <pivotField name="Longest Road?" compact="0" outline="0" multipleItemSelectionAllowed="1" showAll="0"/>
    <pivotField name="Largest Army?" compact="0" outline="0" multipleItemSelectionAllowed="1" showAll="0"/>
    <pivotField name="Began on SFV?" compact="0" outline="0" multipleItemSelectionAllowed="1" showAll="0"/>
    <pivotField name="&gt;2 Beers?" axis="axisCol" compact="0" outline="0" multipleItemSelectionAllowed="1" showAll="0" sortType="ascending">
      <items count="4">
        <item x="0"/>
        <item x="1"/>
        <item h="1" x="2"/>
        <item t="default"/>
      </items>
    </pivotField>
    <pivotField name="Boot" compact="0" outline="0" multipleItemSelectionAllowed="1" showAll="0"/>
    <pivotField name="Order" compact="0" outline="0" multipleItemSelectionAllowed="1" showAll="0"/>
    <pivotField name="First Mover?" compact="0" outline="0" multipleItemSelectionAllowed="1" showAll="0"/>
    <pivotField name="Prisoners" compact="0" outline="0" multipleItemSelectionAllowed="1" showAll="0"/>
    <pivotField name="Dev Cards" compact="0" outline="0" multipleItemSelectionAllowed="1" showAll="0"/>
  </pivotFields>
  <rowFields count="1">
    <field x="1"/>
  </rowFields>
  <rowItems count="14">
    <i>
      <x v="1"/>
    </i>
    <i>
      <x v="2"/>
    </i>
    <i>
      <x v="3"/>
    </i>
    <i>
      <x v="12"/>
    </i>
    <i>
      <x v="13"/>
    </i>
    <i>
      <x v="15"/>
    </i>
    <i>
      <x v="18"/>
    </i>
    <i>
      <x v="19"/>
    </i>
    <i>
      <x v="28"/>
    </i>
    <i>
      <x v="31"/>
    </i>
    <i>
      <x v="35"/>
    </i>
    <i>
      <x v="36"/>
    </i>
    <i>
      <x v="37"/>
    </i>
    <i>
      <x v="40"/>
    </i>
  </rowItems>
  <colFields count="1">
    <field x="7"/>
  </colFields>
  <colItems count="2">
    <i>
      <x/>
    </i>
    <i>
      <x v="1"/>
    </i>
  </colItems>
  <dataFields count="1">
    <dataField name="AVERAGE of Result" fld="2" subtotal="average" baseField="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5:K15"/>
  <sheetViews>
    <sheetView showGridLines="0" workbookViewId="0">
      <selection activeCell="C8" sqref="C8:J8"/>
    </sheetView>
  </sheetViews>
  <sheetFormatPr defaultColWidth="14.3984375" defaultRowHeight="15.75" customHeight="1" x14ac:dyDescent="0.35"/>
  <cols>
    <col min="2" max="2" width="4.1328125" customWidth="1"/>
    <col min="11" max="11" width="4.3984375" customWidth="1"/>
  </cols>
  <sheetData>
    <row r="5" spans="2:11" ht="15.75" customHeight="1" x14ac:dyDescent="0.35">
      <c r="B5" s="1"/>
      <c r="C5" s="2"/>
      <c r="D5" s="2"/>
      <c r="E5" s="2"/>
      <c r="F5" s="2"/>
      <c r="G5" s="2"/>
      <c r="H5" s="2"/>
      <c r="I5" s="2"/>
      <c r="J5" s="2"/>
      <c r="K5" s="3"/>
    </row>
    <row r="6" spans="2:11" ht="15.75" customHeight="1" x14ac:dyDescent="0.35">
      <c r="B6" s="4"/>
      <c r="C6" s="42" t="s">
        <v>0</v>
      </c>
      <c r="D6" s="43"/>
      <c r="E6" s="43"/>
      <c r="F6" s="43"/>
      <c r="G6" s="43"/>
      <c r="H6" s="43"/>
      <c r="I6" s="43"/>
      <c r="J6" s="43"/>
      <c r="K6" s="6"/>
    </row>
    <row r="7" spans="2:11" ht="15.75" customHeight="1" x14ac:dyDescent="0.35">
      <c r="B7" s="7"/>
      <c r="C7" s="42"/>
      <c r="D7" s="43"/>
      <c r="E7" s="43"/>
      <c r="F7" s="43"/>
      <c r="G7" s="43"/>
      <c r="H7" s="43"/>
      <c r="I7" s="43"/>
      <c r="J7" s="43"/>
      <c r="K7" s="6"/>
    </row>
    <row r="8" spans="2:11" ht="30" customHeight="1" x14ac:dyDescent="0.35">
      <c r="B8" s="7"/>
      <c r="C8" s="42" t="s">
        <v>1</v>
      </c>
      <c r="D8" s="43"/>
      <c r="E8" s="43"/>
      <c r="F8" s="43"/>
      <c r="G8" s="43"/>
      <c r="H8" s="43"/>
      <c r="I8" s="43"/>
      <c r="J8" s="43"/>
      <c r="K8" s="6"/>
    </row>
    <row r="9" spans="2:11" ht="37.9" customHeight="1" x14ac:dyDescent="0.35">
      <c r="B9" s="7"/>
      <c r="C9" s="42" t="s">
        <v>2</v>
      </c>
      <c r="D9" s="43"/>
      <c r="E9" s="43"/>
      <c r="F9" s="43"/>
      <c r="G9" s="43"/>
      <c r="H9" s="43"/>
      <c r="I9" s="43"/>
      <c r="J9" s="43"/>
      <c r="K9" s="6"/>
    </row>
    <row r="10" spans="2:11" ht="15.75" customHeight="1" x14ac:dyDescent="0.35">
      <c r="B10" s="7"/>
      <c r="C10" s="42"/>
      <c r="D10" s="43"/>
      <c r="E10" s="43"/>
      <c r="F10" s="43"/>
      <c r="G10" s="43"/>
      <c r="H10" s="43"/>
      <c r="I10" s="43"/>
      <c r="J10" s="43"/>
      <c r="K10" s="6"/>
    </row>
    <row r="11" spans="2:11" ht="15.75" customHeight="1" x14ac:dyDescent="0.35">
      <c r="B11" s="7"/>
      <c r="C11" s="42"/>
      <c r="D11" s="43"/>
      <c r="E11" s="43"/>
      <c r="F11" s="43"/>
      <c r="G11" s="43"/>
      <c r="H11" s="43"/>
      <c r="I11" s="43"/>
      <c r="J11" s="43"/>
      <c r="K11" s="6"/>
    </row>
    <row r="12" spans="2:11" ht="15.75" customHeight="1" x14ac:dyDescent="0.35">
      <c r="B12" s="7"/>
      <c r="C12" s="42"/>
      <c r="D12" s="43"/>
      <c r="E12" s="43"/>
      <c r="F12" s="43"/>
      <c r="G12" s="43"/>
      <c r="H12" s="43"/>
      <c r="I12" s="43"/>
      <c r="J12" s="43"/>
      <c r="K12" s="6"/>
    </row>
    <row r="13" spans="2:11" ht="15.75" customHeight="1" x14ac:dyDescent="0.35">
      <c r="B13" s="7"/>
      <c r="C13" s="42"/>
      <c r="D13" s="43"/>
      <c r="E13" s="43"/>
      <c r="F13" s="43"/>
      <c r="G13" s="43"/>
      <c r="H13" s="43"/>
      <c r="I13" s="43"/>
      <c r="J13" s="43"/>
      <c r="K13" s="6"/>
    </row>
    <row r="14" spans="2:11" ht="15.75" customHeight="1" x14ac:dyDescent="0.35">
      <c r="B14" s="7"/>
      <c r="C14" s="42"/>
      <c r="D14" s="43"/>
      <c r="E14" s="43"/>
      <c r="F14" s="43"/>
      <c r="G14" s="43"/>
      <c r="H14" s="43"/>
      <c r="I14" s="43"/>
      <c r="J14" s="43"/>
      <c r="K14" s="6"/>
    </row>
    <row r="15" spans="2:11" ht="15.75" customHeight="1" x14ac:dyDescent="0.35">
      <c r="B15" s="9"/>
      <c r="C15" s="10"/>
      <c r="D15" s="10"/>
      <c r="E15" s="10"/>
      <c r="F15" s="10"/>
      <c r="G15" s="10"/>
      <c r="H15" s="10"/>
      <c r="I15" s="10"/>
      <c r="J15" s="10"/>
      <c r="K15" s="11"/>
    </row>
  </sheetData>
  <mergeCells count="9">
    <mergeCell ref="C13:J13"/>
    <mergeCell ref="C14:J14"/>
    <mergeCell ref="C6:J6"/>
    <mergeCell ref="C7:J7"/>
    <mergeCell ref="C8:J8"/>
    <mergeCell ref="C9:J9"/>
    <mergeCell ref="C10:J10"/>
    <mergeCell ref="C11:J11"/>
    <mergeCell ref="C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outlinePr summaryBelow="0" summaryRight="0"/>
  </sheetPr>
  <dimension ref="A1:U1000"/>
  <sheetViews>
    <sheetView tabSelected="1" workbookViewId="0">
      <pane ySplit="1" topLeftCell="A2" activePane="bottomLeft" state="frozen"/>
      <selection pane="bottomLeft" activeCell="C10" sqref="C10"/>
    </sheetView>
  </sheetViews>
  <sheetFormatPr defaultColWidth="14.3984375" defaultRowHeight="15.75" customHeight="1" x14ac:dyDescent="0.35"/>
  <cols>
    <col min="4" max="4" width="15" customWidth="1"/>
    <col min="7" max="7" width="18" customWidth="1"/>
    <col min="14" max="14" width="15.3984375" customWidth="1"/>
  </cols>
  <sheetData>
    <row r="1" spans="1:21" ht="15.75" customHeight="1" x14ac:dyDescent="0.4">
      <c r="A1" s="13" t="str">
        <f ca="1">IFERROR(__xludf.DUMMYFUNCTION("query(A2:Q1001,""select A, J, K, L, N, E, O, F, Q where M = 'Y' order by L desc"")"),"Player")</f>
        <v>Player</v>
      </c>
      <c r="B1" s="13" t="str">
        <f ca="1">IFERROR(__xludf.DUMMYFUNCTION("""COMPUTED_VALUE"""),"Wins")</f>
        <v>Wins</v>
      </c>
      <c r="C1" s="13" t="str">
        <f ca="1">IFERROR(__xludf.DUMMYFUNCTION("""COMPUTED_VALUE"""),"Losses")</f>
        <v>Losses</v>
      </c>
      <c r="D1" s="15" t="str">
        <f ca="1">IFERROR(__xludf.DUMMYFUNCTION("""COMPUTED_VALUE"""),"Win Percentage")</f>
        <v>Win Percentage</v>
      </c>
      <c r="E1" s="14" t="str">
        <f ca="1">IFERROR(__xludf.DUMMYFUNCTION("""COMPUTED_VALUE"""),"Streak")</f>
        <v>Streak</v>
      </c>
      <c r="F1" s="14" t="str">
        <f ca="1">IFERROR(__xludf.DUMMYFUNCTION("""COMPUTED_VALUE"""),"Avg Game Size")</f>
        <v>Avg Game Size</v>
      </c>
      <c r="G1" s="14" t="str">
        <f ca="1">IFERROR(__xludf.DUMMYFUNCTION("""COMPUTED_VALUE"""),"Game Size Adj (+/-)")</f>
        <v>Game Size Adj (+/-)</v>
      </c>
      <c r="H1" s="13" t="str">
        <f ca="1">IFERROR(__xludf.DUMMYFUNCTION("""COMPUTED_VALUE"""),"Avg Score")</f>
        <v>Avg Score</v>
      </c>
      <c r="I1" s="13" t="str">
        <f ca="1">IFERROR(__xludf.DUMMYFUNCTION("""COMPUTED_VALUE"""),"Last 10")</f>
        <v>Last 10</v>
      </c>
    </row>
    <row r="2" spans="1:21" ht="15.75" customHeight="1" x14ac:dyDescent="0.4">
      <c r="A2" t="str">
        <f ca="1">IFERROR(__xludf.DUMMYFUNCTION("""COMPUTED_VALUE"""),"Kathy*")</f>
        <v>Kathy*</v>
      </c>
      <c r="B2">
        <f ca="1">IFERROR(__xludf.DUMMYFUNCTION("""COMPUTED_VALUE"""),25)</f>
        <v>25</v>
      </c>
      <c r="C2">
        <f ca="1">IFERROR(__xludf.DUMMYFUNCTION("""COMPUTED_VALUE"""),49)</f>
        <v>49</v>
      </c>
      <c r="D2" s="17">
        <f ca="1">IFERROR(__xludf.DUMMYFUNCTION("""COMPUTED_VALUE"""),0.337837837837837)</f>
        <v>0.337837837837837</v>
      </c>
      <c r="E2" t="str">
        <f ca="1">IFERROR(__xludf.DUMMYFUNCTION("""COMPUTED_VALUE"""),"L5")</f>
        <v>L5</v>
      </c>
      <c r="F2" s="18">
        <f ca="1">IFERROR(__xludf.DUMMYFUNCTION("""COMPUTED_VALUE"""),4.65306122448979)</f>
        <v>4.6530612244897904</v>
      </c>
      <c r="G2" s="16">
        <f ca="1">IFERROR(__xludf.DUMMYFUNCTION("""COMPUTED_VALUE"""),0.00957751521661295)</f>
        <v>9.5775152166129498E-3</v>
      </c>
      <c r="H2">
        <f ca="1">IFERROR(__xludf.DUMMYFUNCTION("""COMPUTED_VALUE"""),7.85714285714285)</f>
        <v>7.8571428571428497</v>
      </c>
      <c r="I2" s="19" t="str">
        <f ca="1">IFERROR(__xludf.DUMMYFUNCTION("""COMPUTED_VALUE"""),"0-10")</f>
        <v>0-10</v>
      </c>
      <c r="K2">
        <f ca="1">1/F2</f>
        <v>0.21491228070175464</v>
      </c>
      <c r="L2" s="12" t="s">
        <v>8</v>
      </c>
      <c r="M2" s="12" t="s">
        <v>9</v>
      </c>
      <c r="N2" s="12" t="s">
        <v>10</v>
      </c>
      <c r="O2" s="12" t="s">
        <v>5</v>
      </c>
      <c r="P2" s="12" t="s">
        <v>6</v>
      </c>
      <c r="Q2" s="12" t="s">
        <v>11</v>
      </c>
      <c r="R2" s="12" t="s">
        <v>12</v>
      </c>
      <c r="S2" s="12"/>
      <c r="T2" s="12"/>
      <c r="U2" s="12"/>
    </row>
    <row r="3" spans="1:21" ht="15.75" customHeight="1" x14ac:dyDescent="0.4">
      <c r="A3" t="str">
        <f ca="1">IFERROR(__xludf.DUMMYFUNCTION("""COMPUTED_VALUE"""),"Ryan")</f>
        <v>Ryan</v>
      </c>
      <c r="B3">
        <f ca="1">IFERROR(__xludf.DUMMYFUNCTION("""COMPUTED_VALUE"""),58)</f>
        <v>58</v>
      </c>
      <c r="C3">
        <f ca="1">IFERROR(__xludf.DUMMYFUNCTION("""COMPUTED_VALUE"""),126)</f>
        <v>126</v>
      </c>
      <c r="D3" s="17">
        <f ca="1">IFERROR(__xludf.DUMMYFUNCTION("""COMPUTED_VALUE"""),0.315217391304347)</f>
        <v>0.31521739130434701</v>
      </c>
      <c r="E3" t="str">
        <f ca="1">IFERROR(__xludf.DUMMYFUNCTION("""COMPUTED_VALUE"""),"W1")</f>
        <v>W1</v>
      </c>
      <c r="F3" s="18">
        <f ca="1">IFERROR(__xludf.DUMMYFUNCTION("""COMPUTED_VALUE"""),4.53846153846153)</f>
        <v>4.5384615384615303</v>
      </c>
      <c r="G3" s="16">
        <f ca="1">IFERROR(__xludf.DUMMYFUNCTION("""COMPUTED_VALUE"""),0.115325352613488)</f>
        <v>0.115325352613488</v>
      </c>
      <c r="H3">
        <f ca="1">IFERROR(__xludf.DUMMYFUNCTION("""COMPUTED_VALUE"""),7.92957746478873)</f>
        <v>7.9295774647887303</v>
      </c>
      <c r="I3" s="19" t="str">
        <f ca="1">IFERROR(__xludf.DUMMYFUNCTION("""COMPUTED_VALUE"""),"6-4")</f>
        <v>6-4</v>
      </c>
      <c r="L3" s="12">
        <v>12</v>
      </c>
      <c r="M3" s="12">
        <v>15</v>
      </c>
      <c r="O3" s="12">
        <v>10</v>
      </c>
      <c r="P3" s="12">
        <v>11</v>
      </c>
      <c r="Q3">
        <f t="shared" ref="Q3:Q7" si="0">O3+P3</f>
        <v>21</v>
      </c>
    </row>
    <row r="4" spans="1:21" ht="15.75" customHeight="1" x14ac:dyDescent="0.4">
      <c r="A4" t="str">
        <f ca="1">IFERROR(__xludf.DUMMYFUNCTION("""COMPUTED_VALUE"""),"Joseph")</f>
        <v>Joseph</v>
      </c>
      <c r="B4">
        <f ca="1">IFERROR(__xludf.DUMMYFUNCTION("""COMPUTED_VALUE"""),5)</f>
        <v>5</v>
      </c>
      <c r="C4">
        <f ca="1">IFERROR(__xludf.DUMMYFUNCTION("""COMPUTED_VALUE"""),11)</f>
        <v>11</v>
      </c>
      <c r="D4" s="17">
        <f ca="1">IFERROR(__xludf.DUMMYFUNCTION("""COMPUTED_VALUE"""),0.3125)</f>
        <v>0.3125</v>
      </c>
      <c r="E4" t="str">
        <f ca="1">IFERROR(__xludf.DUMMYFUNCTION("""COMPUTED_VALUE"""),"L3")</f>
        <v>L3</v>
      </c>
      <c r="F4" s="18">
        <f ca="1">IFERROR(__xludf.DUMMYFUNCTION("""COMPUTED_VALUE"""),4.8125)</f>
        <v>4.8125</v>
      </c>
      <c r="G4" s="16">
        <f ca="1">IFERROR(__xludf.DUMMYFUNCTION("""COMPUTED_VALUE"""),0.104707792207792)</f>
        <v>0.104707792207792</v>
      </c>
      <c r="H4">
        <f ca="1">IFERROR(__xludf.DUMMYFUNCTION("""COMPUTED_VALUE"""),7.875)</f>
        <v>7.875</v>
      </c>
      <c r="I4" s="19" t="str">
        <f ca="1">IFERROR(__xludf.DUMMYFUNCTION("""COMPUTED_VALUE"""),"3-7")</f>
        <v>3-7</v>
      </c>
      <c r="K4" s="12" t="s">
        <v>13</v>
      </c>
      <c r="L4" s="16" t="e">
        <f>VLOOKUP($K4,#REF!,L$3,0)</f>
        <v>#REF!</v>
      </c>
      <c r="M4" s="16" t="e">
        <f>VLOOKUP($K4,#REF!,M$3,0)</f>
        <v>#REF!</v>
      </c>
      <c r="N4" s="16" t="e">
        <f t="shared" ref="N4:N7" si="1">1/4+M4</f>
        <v>#REF!</v>
      </c>
      <c r="O4" t="e">
        <f>VLOOKUP($K4,#REF!,O$3,0)</f>
        <v>#REF!</v>
      </c>
      <c r="P4" t="e">
        <f>VLOOKUP($K4,#REF!,P$3,0)</f>
        <v>#REF!</v>
      </c>
      <c r="Q4" t="e">
        <f t="shared" si="0"/>
        <v>#REF!</v>
      </c>
      <c r="R4" t="e">
        <f t="shared" ref="R4:R7" si="2">M4*Q4</f>
        <v>#REF!</v>
      </c>
    </row>
    <row r="5" spans="1:21" ht="15.75" customHeight="1" x14ac:dyDescent="0.4">
      <c r="A5" t="str">
        <f ca="1">IFERROR(__xludf.DUMMYFUNCTION("""COMPUTED_VALUE"""),"Debraggio")</f>
        <v>Debraggio</v>
      </c>
      <c r="B5">
        <f ca="1">IFERROR(__xludf.DUMMYFUNCTION("""COMPUTED_VALUE"""),30)</f>
        <v>30</v>
      </c>
      <c r="C5">
        <f ca="1">IFERROR(__xludf.DUMMYFUNCTION("""COMPUTED_VALUE"""),78)</f>
        <v>78</v>
      </c>
      <c r="D5" s="17">
        <f ca="1">IFERROR(__xludf.DUMMYFUNCTION("""COMPUTED_VALUE"""),0.277777777777777)</f>
        <v>0.27777777777777701</v>
      </c>
      <c r="E5" t="str">
        <f ca="1">IFERROR(__xludf.DUMMYFUNCTION("""COMPUTED_VALUE"""),"L1")</f>
        <v>L1</v>
      </c>
      <c r="F5" s="18">
        <f ca="1">IFERROR(__xludf.DUMMYFUNCTION("""COMPUTED_VALUE"""),4.52222222222222)</f>
        <v>4.5222222222222204</v>
      </c>
      <c r="G5" s="16">
        <f ca="1">IFERROR(__xludf.DUMMYFUNCTION("""COMPUTED_VALUE"""),0.0899808899808899)</f>
        <v>8.9980889980889905E-2</v>
      </c>
      <c r="H5">
        <f ca="1">IFERROR(__xludf.DUMMYFUNCTION("""COMPUTED_VALUE"""),8.21348314606741)</f>
        <v>8.2134831460674107</v>
      </c>
      <c r="I5" s="19" t="str">
        <f ca="1">IFERROR(__xludf.DUMMYFUNCTION("""COMPUTED_VALUE"""),"3-7")</f>
        <v>3-7</v>
      </c>
      <c r="K5" s="12" t="s">
        <v>14</v>
      </c>
      <c r="L5" s="16" t="e">
        <f>VLOOKUP($K5,#REF!,L$3,0)</f>
        <v>#REF!</v>
      </c>
      <c r="M5" s="16" t="e">
        <f>VLOOKUP($K5,#REF!,M$3,0)</f>
        <v>#REF!</v>
      </c>
      <c r="N5" s="16" t="e">
        <f t="shared" si="1"/>
        <v>#REF!</v>
      </c>
      <c r="O5" t="e">
        <f>VLOOKUP($K5,#REF!,O$3,0)</f>
        <v>#REF!</v>
      </c>
      <c r="P5" t="e">
        <f>VLOOKUP($K5,#REF!,P$3,0)</f>
        <v>#REF!</v>
      </c>
      <c r="Q5" t="e">
        <f t="shared" si="0"/>
        <v>#REF!</v>
      </c>
      <c r="R5" t="e">
        <f t="shared" si="2"/>
        <v>#REF!</v>
      </c>
    </row>
    <row r="6" spans="1:21" ht="15.75" customHeight="1" x14ac:dyDescent="0.4">
      <c r="A6" t="str">
        <f ca="1">IFERROR(__xludf.DUMMYFUNCTION("""COMPUTED_VALUE"""),"Tabas")</f>
        <v>Tabas</v>
      </c>
      <c r="B6">
        <f ca="1">IFERROR(__xludf.DUMMYFUNCTION("""COMPUTED_VALUE"""),7)</f>
        <v>7</v>
      </c>
      <c r="C6">
        <f ca="1">IFERROR(__xludf.DUMMYFUNCTION("""COMPUTED_VALUE"""),19)</f>
        <v>19</v>
      </c>
      <c r="D6" s="17">
        <f ca="1">IFERROR(__xludf.DUMMYFUNCTION("""COMPUTED_VALUE"""),0.269230769230769)</f>
        <v>0.269230769230769</v>
      </c>
      <c r="E6" t="str">
        <f ca="1">IFERROR(__xludf.DUMMYFUNCTION("""COMPUTED_VALUE"""),"W1")</f>
        <v>W1</v>
      </c>
      <c r="F6" s="18">
        <f ca="1">IFERROR(__xludf.DUMMYFUNCTION("""COMPUTED_VALUE"""),4.625)</f>
        <v>4.625</v>
      </c>
      <c r="G6" s="16">
        <f ca="1">IFERROR(__xludf.DUMMYFUNCTION("""COMPUTED_VALUE"""),0.0337837837837837)</f>
        <v>3.3783783783783702E-2</v>
      </c>
      <c r="H6">
        <f ca="1">IFERROR(__xludf.DUMMYFUNCTION("""COMPUTED_VALUE"""),7.625)</f>
        <v>7.625</v>
      </c>
      <c r="I6" s="19" t="str">
        <f ca="1">IFERROR(__xludf.DUMMYFUNCTION("""COMPUTED_VALUE"""),"2-8")</f>
        <v>2-8</v>
      </c>
      <c r="K6" s="12" t="s">
        <v>15</v>
      </c>
      <c r="L6" s="16" t="e">
        <f>VLOOKUP($K6,#REF!,L$3,0)</f>
        <v>#REF!</v>
      </c>
      <c r="M6" s="16" t="e">
        <f>VLOOKUP($K6,#REF!,M$3,0)</f>
        <v>#REF!</v>
      </c>
      <c r="N6" s="16" t="e">
        <f t="shared" si="1"/>
        <v>#REF!</v>
      </c>
      <c r="O6" t="e">
        <f>VLOOKUP($K6,#REF!,O$3,0)</f>
        <v>#REF!</v>
      </c>
      <c r="P6" t="e">
        <f>VLOOKUP($K6,#REF!,P$3,0)</f>
        <v>#REF!</v>
      </c>
      <c r="Q6" t="e">
        <f t="shared" si="0"/>
        <v>#REF!</v>
      </c>
      <c r="R6" t="e">
        <f t="shared" si="2"/>
        <v>#REF!</v>
      </c>
    </row>
    <row r="7" spans="1:21" ht="15.75" customHeight="1" x14ac:dyDescent="0.4">
      <c r="A7" t="str">
        <f ca="1">IFERROR(__xludf.DUMMYFUNCTION("""COMPUTED_VALUE"""),"Zack")</f>
        <v>Zack</v>
      </c>
      <c r="B7">
        <f ca="1">IFERROR(__xludf.DUMMYFUNCTION("""COMPUTED_VALUE"""),29)</f>
        <v>29</v>
      </c>
      <c r="C7">
        <f ca="1">IFERROR(__xludf.DUMMYFUNCTION("""COMPUTED_VALUE"""),100)</f>
        <v>100</v>
      </c>
      <c r="D7" s="17">
        <f ca="1">IFERROR(__xludf.DUMMYFUNCTION("""COMPUTED_VALUE"""),0.224806201550387)</f>
        <v>0.224806201550387</v>
      </c>
      <c r="E7" t="str">
        <f ca="1">IFERROR(__xludf.DUMMYFUNCTION("""COMPUTED_VALUE"""),"L3")</f>
        <v>L3</v>
      </c>
      <c r="F7" s="18">
        <f ca="1">IFERROR(__xludf.DUMMYFUNCTION("""COMPUTED_VALUE"""),4.58260869565217)</f>
        <v>4.5826086956521701</v>
      </c>
      <c r="G7" s="16">
        <f ca="1">IFERROR(__xludf.DUMMYFUNCTION("""COMPUTED_VALUE"""),0.00787063773616036)</f>
        <v>7.8706377361603599E-3</v>
      </c>
      <c r="H7">
        <f ca="1">IFERROR(__xludf.DUMMYFUNCTION("""COMPUTED_VALUE"""),7.58260869565217)</f>
        <v>7.5826086956521701</v>
      </c>
      <c r="I7" s="19" t="str">
        <f ca="1">IFERROR(__xludf.DUMMYFUNCTION("""COMPUTED_VALUE"""),"3-7")</f>
        <v>3-7</v>
      </c>
      <c r="K7" s="12" t="s">
        <v>16</v>
      </c>
      <c r="L7">
        <f>1/4</f>
        <v>0.25</v>
      </c>
      <c r="M7" s="12">
        <v>0</v>
      </c>
      <c r="N7">
        <f t="shared" si="1"/>
        <v>0.25</v>
      </c>
      <c r="O7" t="e">
        <f t="shared" ref="O7:P7" si="3">AVERAGE(O4:O6)</f>
        <v>#REF!</v>
      </c>
      <c r="P7" t="e">
        <f t="shared" si="3"/>
        <v>#REF!</v>
      </c>
      <c r="Q7" t="e">
        <f t="shared" si="0"/>
        <v>#REF!</v>
      </c>
      <c r="R7" t="e">
        <f t="shared" si="2"/>
        <v>#REF!</v>
      </c>
    </row>
    <row r="8" spans="1:21" ht="15.75" customHeight="1" x14ac:dyDescent="0.4">
      <c r="A8" t="str">
        <f ca="1">IFERROR(__xludf.DUMMYFUNCTION("""COMPUTED_VALUE"""),"Austin")</f>
        <v>Austin</v>
      </c>
      <c r="B8">
        <f ca="1">IFERROR(__xludf.DUMMYFUNCTION("""COMPUTED_VALUE"""),20)</f>
        <v>20</v>
      </c>
      <c r="C8">
        <f ca="1">IFERROR(__xludf.DUMMYFUNCTION("""COMPUTED_VALUE"""),69)</f>
        <v>69</v>
      </c>
      <c r="D8" s="17">
        <f ca="1">IFERROR(__xludf.DUMMYFUNCTION("""COMPUTED_VALUE"""),0.224719101123595)</f>
        <v>0.224719101123595</v>
      </c>
      <c r="E8" t="str">
        <f ca="1">IFERROR(__xludf.DUMMYFUNCTION("""COMPUTED_VALUE"""),"W1")</f>
        <v>W1</v>
      </c>
      <c r="F8" s="18">
        <f ca="1">IFERROR(__xludf.DUMMYFUNCTION("""COMPUTED_VALUE"""),4.58064516129032)</f>
        <v>4.5806451612903203</v>
      </c>
      <c r="G8" s="16">
        <f ca="1">IFERROR(__xludf.DUMMYFUNCTION("""COMPUTED_VALUE"""),0.00749659245797365)</f>
        <v>7.4965924579736502E-3</v>
      </c>
      <c r="H8">
        <f ca="1">IFERROR(__xludf.DUMMYFUNCTION("""COMPUTED_VALUE"""),7.96774193548387)</f>
        <v>7.9677419354838701</v>
      </c>
      <c r="I8" s="19" t="str">
        <f ca="1">IFERROR(__xludf.DUMMYFUNCTION("""COMPUTED_VALUE"""),"2-8")</f>
        <v>2-8</v>
      </c>
      <c r="L8" t="e">
        <f>SUM(L4:L7)/4</f>
        <v>#REF!</v>
      </c>
      <c r="M8" t="e">
        <f>SUMPRODUCT(L4:L7,#REF!)</f>
        <v>#REF!</v>
      </c>
    </row>
    <row r="9" spans="1:21" ht="15.75" customHeight="1" x14ac:dyDescent="0.4">
      <c r="A9" s="12" t="str">
        <f ca="1">IFERROR(__xludf.DUMMYFUNCTION("""COMPUTED_VALUE"""),"Dylan")</f>
        <v>Dylan</v>
      </c>
      <c r="B9">
        <f ca="1">IFERROR(__xludf.DUMMYFUNCTION("""COMPUTED_VALUE"""),5)</f>
        <v>5</v>
      </c>
      <c r="C9">
        <f ca="1">IFERROR(__xludf.DUMMYFUNCTION("""COMPUTED_VALUE"""),26)</f>
        <v>26</v>
      </c>
      <c r="D9" s="17">
        <f ca="1">IFERROR(__xludf.DUMMYFUNCTION("""COMPUTED_VALUE"""),0.161290322580645)</f>
        <v>0.16129032258064499</v>
      </c>
      <c r="E9" t="str">
        <f ca="1">IFERROR(__xludf.DUMMYFUNCTION("""COMPUTED_VALUE"""),"L5")</f>
        <v>L5</v>
      </c>
      <c r="F9" s="18">
        <f ca="1">IFERROR(__xludf.DUMMYFUNCTION("""COMPUTED_VALUE"""),4.61290322580645)</f>
        <v>4.6129032258064502</v>
      </c>
      <c r="G9" s="16">
        <f ca="1">IFERROR(__xludf.DUMMYFUNCTION("""COMPUTED_VALUE"""),-0.0554928942025716)</f>
        <v>-5.5492894202571599E-2</v>
      </c>
      <c r="H9">
        <f ca="1">IFERROR(__xludf.DUMMYFUNCTION("""COMPUTED_VALUE"""),7.67741935483871)</f>
        <v>7.67741935483871</v>
      </c>
      <c r="I9" s="19" t="str">
        <f ca="1">IFERROR(__xludf.DUMMYFUNCTION("""COMPUTED_VALUE"""),"1-9")</f>
        <v>1-9</v>
      </c>
    </row>
    <row r="10" spans="1:21" ht="15.75" customHeight="1" x14ac:dyDescent="0.4">
      <c r="A10" s="12" t="str">
        <f ca="1">IFERROR(__xludf.DUMMYFUNCTION("""COMPUTED_VALUE"""),"Molly")</f>
        <v>Molly</v>
      </c>
      <c r="B10">
        <f ca="1">IFERROR(__xludf.DUMMYFUNCTION("""COMPUTED_VALUE"""),10)</f>
        <v>10</v>
      </c>
      <c r="C10">
        <f ca="1">IFERROR(__xludf.DUMMYFUNCTION("""COMPUTED_VALUE"""),66)</f>
        <v>66</v>
      </c>
      <c r="D10" s="17">
        <f ca="1">IFERROR(__xludf.DUMMYFUNCTION("""COMPUTED_VALUE"""),0.131578947368421)</f>
        <v>0.13157894736842099</v>
      </c>
      <c r="E10" t="str">
        <f ca="1">IFERROR(__xludf.DUMMYFUNCTION("""COMPUTED_VALUE"""),"L5")</f>
        <v>L5</v>
      </c>
      <c r="F10" s="18">
        <f ca="1">IFERROR(__xludf.DUMMYFUNCTION("""COMPUTED_VALUE"""),4.51315789473684)</f>
        <v>4.5131578947368398</v>
      </c>
      <c r="G10" s="16">
        <f ca="1">IFERROR(__xludf.DUMMYFUNCTION("""COMPUTED_VALUE"""),-0.0899953966549025)</f>
        <v>-8.9995396654902499E-2</v>
      </c>
      <c r="H10">
        <f ca="1">IFERROR(__xludf.DUMMYFUNCTION("""COMPUTED_VALUE"""),6.82666666666666)</f>
        <v>6.82666666666666</v>
      </c>
      <c r="I10" s="19" t="str">
        <f ca="1">IFERROR(__xludf.DUMMYFUNCTION("""COMPUTED_VALUE"""),"1-9")</f>
        <v>1-9</v>
      </c>
    </row>
    <row r="11" spans="1:21" ht="15.75" customHeight="1" x14ac:dyDescent="0.4">
      <c r="A11" s="12" t="str">
        <f ca="1">IFERROR(__xludf.DUMMYFUNCTION("""COMPUTED_VALUE"""),"Ben")</f>
        <v>Ben</v>
      </c>
      <c r="B11">
        <f ca="1">IFERROR(__xludf.DUMMYFUNCTION("""COMPUTED_VALUE"""),4)</f>
        <v>4</v>
      </c>
      <c r="C11">
        <f ca="1">IFERROR(__xludf.DUMMYFUNCTION("""COMPUTED_VALUE"""),31)</f>
        <v>31</v>
      </c>
      <c r="D11" s="17">
        <f ca="1">IFERROR(__xludf.DUMMYFUNCTION("""COMPUTED_VALUE"""),0.114285714285714)</f>
        <v>0.114285714285714</v>
      </c>
      <c r="E11" t="str">
        <f ca="1">IFERROR(__xludf.DUMMYFUNCTION("""COMPUTED_VALUE"""),"L2")</f>
        <v>L2</v>
      </c>
      <c r="F11" s="18">
        <f ca="1">IFERROR(__xludf.DUMMYFUNCTION("""COMPUTED_VALUE"""),4.65714285714285)</f>
        <v>4.6571428571428504</v>
      </c>
      <c r="G11" s="16">
        <f ca="1">IFERROR(__xludf.DUMMYFUNCTION("""COMPUTED_VALUE"""),-0.100438212094653)</f>
        <v>-0.10043821209465301</v>
      </c>
      <c r="H11">
        <f ca="1">IFERROR(__xludf.DUMMYFUNCTION("""COMPUTED_VALUE"""),6.85714285714285)</f>
        <v>6.8571428571428497</v>
      </c>
      <c r="I11" s="19" t="str">
        <f ca="1">IFERROR(__xludf.DUMMYFUNCTION("""COMPUTED_VALUE"""),"1-9")</f>
        <v>1-9</v>
      </c>
    </row>
    <row r="12" spans="1:21" ht="15.75" customHeight="1" x14ac:dyDescent="0.4">
      <c r="A12" s="12" t="str">
        <f ca="1">IFERROR(__xludf.DUMMYFUNCTION("""COMPUTED_VALUE"""),"Becca")</f>
        <v>Becca</v>
      </c>
      <c r="B12">
        <f ca="1">IFERROR(__xludf.DUMMYFUNCTION("""COMPUTED_VALUE"""),4)</f>
        <v>4</v>
      </c>
      <c r="C12">
        <f ca="1">IFERROR(__xludf.DUMMYFUNCTION("""COMPUTED_VALUE"""),35)</f>
        <v>35</v>
      </c>
      <c r="D12" s="17">
        <f ca="1">IFERROR(__xludf.DUMMYFUNCTION("""COMPUTED_VALUE"""),0.102564102564102)</f>
        <v>0.10256410256410201</v>
      </c>
      <c r="E12" t="str">
        <f ca="1">IFERROR(__xludf.DUMMYFUNCTION("""COMPUTED_VALUE"""),"L7")</f>
        <v>L7</v>
      </c>
      <c r="F12">
        <f ca="1">IFERROR(__xludf.DUMMYFUNCTION("""COMPUTED_VALUE"""),4.84615384615384)</f>
        <v>4.8461538461538396</v>
      </c>
      <c r="G12" s="16">
        <f ca="1">IFERROR(__xludf.DUMMYFUNCTION("""COMPUTED_VALUE"""),-0.0909645909645909)</f>
        <v>-9.0964590964590905E-2</v>
      </c>
      <c r="H12">
        <f ca="1">IFERROR(__xludf.DUMMYFUNCTION("""COMPUTED_VALUE"""),7.23076923076923)</f>
        <v>7.2307692307692299</v>
      </c>
      <c r="I12" s="19" t="str">
        <f ca="1">IFERROR(__xludf.DUMMYFUNCTION("""COMPUTED_VALUE"""),"1-9")</f>
        <v>1-9</v>
      </c>
    </row>
    <row r="13" spans="1:21" ht="15.75" customHeight="1" x14ac:dyDescent="0.4">
      <c r="A13" t="str">
        <f ca="1">IFERROR(__xludf.DUMMYFUNCTION("""COMPUTED_VALUE"""),"Nick")</f>
        <v>Nick</v>
      </c>
      <c r="B13">
        <f ca="1">IFERROR(__xludf.DUMMYFUNCTION("""COMPUTED_VALUE"""),2)</f>
        <v>2</v>
      </c>
      <c r="C13">
        <f ca="1">IFERROR(__xludf.DUMMYFUNCTION("""COMPUTED_VALUE"""),22)</f>
        <v>22</v>
      </c>
      <c r="D13" s="17">
        <f ca="1">IFERROR(__xludf.DUMMYFUNCTION("""COMPUTED_VALUE"""),0.0833333333333333)</f>
        <v>8.3333333333333301E-2</v>
      </c>
      <c r="E13" t="str">
        <f ca="1">IFERROR(__xludf.DUMMYFUNCTION("""COMPUTED_VALUE"""),"L13")</f>
        <v>L13</v>
      </c>
      <c r="F13">
        <f ca="1">IFERROR(__xludf.DUMMYFUNCTION("""COMPUTED_VALUE"""),4.94117647058823)</f>
        <v>4.9411764705882302</v>
      </c>
      <c r="G13" s="16">
        <f ca="1">IFERROR(__xludf.DUMMYFUNCTION("""COMPUTED_VALUE"""),-0.0847338935574229)</f>
        <v>-8.4733893557422904E-2</v>
      </c>
      <c r="H13">
        <f ca="1">IFERROR(__xludf.DUMMYFUNCTION("""COMPUTED_VALUE"""),6.88235294117647)</f>
        <v>6.8823529411764701</v>
      </c>
      <c r="I13" s="19" t="str">
        <f ca="1">IFERROR(__xludf.DUMMYFUNCTION("""COMPUTED_VALUE"""),"0-10")</f>
        <v>0-10</v>
      </c>
    </row>
    <row r="14" spans="1:21" ht="15.75" customHeight="1" x14ac:dyDescent="0.4">
      <c r="A14" t="str">
        <f ca="1">IFERROR(__xludf.DUMMYFUNCTION("""COMPUTED_VALUE"""),"Kathy")</f>
        <v>Kathy</v>
      </c>
      <c r="B14">
        <f ca="1">IFERROR(__xludf.DUMMYFUNCTION("""COMPUTED_VALUE"""),0)</f>
        <v>0</v>
      </c>
      <c r="C14">
        <f ca="1">IFERROR(__xludf.DUMMYFUNCTION("""COMPUTED_VALUE"""),5)</f>
        <v>5</v>
      </c>
      <c r="D14" s="17">
        <f ca="1">IFERROR(__xludf.DUMMYFUNCTION("""COMPUTED_VALUE"""),0)</f>
        <v>0</v>
      </c>
      <c r="E14" t="str">
        <f ca="1">IFERROR(__xludf.DUMMYFUNCTION("""COMPUTED_VALUE"""),"L5")</f>
        <v>L5</v>
      </c>
      <c r="F14">
        <f ca="1">IFERROR(__xludf.DUMMYFUNCTION("""COMPUTED_VALUE"""),4.2)</f>
        <v>4.2</v>
      </c>
      <c r="G14" s="16">
        <f ca="1">IFERROR(__xludf.DUMMYFUNCTION("""COMPUTED_VALUE"""),-0.238095238095238)</f>
        <v>-0.238095238095238</v>
      </c>
      <c r="H14">
        <f ca="1">IFERROR(__xludf.DUMMYFUNCTION("""COMPUTED_VALUE"""),6.2)</f>
        <v>6.2</v>
      </c>
      <c r="I14" s="19" t="str">
        <f ca="1">IFERROR(__xludf.DUMMYFUNCTION("""COMPUTED_VALUE"""),"0-5")</f>
        <v>0-5</v>
      </c>
    </row>
    <row r="15" spans="1:21" ht="15.75" customHeight="1" x14ac:dyDescent="0.4">
      <c r="A15" t="str">
        <f ca="1">IFERROR(__xludf.DUMMYFUNCTION("""COMPUTED_VALUE"""),"Lucia")</f>
        <v>Lucia</v>
      </c>
      <c r="B15">
        <f ca="1">IFERROR(__xludf.DUMMYFUNCTION("""COMPUTED_VALUE"""),0)</f>
        <v>0</v>
      </c>
      <c r="C15">
        <f ca="1">IFERROR(__xludf.DUMMYFUNCTION("""COMPUTED_VALUE"""),6)</f>
        <v>6</v>
      </c>
      <c r="D15" s="17">
        <f ca="1">IFERROR(__xludf.DUMMYFUNCTION("""COMPUTED_VALUE"""),0)</f>
        <v>0</v>
      </c>
      <c r="E15" t="str">
        <f ca="1">IFERROR(__xludf.DUMMYFUNCTION("""COMPUTED_VALUE"""),"L4")</f>
        <v>L4</v>
      </c>
      <c r="F15">
        <f ca="1">IFERROR(__xludf.DUMMYFUNCTION("""COMPUTED_VALUE"""),4)</f>
        <v>4</v>
      </c>
      <c r="G15" s="16">
        <f ca="1">IFERROR(__xludf.DUMMYFUNCTION("""COMPUTED_VALUE"""),-0.25)</f>
        <v>-0.25</v>
      </c>
      <c r="H15">
        <f ca="1">IFERROR(__xludf.DUMMYFUNCTION("""COMPUTED_VALUE"""),8)</f>
        <v>8</v>
      </c>
      <c r="I15" s="19" t="str">
        <f ca="1">IFERROR(__xludf.DUMMYFUNCTION("""COMPUTED_VALUE"""),"0-4")</f>
        <v>0-4</v>
      </c>
    </row>
    <row r="16" spans="1:21" ht="15.75" customHeight="1" x14ac:dyDescent="0.4">
      <c r="A16" t="str">
        <f ca="1">IFERROR(__xludf.DUMMYFUNCTION("""COMPUTED_VALUE"""),"Swizz")</f>
        <v>Swizz</v>
      </c>
      <c r="B16">
        <f ca="1">IFERROR(__xludf.DUMMYFUNCTION("""COMPUTED_VALUE"""),0)</f>
        <v>0</v>
      </c>
      <c r="C16">
        <f ca="1">IFERROR(__xludf.DUMMYFUNCTION("""COMPUTED_VALUE"""),9)</f>
        <v>9</v>
      </c>
      <c r="D16" s="17">
        <f ca="1">IFERROR(__xludf.DUMMYFUNCTION("""COMPUTED_VALUE"""),0)</f>
        <v>0</v>
      </c>
      <c r="E16" t="str">
        <f ca="1">IFERROR(__xludf.DUMMYFUNCTION("""COMPUTED_VALUE"""),"L8")</f>
        <v>L8</v>
      </c>
      <c r="F16">
        <f ca="1">IFERROR(__xludf.DUMMYFUNCTION("""COMPUTED_VALUE"""),4.125)</f>
        <v>4.125</v>
      </c>
      <c r="G16" s="16">
        <f ca="1">IFERROR(__xludf.DUMMYFUNCTION("""COMPUTED_VALUE"""),-0.242424242424242)</f>
        <v>-0.24242424242424199</v>
      </c>
      <c r="H16">
        <f ca="1">IFERROR(__xludf.DUMMYFUNCTION("""COMPUTED_VALUE"""),6.125)</f>
        <v>6.125</v>
      </c>
      <c r="I16" s="19" t="str">
        <f ca="1">IFERROR(__xludf.DUMMYFUNCTION("""COMPUTED_VALUE"""),"0-8")</f>
        <v>0-8</v>
      </c>
    </row>
    <row r="17" spans="4:9" ht="15.75" customHeight="1" x14ac:dyDescent="0.4">
      <c r="D17" s="17"/>
      <c r="G17" s="16"/>
      <c r="I17" s="19"/>
    </row>
    <row r="18" spans="4:9" ht="15.75" customHeight="1" x14ac:dyDescent="0.4">
      <c r="D18" s="17"/>
      <c r="G18" s="16"/>
      <c r="I18" s="19"/>
    </row>
    <row r="19" spans="4:9" ht="15.75" customHeight="1" x14ac:dyDescent="0.4">
      <c r="D19" s="17"/>
      <c r="G19" s="16"/>
      <c r="I19" s="19"/>
    </row>
    <row r="20" spans="4:9" ht="15.75" customHeight="1" x14ac:dyDescent="0.4">
      <c r="D20" s="17"/>
      <c r="G20" s="16"/>
      <c r="I20" s="19"/>
    </row>
    <row r="21" spans="4:9" ht="15.75" customHeight="1" x14ac:dyDescent="0.4">
      <c r="D21" s="17"/>
      <c r="G21" s="16"/>
      <c r="I21" s="19"/>
    </row>
    <row r="22" spans="4:9" ht="15.75" customHeight="1" x14ac:dyDescent="0.4">
      <c r="D22" s="17"/>
      <c r="G22" s="16"/>
      <c r="I22" s="19"/>
    </row>
    <row r="23" spans="4:9" ht="15.75" customHeight="1" x14ac:dyDescent="0.4">
      <c r="D23" s="17"/>
      <c r="G23" s="16"/>
      <c r="I23" s="19"/>
    </row>
    <row r="24" spans="4:9" ht="15.75" customHeight="1" x14ac:dyDescent="0.4">
      <c r="D24" s="17"/>
      <c r="G24" s="16"/>
      <c r="I24" s="19"/>
    </row>
    <row r="25" spans="4:9" ht="15.75" customHeight="1" x14ac:dyDescent="0.4">
      <c r="D25" s="17"/>
      <c r="G25" s="16"/>
      <c r="I25" s="19"/>
    </row>
    <row r="26" spans="4:9" ht="15.75" customHeight="1" x14ac:dyDescent="0.4">
      <c r="D26" s="17"/>
      <c r="G26" s="16"/>
      <c r="I26" s="19"/>
    </row>
    <row r="27" spans="4:9" ht="15.75" customHeight="1" x14ac:dyDescent="0.4">
      <c r="D27" s="17"/>
      <c r="G27" s="16"/>
      <c r="I27" s="19"/>
    </row>
    <row r="28" spans="4:9" ht="15.75" customHeight="1" x14ac:dyDescent="0.4">
      <c r="D28" s="17"/>
      <c r="G28" s="16"/>
      <c r="I28" s="19"/>
    </row>
    <row r="29" spans="4:9" ht="15.75" customHeight="1" x14ac:dyDescent="0.4">
      <c r="D29" s="17"/>
      <c r="G29" s="16"/>
      <c r="I29" s="19"/>
    </row>
    <row r="30" spans="4:9" ht="15.75" customHeight="1" x14ac:dyDescent="0.4">
      <c r="D30" s="17"/>
      <c r="G30" s="16"/>
      <c r="I30" s="19"/>
    </row>
    <row r="31" spans="4:9" ht="15.75" customHeight="1" x14ac:dyDescent="0.4">
      <c r="D31" s="17"/>
      <c r="G31" s="16"/>
      <c r="I31" s="19"/>
    </row>
    <row r="32" spans="4:9" ht="15.75" customHeight="1" x14ac:dyDescent="0.4">
      <c r="D32" s="17"/>
      <c r="G32" s="16"/>
      <c r="I32" s="19"/>
    </row>
    <row r="33" spans="4:9" ht="15.75" customHeight="1" x14ac:dyDescent="0.4">
      <c r="D33" s="17"/>
      <c r="G33" s="16"/>
      <c r="I33" s="19"/>
    </row>
    <row r="34" spans="4:9" ht="15.75" customHeight="1" x14ac:dyDescent="0.4">
      <c r="D34" s="17"/>
      <c r="G34" s="16"/>
      <c r="I34" s="19"/>
    </row>
    <row r="35" spans="4:9" ht="15.75" customHeight="1" x14ac:dyDescent="0.4">
      <c r="D35" s="17"/>
      <c r="G35" s="16"/>
      <c r="I35" s="19"/>
    </row>
    <row r="36" spans="4:9" ht="15.75" customHeight="1" x14ac:dyDescent="0.4">
      <c r="D36" s="17"/>
      <c r="G36" s="16"/>
      <c r="I36" s="19"/>
    </row>
    <row r="37" spans="4:9" ht="15.75" customHeight="1" x14ac:dyDescent="0.4">
      <c r="D37" s="17"/>
      <c r="G37" s="16"/>
      <c r="I37" s="19"/>
    </row>
    <row r="38" spans="4:9" ht="15.75" customHeight="1" x14ac:dyDescent="0.4">
      <c r="D38" s="17"/>
      <c r="G38" s="16"/>
      <c r="I38" s="19"/>
    </row>
    <row r="39" spans="4:9" ht="15.75" customHeight="1" x14ac:dyDescent="0.4">
      <c r="D39" s="17"/>
      <c r="G39" s="16"/>
      <c r="I39" s="19"/>
    </row>
    <row r="40" spans="4:9" ht="15.75" customHeight="1" x14ac:dyDescent="0.4">
      <c r="D40" s="17"/>
      <c r="G40" s="16"/>
      <c r="I40" s="19"/>
    </row>
    <row r="41" spans="4:9" ht="13.15" x14ac:dyDescent="0.4">
      <c r="D41" s="17"/>
      <c r="G41" s="16"/>
      <c r="I41" s="19"/>
    </row>
    <row r="42" spans="4:9" ht="13.15" x14ac:dyDescent="0.4">
      <c r="D42" s="17"/>
      <c r="G42" s="16"/>
      <c r="I42" s="19"/>
    </row>
    <row r="43" spans="4:9" ht="13.15" x14ac:dyDescent="0.4">
      <c r="D43" s="17"/>
      <c r="G43" s="16"/>
      <c r="I43" s="19"/>
    </row>
    <row r="44" spans="4:9" ht="13.15" x14ac:dyDescent="0.4">
      <c r="D44" s="17"/>
      <c r="G44" s="16"/>
      <c r="I44" s="19"/>
    </row>
    <row r="45" spans="4:9" ht="13.15" x14ac:dyDescent="0.4">
      <c r="D45" s="17"/>
      <c r="G45" s="16"/>
      <c r="I45" s="19"/>
    </row>
    <row r="46" spans="4:9" ht="13.15" x14ac:dyDescent="0.4">
      <c r="D46" s="17"/>
      <c r="G46" s="16"/>
      <c r="I46" s="19"/>
    </row>
    <row r="47" spans="4:9" ht="13.15" x14ac:dyDescent="0.4">
      <c r="D47" s="17"/>
      <c r="G47" s="16"/>
      <c r="I47" s="19"/>
    </row>
    <row r="48" spans="4:9" ht="13.15" x14ac:dyDescent="0.4">
      <c r="D48" s="17"/>
      <c r="G48" s="16"/>
      <c r="I48" s="19"/>
    </row>
    <row r="49" spans="4:9" ht="13.15" x14ac:dyDescent="0.4">
      <c r="D49" s="17"/>
      <c r="G49" s="16"/>
      <c r="I49" s="19"/>
    </row>
    <row r="50" spans="4:9" ht="13.15" x14ac:dyDescent="0.4">
      <c r="D50" s="17"/>
      <c r="G50" s="16"/>
      <c r="I50" s="19"/>
    </row>
    <row r="51" spans="4:9" ht="13.15" x14ac:dyDescent="0.4">
      <c r="D51" s="17"/>
      <c r="G51" s="16"/>
      <c r="I51" s="19"/>
    </row>
    <row r="52" spans="4:9" ht="13.15" x14ac:dyDescent="0.4">
      <c r="D52" s="17"/>
      <c r="G52" s="16"/>
      <c r="I52" s="19"/>
    </row>
    <row r="53" spans="4:9" ht="13.15" x14ac:dyDescent="0.4">
      <c r="D53" s="17"/>
      <c r="G53" s="16"/>
      <c r="I53" s="19"/>
    </row>
    <row r="54" spans="4:9" ht="13.15" x14ac:dyDescent="0.4">
      <c r="D54" s="17"/>
      <c r="G54" s="16"/>
      <c r="I54" s="19"/>
    </row>
    <row r="55" spans="4:9" ht="13.15" x14ac:dyDescent="0.4">
      <c r="D55" s="17"/>
      <c r="G55" s="16"/>
      <c r="I55" s="19"/>
    </row>
    <row r="56" spans="4:9" ht="13.15" x14ac:dyDescent="0.4">
      <c r="D56" s="17"/>
      <c r="G56" s="16"/>
      <c r="I56" s="19"/>
    </row>
    <row r="57" spans="4:9" ht="13.15" x14ac:dyDescent="0.4">
      <c r="D57" s="17"/>
      <c r="G57" s="16"/>
      <c r="I57" s="19"/>
    </row>
    <row r="58" spans="4:9" ht="13.15" x14ac:dyDescent="0.4">
      <c r="D58" s="17"/>
      <c r="G58" s="16"/>
      <c r="I58" s="19"/>
    </row>
    <row r="59" spans="4:9" ht="13.15" x14ac:dyDescent="0.4">
      <c r="D59" s="17"/>
      <c r="G59" s="16"/>
      <c r="I59" s="19"/>
    </row>
    <row r="60" spans="4:9" ht="13.15" x14ac:dyDescent="0.4">
      <c r="D60" s="17"/>
      <c r="G60" s="16"/>
      <c r="I60" s="19"/>
    </row>
    <row r="61" spans="4:9" ht="13.15" x14ac:dyDescent="0.4">
      <c r="D61" s="17"/>
      <c r="G61" s="16"/>
      <c r="I61" s="19"/>
    </row>
    <row r="62" spans="4:9" ht="13.15" x14ac:dyDescent="0.4">
      <c r="D62" s="17"/>
      <c r="G62" s="16"/>
      <c r="I62" s="19"/>
    </row>
    <row r="63" spans="4:9" ht="13.15" x14ac:dyDescent="0.4">
      <c r="D63" s="17"/>
      <c r="G63" s="16"/>
      <c r="I63" s="19"/>
    </row>
    <row r="64" spans="4:9" ht="13.15" x14ac:dyDescent="0.4">
      <c r="D64" s="17"/>
      <c r="G64" s="16"/>
      <c r="I64" s="19"/>
    </row>
    <row r="65" spans="4:9" ht="13.15" x14ac:dyDescent="0.4">
      <c r="D65" s="17"/>
      <c r="G65" s="16"/>
      <c r="I65" s="19"/>
    </row>
    <row r="66" spans="4:9" ht="13.15" x14ac:dyDescent="0.4">
      <c r="D66" s="17"/>
      <c r="G66" s="16"/>
      <c r="I66" s="19"/>
    </row>
    <row r="67" spans="4:9" ht="13.15" x14ac:dyDescent="0.4">
      <c r="D67" s="17"/>
      <c r="G67" s="16"/>
      <c r="I67" s="19"/>
    </row>
    <row r="68" spans="4:9" ht="13.15" x14ac:dyDescent="0.4">
      <c r="D68" s="17"/>
      <c r="G68" s="16"/>
      <c r="I68" s="19"/>
    </row>
    <row r="69" spans="4:9" ht="13.15" x14ac:dyDescent="0.4">
      <c r="D69" s="17"/>
      <c r="G69" s="16"/>
      <c r="I69" s="19"/>
    </row>
    <row r="70" spans="4:9" ht="13.15" x14ac:dyDescent="0.4">
      <c r="D70" s="17"/>
      <c r="G70" s="16"/>
      <c r="I70" s="19"/>
    </row>
    <row r="71" spans="4:9" ht="13.15" x14ac:dyDescent="0.4">
      <c r="D71" s="17"/>
      <c r="G71" s="16"/>
      <c r="I71" s="19"/>
    </row>
    <row r="72" spans="4:9" ht="13.15" x14ac:dyDescent="0.4">
      <c r="D72" s="17"/>
      <c r="G72" s="16"/>
      <c r="I72" s="19"/>
    </row>
    <row r="73" spans="4:9" ht="13.15" x14ac:dyDescent="0.4">
      <c r="D73" s="17"/>
      <c r="G73" s="16"/>
      <c r="I73" s="19"/>
    </row>
    <row r="74" spans="4:9" ht="13.15" x14ac:dyDescent="0.4">
      <c r="D74" s="17"/>
      <c r="G74" s="16"/>
      <c r="I74" s="19"/>
    </row>
    <row r="75" spans="4:9" ht="13.15" x14ac:dyDescent="0.4">
      <c r="D75" s="17"/>
      <c r="G75" s="16"/>
      <c r="I75" s="19"/>
    </row>
    <row r="76" spans="4:9" ht="13.15" x14ac:dyDescent="0.4">
      <c r="D76" s="17"/>
      <c r="G76" s="16"/>
      <c r="I76" s="19"/>
    </row>
    <row r="77" spans="4:9" ht="13.15" x14ac:dyDescent="0.4">
      <c r="D77" s="17"/>
      <c r="G77" s="16"/>
      <c r="I77" s="19"/>
    </row>
    <row r="78" spans="4:9" ht="13.15" x14ac:dyDescent="0.4">
      <c r="D78" s="17"/>
      <c r="G78" s="16"/>
      <c r="I78" s="19"/>
    </row>
    <row r="79" spans="4:9" ht="13.15" x14ac:dyDescent="0.4">
      <c r="D79" s="17"/>
      <c r="G79" s="16"/>
      <c r="I79" s="19"/>
    </row>
    <row r="80" spans="4:9" ht="13.15" x14ac:dyDescent="0.4">
      <c r="D80" s="17"/>
      <c r="G80" s="16"/>
      <c r="I80" s="19"/>
    </row>
    <row r="81" spans="4:9" ht="13.15" x14ac:dyDescent="0.4">
      <c r="D81" s="17"/>
      <c r="G81" s="16"/>
      <c r="I81" s="19"/>
    </row>
    <row r="82" spans="4:9" ht="13.15" x14ac:dyDescent="0.4">
      <c r="D82" s="17"/>
      <c r="G82" s="16"/>
      <c r="I82" s="19"/>
    </row>
    <row r="83" spans="4:9" ht="13.15" x14ac:dyDescent="0.4">
      <c r="D83" s="17"/>
      <c r="G83" s="16"/>
      <c r="I83" s="19"/>
    </row>
    <row r="84" spans="4:9" ht="13.15" x14ac:dyDescent="0.4">
      <c r="D84" s="17"/>
      <c r="G84" s="16"/>
      <c r="I84" s="19"/>
    </row>
    <row r="85" spans="4:9" ht="13.15" x14ac:dyDescent="0.4">
      <c r="D85" s="17"/>
      <c r="G85" s="16"/>
      <c r="I85" s="19"/>
    </row>
    <row r="86" spans="4:9" ht="13.15" x14ac:dyDescent="0.4">
      <c r="D86" s="17"/>
      <c r="G86" s="16"/>
      <c r="I86" s="19"/>
    </row>
    <row r="87" spans="4:9" ht="13.15" x14ac:dyDescent="0.4">
      <c r="D87" s="17"/>
      <c r="G87" s="16"/>
      <c r="I87" s="19"/>
    </row>
    <row r="88" spans="4:9" ht="13.15" x14ac:dyDescent="0.4">
      <c r="D88" s="17"/>
      <c r="G88" s="16"/>
      <c r="I88" s="19"/>
    </row>
    <row r="89" spans="4:9" ht="13.15" x14ac:dyDescent="0.4">
      <c r="D89" s="17"/>
      <c r="G89" s="16"/>
      <c r="I89" s="19"/>
    </row>
    <row r="90" spans="4:9" ht="13.15" x14ac:dyDescent="0.4">
      <c r="D90" s="17"/>
      <c r="G90" s="16"/>
      <c r="I90" s="19"/>
    </row>
    <row r="91" spans="4:9" ht="13.15" x14ac:dyDescent="0.4">
      <c r="D91" s="17"/>
      <c r="G91" s="16"/>
      <c r="I91" s="19"/>
    </row>
    <row r="92" spans="4:9" ht="13.15" x14ac:dyDescent="0.4">
      <c r="D92" s="17"/>
      <c r="G92" s="16"/>
      <c r="I92" s="19"/>
    </row>
    <row r="93" spans="4:9" ht="13.15" x14ac:dyDescent="0.4">
      <c r="D93" s="17"/>
      <c r="G93" s="16"/>
      <c r="I93" s="19"/>
    </row>
    <row r="94" spans="4:9" ht="13.15" x14ac:dyDescent="0.4">
      <c r="D94" s="17"/>
      <c r="G94" s="16"/>
      <c r="I94" s="19"/>
    </row>
    <row r="95" spans="4:9" ht="13.15" x14ac:dyDescent="0.4">
      <c r="D95" s="17"/>
      <c r="G95" s="16"/>
      <c r="I95" s="19"/>
    </row>
    <row r="96" spans="4:9" ht="13.15" x14ac:dyDescent="0.4">
      <c r="D96" s="17"/>
      <c r="G96" s="16"/>
      <c r="I96" s="19"/>
    </row>
    <row r="97" spans="4:9" ht="13.15" x14ac:dyDescent="0.4">
      <c r="D97" s="17"/>
      <c r="G97" s="16"/>
      <c r="I97" s="19"/>
    </row>
    <row r="98" spans="4:9" ht="13.15" x14ac:dyDescent="0.4">
      <c r="D98" s="17"/>
      <c r="G98" s="16"/>
      <c r="I98" s="19"/>
    </row>
    <row r="99" spans="4:9" ht="13.15" x14ac:dyDescent="0.4">
      <c r="D99" s="17"/>
      <c r="G99" s="16"/>
      <c r="I99" s="19"/>
    </row>
    <row r="100" spans="4:9" ht="13.15" x14ac:dyDescent="0.4">
      <c r="D100" s="17"/>
      <c r="G100" s="16"/>
      <c r="I100" s="19"/>
    </row>
    <row r="101" spans="4:9" ht="13.15" x14ac:dyDescent="0.4">
      <c r="D101" s="17"/>
      <c r="G101" s="16"/>
      <c r="I101" s="19"/>
    </row>
    <row r="102" spans="4:9" ht="13.15" x14ac:dyDescent="0.4">
      <c r="D102" s="17"/>
      <c r="G102" s="16"/>
      <c r="I102" s="19"/>
    </row>
    <row r="103" spans="4:9" ht="13.15" x14ac:dyDescent="0.4">
      <c r="D103" s="17"/>
      <c r="G103" s="16"/>
      <c r="I103" s="19"/>
    </row>
    <row r="104" spans="4:9" ht="13.15" x14ac:dyDescent="0.4">
      <c r="D104" s="17"/>
      <c r="G104" s="16"/>
      <c r="I104" s="19"/>
    </row>
    <row r="105" spans="4:9" ht="13.15" x14ac:dyDescent="0.4">
      <c r="D105" s="17"/>
      <c r="G105" s="16"/>
      <c r="I105" s="19"/>
    </row>
    <row r="106" spans="4:9" ht="13.15" x14ac:dyDescent="0.4">
      <c r="D106" s="17"/>
      <c r="G106" s="16"/>
      <c r="I106" s="19"/>
    </row>
    <row r="107" spans="4:9" ht="13.15" x14ac:dyDescent="0.4">
      <c r="D107" s="17"/>
      <c r="G107" s="16"/>
      <c r="I107" s="19"/>
    </row>
    <row r="108" spans="4:9" ht="13.15" x14ac:dyDescent="0.4">
      <c r="D108" s="17"/>
      <c r="G108" s="16"/>
      <c r="I108" s="19"/>
    </row>
    <row r="109" spans="4:9" ht="13.15" x14ac:dyDescent="0.4">
      <c r="D109" s="17"/>
      <c r="G109" s="16"/>
      <c r="I109" s="19"/>
    </row>
    <row r="110" spans="4:9" ht="13.15" x14ac:dyDescent="0.4">
      <c r="D110" s="17"/>
      <c r="G110" s="16"/>
      <c r="I110" s="19"/>
    </row>
    <row r="111" spans="4:9" ht="13.15" x14ac:dyDescent="0.4">
      <c r="D111" s="17"/>
      <c r="G111" s="16"/>
      <c r="I111" s="19"/>
    </row>
    <row r="112" spans="4:9" ht="13.15" x14ac:dyDescent="0.4">
      <c r="D112" s="17"/>
      <c r="G112" s="16"/>
      <c r="I112" s="19"/>
    </row>
    <row r="113" spans="4:9" ht="13.15" x14ac:dyDescent="0.4">
      <c r="D113" s="17"/>
      <c r="G113" s="16"/>
      <c r="I113" s="19"/>
    </row>
    <row r="114" spans="4:9" ht="13.15" x14ac:dyDescent="0.4">
      <c r="D114" s="17"/>
      <c r="G114" s="16"/>
      <c r="I114" s="19"/>
    </row>
    <row r="115" spans="4:9" ht="13.15" x14ac:dyDescent="0.4">
      <c r="D115" s="17"/>
      <c r="G115" s="16"/>
      <c r="I115" s="19"/>
    </row>
    <row r="116" spans="4:9" ht="13.15" x14ac:dyDescent="0.4">
      <c r="D116" s="17"/>
      <c r="G116" s="16"/>
      <c r="I116" s="19"/>
    </row>
    <row r="117" spans="4:9" ht="13.15" x14ac:dyDescent="0.4">
      <c r="D117" s="17"/>
      <c r="G117" s="16"/>
      <c r="I117" s="19"/>
    </row>
    <row r="118" spans="4:9" ht="13.15" x14ac:dyDescent="0.4">
      <c r="D118" s="17"/>
      <c r="G118" s="16"/>
      <c r="I118" s="19"/>
    </row>
    <row r="119" spans="4:9" ht="13.15" x14ac:dyDescent="0.4">
      <c r="D119" s="17"/>
      <c r="G119" s="16"/>
      <c r="I119" s="19"/>
    </row>
    <row r="120" spans="4:9" ht="13.15" x14ac:dyDescent="0.4">
      <c r="D120" s="17"/>
      <c r="G120" s="16"/>
      <c r="I120" s="19"/>
    </row>
    <row r="121" spans="4:9" ht="13.15" x14ac:dyDescent="0.4">
      <c r="D121" s="17"/>
      <c r="G121" s="16"/>
      <c r="I121" s="19"/>
    </row>
    <row r="122" spans="4:9" ht="13.15" x14ac:dyDescent="0.4">
      <c r="D122" s="17"/>
      <c r="G122" s="16"/>
      <c r="I122" s="19"/>
    </row>
    <row r="123" spans="4:9" ht="13.15" x14ac:dyDescent="0.4">
      <c r="D123" s="17"/>
      <c r="G123" s="16"/>
      <c r="I123" s="19"/>
    </row>
    <row r="124" spans="4:9" ht="13.15" x14ac:dyDescent="0.4">
      <c r="D124" s="17"/>
      <c r="G124" s="16"/>
      <c r="I124" s="19"/>
    </row>
    <row r="125" spans="4:9" ht="13.15" x14ac:dyDescent="0.4">
      <c r="D125" s="17"/>
      <c r="G125" s="16"/>
      <c r="I125" s="19"/>
    </row>
    <row r="126" spans="4:9" ht="13.15" x14ac:dyDescent="0.4">
      <c r="D126" s="17"/>
      <c r="G126" s="16"/>
      <c r="I126" s="19"/>
    </row>
    <row r="127" spans="4:9" ht="13.15" x14ac:dyDescent="0.4">
      <c r="D127" s="17"/>
      <c r="G127" s="16"/>
      <c r="I127" s="19"/>
    </row>
    <row r="128" spans="4:9" ht="13.15" x14ac:dyDescent="0.4">
      <c r="D128" s="17"/>
      <c r="G128" s="16"/>
      <c r="I128" s="19"/>
    </row>
    <row r="129" spans="4:9" ht="13.15" x14ac:dyDescent="0.4">
      <c r="D129" s="17"/>
      <c r="G129" s="16"/>
      <c r="I129" s="19"/>
    </row>
    <row r="130" spans="4:9" ht="13.15" x14ac:dyDescent="0.4">
      <c r="D130" s="17"/>
      <c r="G130" s="16"/>
      <c r="I130" s="19"/>
    </row>
    <row r="131" spans="4:9" ht="13.15" x14ac:dyDescent="0.4">
      <c r="D131" s="17"/>
      <c r="G131" s="16"/>
      <c r="I131" s="19"/>
    </row>
    <row r="132" spans="4:9" ht="13.15" x14ac:dyDescent="0.4">
      <c r="D132" s="17"/>
      <c r="G132" s="16"/>
      <c r="I132" s="19"/>
    </row>
    <row r="133" spans="4:9" ht="13.15" x14ac:dyDescent="0.4">
      <c r="D133" s="17"/>
      <c r="G133" s="16"/>
      <c r="I133" s="19"/>
    </row>
    <row r="134" spans="4:9" ht="13.15" x14ac:dyDescent="0.4">
      <c r="D134" s="17"/>
      <c r="G134" s="16"/>
      <c r="I134" s="19"/>
    </row>
    <row r="135" spans="4:9" ht="13.15" x14ac:dyDescent="0.4">
      <c r="D135" s="17"/>
      <c r="G135" s="16"/>
      <c r="I135" s="19"/>
    </row>
    <row r="136" spans="4:9" ht="13.15" x14ac:dyDescent="0.4">
      <c r="D136" s="17"/>
      <c r="G136" s="16"/>
      <c r="I136" s="19"/>
    </row>
    <row r="137" spans="4:9" ht="13.15" x14ac:dyDescent="0.4">
      <c r="D137" s="17"/>
      <c r="G137" s="16"/>
      <c r="I137" s="19"/>
    </row>
    <row r="138" spans="4:9" ht="13.15" x14ac:dyDescent="0.4">
      <c r="D138" s="17"/>
      <c r="G138" s="16"/>
      <c r="I138" s="19"/>
    </row>
    <row r="139" spans="4:9" ht="13.15" x14ac:dyDescent="0.4">
      <c r="D139" s="17"/>
      <c r="G139" s="16"/>
      <c r="I139" s="19"/>
    </row>
    <row r="140" spans="4:9" ht="13.15" x14ac:dyDescent="0.4">
      <c r="D140" s="17"/>
      <c r="G140" s="16"/>
      <c r="I140" s="19"/>
    </row>
    <row r="141" spans="4:9" ht="13.15" x14ac:dyDescent="0.4">
      <c r="D141" s="17"/>
      <c r="G141" s="16"/>
      <c r="I141" s="19"/>
    </row>
    <row r="142" spans="4:9" ht="13.15" x14ac:dyDescent="0.4">
      <c r="D142" s="17"/>
      <c r="G142" s="16"/>
      <c r="I142" s="19"/>
    </row>
    <row r="143" spans="4:9" ht="13.15" x14ac:dyDescent="0.4">
      <c r="D143" s="17"/>
      <c r="G143" s="16"/>
      <c r="I143" s="19"/>
    </row>
    <row r="144" spans="4:9" ht="13.15" x14ac:dyDescent="0.4">
      <c r="D144" s="17"/>
      <c r="G144" s="16"/>
      <c r="I144" s="19"/>
    </row>
    <row r="145" spans="4:9" ht="13.15" x14ac:dyDescent="0.4">
      <c r="D145" s="17"/>
      <c r="G145" s="16"/>
      <c r="I145" s="19"/>
    </row>
    <row r="146" spans="4:9" ht="13.15" x14ac:dyDescent="0.4">
      <c r="D146" s="17"/>
      <c r="G146" s="16"/>
      <c r="I146" s="19"/>
    </row>
    <row r="147" spans="4:9" ht="13.15" x14ac:dyDescent="0.4">
      <c r="D147" s="17"/>
      <c r="G147" s="16"/>
      <c r="I147" s="19"/>
    </row>
    <row r="148" spans="4:9" ht="13.15" x14ac:dyDescent="0.4">
      <c r="D148" s="17"/>
      <c r="G148" s="16"/>
      <c r="I148" s="19"/>
    </row>
    <row r="149" spans="4:9" ht="13.15" x14ac:dyDescent="0.4">
      <c r="D149" s="17"/>
      <c r="G149" s="16"/>
      <c r="I149" s="19"/>
    </row>
    <row r="150" spans="4:9" ht="13.15" x14ac:dyDescent="0.4">
      <c r="D150" s="17"/>
      <c r="G150" s="16"/>
      <c r="I150" s="19"/>
    </row>
    <row r="151" spans="4:9" ht="13.15" x14ac:dyDescent="0.4">
      <c r="D151" s="17"/>
      <c r="G151" s="16"/>
      <c r="I151" s="19"/>
    </row>
    <row r="152" spans="4:9" ht="13.15" x14ac:dyDescent="0.4">
      <c r="D152" s="17"/>
      <c r="G152" s="16"/>
      <c r="I152" s="19"/>
    </row>
    <row r="153" spans="4:9" ht="13.15" x14ac:dyDescent="0.4">
      <c r="D153" s="17"/>
      <c r="G153" s="16"/>
      <c r="I153" s="19"/>
    </row>
    <row r="154" spans="4:9" ht="13.15" x14ac:dyDescent="0.4">
      <c r="D154" s="17"/>
      <c r="G154" s="16"/>
      <c r="I154" s="19"/>
    </row>
    <row r="155" spans="4:9" ht="13.15" x14ac:dyDescent="0.4">
      <c r="D155" s="17"/>
      <c r="G155" s="16"/>
      <c r="I155" s="19"/>
    </row>
    <row r="156" spans="4:9" ht="13.15" x14ac:dyDescent="0.4">
      <c r="D156" s="17"/>
      <c r="G156" s="16"/>
      <c r="I156" s="19"/>
    </row>
    <row r="157" spans="4:9" ht="13.15" x14ac:dyDescent="0.4">
      <c r="D157" s="17"/>
      <c r="G157" s="16"/>
      <c r="I157" s="19"/>
    </row>
    <row r="158" spans="4:9" ht="13.15" x14ac:dyDescent="0.4">
      <c r="D158" s="17"/>
      <c r="G158" s="16"/>
      <c r="I158" s="19"/>
    </row>
    <row r="159" spans="4:9" ht="13.15" x14ac:dyDescent="0.4">
      <c r="D159" s="17"/>
      <c r="G159" s="16"/>
      <c r="I159" s="19"/>
    </row>
    <row r="160" spans="4:9" ht="13.15" x14ac:dyDescent="0.4">
      <c r="D160" s="17"/>
      <c r="G160" s="16"/>
      <c r="I160" s="19"/>
    </row>
    <row r="161" spans="4:9" ht="13.15" x14ac:dyDescent="0.4">
      <c r="D161" s="17"/>
      <c r="G161" s="16"/>
      <c r="I161" s="19"/>
    </row>
    <row r="162" spans="4:9" ht="13.15" x14ac:dyDescent="0.4">
      <c r="D162" s="17"/>
      <c r="G162" s="16"/>
      <c r="I162" s="19"/>
    </row>
    <row r="163" spans="4:9" ht="13.15" x14ac:dyDescent="0.4">
      <c r="D163" s="17"/>
      <c r="G163" s="16"/>
      <c r="I163" s="19"/>
    </row>
    <row r="164" spans="4:9" ht="13.15" x14ac:dyDescent="0.4">
      <c r="D164" s="17"/>
      <c r="G164" s="16"/>
      <c r="I164" s="19"/>
    </row>
    <row r="165" spans="4:9" ht="13.15" x14ac:dyDescent="0.4">
      <c r="D165" s="17"/>
      <c r="G165" s="16"/>
      <c r="I165" s="19"/>
    </row>
    <row r="166" spans="4:9" ht="13.15" x14ac:dyDescent="0.4">
      <c r="D166" s="17"/>
      <c r="G166" s="16"/>
      <c r="I166" s="19"/>
    </row>
    <row r="167" spans="4:9" ht="13.15" x14ac:dyDescent="0.4">
      <c r="D167" s="17"/>
      <c r="G167" s="16"/>
      <c r="I167" s="19"/>
    </row>
    <row r="168" spans="4:9" ht="13.15" x14ac:dyDescent="0.4">
      <c r="D168" s="17"/>
      <c r="G168" s="16"/>
      <c r="I168" s="19"/>
    </row>
    <row r="169" spans="4:9" ht="13.15" x14ac:dyDescent="0.4">
      <c r="D169" s="17"/>
      <c r="G169" s="16"/>
      <c r="I169" s="19"/>
    </row>
    <row r="170" spans="4:9" ht="13.15" x14ac:dyDescent="0.4">
      <c r="D170" s="17"/>
      <c r="G170" s="16"/>
      <c r="I170" s="19"/>
    </row>
    <row r="171" spans="4:9" ht="13.15" x14ac:dyDescent="0.4">
      <c r="D171" s="17"/>
      <c r="G171" s="16"/>
      <c r="I171" s="19"/>
    </row>
    <row r="172" spans="4:9" ht="13.15" x14ac:dyDescent="0.4">
      <c r="D172" s="17"/>
      <c r="G172" s="16"/>
      <c r="I172" s="19"/>
    </row>
    <row r="173" spans="4:9" ht="13.15" x14ac:dyDescent="0.4">
      <c r="D173" s="17"/>
      <c r="G173" s="16"/>
      <c r="I173" s="19"/>
    </row>
    <row r="174" spans="4:9" ht="13.15" x14ac:dyDescent="0.4">
      <c r="D174" s="17"/>
      <c r="G174" s="16"/>
      <c r="I174" s="19"/>
    </row>
    <row r="175" spans="4:9" ht="13.15" x14ac:dyDescent="0.4">
      <c r="D175" s="17"/>
      <c r="G175" s="16"/>
      <c r="I175" s="19"/>
    </row>
    <row r="176" spans="4:9" ht="13.15" x14ac:dyDescent="0.4">
      <c r="D176" s="17"/>
      <c r="G176" s="16"/>
      <c r="I176" s="19"/>
    </row>
    <row r="177" spans="4:9" ht="13.15" x14ac:dyDescent="0.4">
      <c r="D177" s="17"/>
      <c r="G177" s="16"/>
      <c r="I177" s="19"/>
    </row>
    <row r="178" spans="4:9" ht="13.15" x14ac:dyDescent="0.4">
      <c r="D178" s="17"/>
      <c r="G178" s="16"/>
      <c r="I178" s="19"/>
    </row>
    <row r="179" spans="4:9" ht="13.15" x14ac:dyDescent="0.4">
      <c r="D179" s="17"/>
      <c r="G179" s="16"/>
      <c r="I179" s="19"/>
    </row>
    <row r="180" spans="4:9" ht="13.15" x14ac:dyDescent="0.4">
      <c r="D180" s="17"/>
      <c r="G180" s="16"/>
      <c r="I180" s="19"/>
    </row>
    <row r="181" spans="4:9" ht="13.15" x14ac:dyDescent="0.4">
      <c r="D181" s="17"/>
      <c r="G181" s="16"/>
      <c r="I181" s="19"/>
    </row>
    <row r="182" spans="4:9" ht="13.15" x14ac:dyDescent="0.4">
      <c r="D182" s="17"/>
      <c r="G182" s="16"/>
      <c r="I182" s="19"/>
    </row>
    <row r="183" spans="4:9" ht="13.15" x14ac:dyDescent="0.4">
      <c r="D183" s="17"/>
      <c r="G183" s="16"/>
      <c r="I183" s="19"/>
    </row>
    <row r="184" spans="4:9" ht="13.15" x14ac:dyDescent="0.4">
      <c r="D184" s="17"/>
      <c r="G184" s="16"/>
      <c r="I184" s="19"/>
    </row>
    <row r="185" spans="4:9" ht="13.15" x14ac:dyDescent="0.4">
      <c r="D185" s="17"/>
      <c r="G185" s="16"/>
      <c r="I185" s="19"/>
    </row>
    <row r="186" spans="4:9" ht="13.15" x14ac:dyDescent="0.4">
      <c r="D186" s="17"/>
      <c r="G186" s="16"/>
      <c r="I186" s="19"/>
    </row>
    <row r="187" spans="4:9" ht="13.15" x14ac:dyDescent="0.4">
      <c r="D187" s="17"/>
      <c r="G187" s="16"/>
      <c r="I187" s="19"/>
    </row>
    <row r="188" spans="4:9" ht="13.15" x14ac:dyDescent="0.4">
      <c r="D188" s="17"/>
      <c r="G188" s="16"/>
      <c r="I188" s="19"/>
    </row>
    <row r="189" spans="4:9" ht="13.15" x14ac:dyDescent="0.4">
      <c r="D189" s="17"/>
      <c r="G189" s="16"/>
      <c r="I189" s="19"/>
    </row>
    <row r="190" spans="4:9" ht="13.15" x14ac:dyDescent="0.4">
      <c r="D190" s="17"/>
      <c r="G190" s="16"/>
      <c r="I190" s="19"/>
    </row>
    <row r="191" spans="4:9" ht="13.15" x14ac:dyDescent="0.4">
      <c r="D191" s="17"/>
      <c r="G191" s="16"/>
      <c r="I191" s="19"/>
    </row>
    <row r="192" spans="4:9" ht="13.15" x14ac:dyDescent="0.4">
      <c r="D192" s="17"/>
      <c r="G192" s="16"/>
      <c r="I192" s="19"/>
    </row>
    <row r="193" spans="4:9" ht="13.15" x14ac:dyDescent="0.4">
      <c r="D193" s="17"/>
      <c r="G193" s="16"/>
      <c r="I193" s="19"/>
    </row>
    <row r="194" spans="4:9" ht="13.15" x14ac:dyDescent="0.4">
      <c r="D194" s="17"/>
      <c r="G194" s="16"/>
      <c r="I194" s="19"/>
    </row>
    <row r="195" spans="4:9" ht="13.15" x14ac:dyDescent="0.4">
      <c r="D195" s="17"/>
      <c r="G195" s="16"/>
      <c r="I195" s="19"/>
    </row>
    <row r="196" spans="4:9" ht="13.15" x14ac:dyDescent="0.4">
      <c r="D196" s="17"/>
      <c r="G196" s="16"/>
      <c r="I196" s="19"/>
    </row>
    <row r="197" spans="4:9" ht="13.15" x14ac:dyDescent="0.4">
      <c r="D197" s="17"/>
      <c r="G197" s="16"/>
      <c r="I197" s="19"/>
    </row>
    <row r="198" spans="4:9" ht="13.15" x14ac:dyDescent="0.4">
      <c r="D198" s="17"/>
      <c r="G198" s="16"/>
      <c r="I198" s="19"/>
    </row>
    <row r="199" spans="4:9" ht="13.15" x14ac:dyDescent="0.4">
      <c r="D199" s="17"/>
      <c r="G199" s="16"/>
      <c r="I199" s="19"/>
    </row>
    <row r="200" spans="4:9" ht="13.15" x14ac:dyDescent="0.4">
      <c r="D200" s="17"/>
      <c r="G200" s="16"/>
      <c r="I200" s="19"/>
    </row>
    <row r="201" spans="4:9" ht="13.15" x14ac:dyDescent="0.4">
      <c r="D201" s="17"/>
      <c r="G201" s="16"/>
      <c r="I201" s="19"/>
    </row>
    <row r="202" spans="4:9" ht="13.15" x14ac:dyDescent="0.4">
      <c r="D202" s="17"/>
      <c r="G202" s="16"/>
      <c r="I202" s="19"/>
    </row>
    <row r="203" spans="4:9" ht="13.15" x14ac:dyDescent="0.4">
      <c r="D203" s="17"/>
      <c r="G203" s="16"/>
      <c r="I203" s="19"/>
    </row>
    <row r="204" spans="4:9" ht="13.15" x14ac:dyDescent="0.4">
      <c r="D204" s="17"/>
      <c r="G204" s="16"/>
      <c r="I204" s="19"/>
    </row>
    <row r="205" spans="4:9" ht="13.15" x14ac:dyDescent="0.4">
      <c r="D205" s="17"/>
      <c r="G205" s="16"/>
      <c r="I205" s="19"/>
    </row>
    <row r="206" spans="4:9" ht="13.15" x14ac:dyDescent="0.4">
      <c r="D206" s="17"/>
      <c r="G206" s="16"/>
      <c r="I206" s="19"/>
    </row>
    <row r="207" spans="4:9" ht="13.15" x14ac:dyDescent="0.4">
      <c r="D207" s="17"/>
      <c r="G207" s="16"/>
      <c r="I207" s="19"/>
    </row>
    <row r="208" spans="4:9" ht="13.15" x14ac:dyDescent="0.4">
      <c r="D208" s="17"/>
      <c r="G208" s="16"/>
      <c r="I208" s="19"/>
    </row>
    <row r="209" spans="4:9" ht="13.15" x14ac:dyDescent="0.4">
      <c r="D209" s="17"/>
      <c r="G209" s="16"/>
      <c r="I209" s="19"/>
    </row>
    <row r="210" spans="4:9" ht="13.15" x14ac:dyDescent="0.4">
      <c r="D210" s="17"/>
      <c r="G210" s="16"/>
      <c r="I210" s="19"/>
    </row>
    <row r="211" spans="4:9" ht="13.15" x14ac:dyDescent="0.4">
      <c r="D211" s="17"/>
      <c r="G211" s="16"/>
      <c r="I211" s="19"/>
    </row>
    <row r="212" spans="4:9" ht="13.15" x14ac:dyDescent="0.4">
      <c r="D212" s="17"/>
      <c r="G212" s="16"/>
      <c r="I212" s="19"/>
    </row>
    <row r="213" spans="4:9" ht="13.15" x14ac:dyDescent="0.4">
      <c r="D213" s="17"/>
      <c r="G213" s="16"/>
      <c r="I213" s="19"/>
    </row>
    <row r="214" spans="4:9" ht="13.15" x14ac:dyDescent="0.4">
      <c r="D214" s="17"/>
      <c r="G214" s="16"/>
      <c r="I214" s="19"/>
    </row>
    <row r="215" spans="4:9" ht="13.15" x14ac:dyDescent="0.4">
      <c r="D215" s="17"/>
      <c r="G215" s="16"/>
      <c r="I215" s="19"/>
    </row>
    <row r="216" spans="4:9" ht="13.15" x14ac:dyDescent="0.4">
      <c r="D216" s="17"/>
      <c r="G216" s="16"/>
      <c r="I216" s="19"/>
    </row>
    <row r="217" spans="4:9" ht="13.15" x14ac:dyDescent="0.4">
      <c r="D217" s="17"/>
      <c r="G217" s="16"/>
      <c r="I217" s="19"/>
    </row>
    <row r="218" spans="4:9" ht="13.15" x14ac:dyDescent="0.4">
      <c r="D218" s="17"/>
      <c r="G218" s="16"/>
      <c r="I218" s="19"/>
    </row>
    <row r="219" spans="4:9" ht="13.15" x14ac:dyDescent="0.4">
      <c r="D219" s="17"/>
      <c r="G219" s="16"/>
      <c r="I219" s="19"/>
    </row>
    <row r="220" spans="4:9" ht="13.15" x14ac:dyDescent="0.4">
      <c r="D220" s="17"/>
      <c r="G220" s="16"/>
      <c r="I220" s="19"/>
    </row>
    <row r="221" spans="4:9" ht="13.15" x14ac:dyDescent="0.4">
      <c r="D221" s="17"/>
      <c r="G221" s="16"/>
      <c r="I221" s="19"/>
    </row>
    <row r="222" spans="4:9" ht="13.15" x14ac:dyDescent="0.4">
      <c r="D222" s="17"/>
      <c r="G222" s="16"/>
      <c r="I222" s="19"/>
    </row>
    <row r="223" spans="4:9" ht="13.15" x14ac:dyDescent="0.4">
      <c r="D223" s="17"/>
      <c r="G223" s="16"/>
      <c r="I223" s="19"/>
    </row>
    <row r="224" spans="4:9" ht="13.15" x14ac:dyDescent="0.4">
      <c r="D224" s="17"/>
      <c r="G224" s="16"/>
      <c r="I224" s="19"/>
    </row>
    <row r="225" spans="4:9" ht="13.15" x14ac:dyDescent="0.4">
      <c r="D225" s="17"/>
      <c r="G225" s="16"/>
      <c r="I225" s="19"/>
    </row>
    <row r="226" spans="4:9" ht="13.15" x14ac:dyDescent="0.4">
      <c r="D226" s="17"/>
      <c r="G226" s="16"/>
      <c r="I226" s="19"/>
    </row>
    <row r="227" spans="4:9" ht="13.15" x14ac:dyDescent="0.4">
      <c r="D227" s="17"/>
      <c r="G227" s="16"/>
      <c r="I227" s="19"/>
    </row>
    <row r="228" spans="4:9" ht="13.15" x14ac:dyDescent="0.4">
      <c r="D228" s="17"/>
      <c r="G228" s="16"/>
      <c r="I228" s="19"/>
    </row>
    <row r="229" spans="4:9" ht="13.15" x14ac:dyDescent="0.4">
      <c r="D229" s="17"/>
      <c r="G229" s="16"/>
      <c r="I229" s="19"/>
    </row>
    <row r="230" spans="4:9" ht="13.15" x14ac:dyDescent="0.4">
      <c r="D230" s="17"/>
      <c r="G230" s="16"/>
      <c r="I230" s="19"/>
    </row>
    <row r="231" spans="4:9" ht="13.15" x14ac:dyDescent="0.4">
      <c r="D231" s="17"/>
      <c r="G231" s="16"/>
      <c r="I231" s="19"/>
    </row>
    <row r="232" spans="4:9" ht="13.15" x14ac:dyDescent="0.4">
      <c r="D232" s="17"/>
      <c r="G232" s="16"/>
      <c r="I232" s="19"/>
    </row>
    <row r="233" spans="4:9" ht="13.15" x14ac:dyDescent="0.4">
      <c r="D233" s="17"/>
      <c r="G233" s="16"/>
      <c r="I233" s="19"/>
    </row>
    <row r="234" spans="4:9" ht="13.15" x14ac:dyDescent="0.4">
      <c r="D234" s="17"/>
      <c r="G234" s="16"/>
      <c r="I234" s="19"/>
    </row>
    <row r="235" spans="4:9" ht="13.15" x14ac:dyDescent="0.4">
      <c r="D235" s="17"/>
      <c r="G235" s="16"/>
      <c r="I235" s="19"/>
    </row>
    <row r="236" spans="4:9" ht="13.15" x14ac:dyDescent="0.4">
      <c r="D236" s="17"/>
      <c r="G236" s="16"/>
      <c r="I236" s="19"/>
    </row>
    <row r="237" spans="4:9" ht="13.15" x14ac:dyDescent="0.4">
      <c r="D237" s="17"/>
      <c r="G237" s="16"/>
      <c r="I237" s="19"/>
    </row>
    <row r="238" spans="4:9" ht="13.15" x14ac:dyDescent="0.4">
      <c r="D238" s="17"/>
      <c r="G238" s="16"/>
      <c r="I238" s="19"/>
    </row>
    <row r="239" spans="4:9" ht="13.15" x14ac:dyDescent="0.4">
      <c r="D239" s="17"/>
      <c r="G239" s="16"/>
      <c r="I239" s="19"/>
    </row>
    <row r="240" spans="4:9" ht="13.15" x14ac:dyDescent="0.4">
      <c r="D240" s="17"/>
      <c r="G240" s="16"/>
      <c r="I240" s="19"/>
    </row>
    <row r="241" spans="4:9" ht="13.15" x14ac:dyDescent="0.4">
      <c r="D241" s="17"/>
      <c r="G241" s="16"/>
      <c r="I241" s="19"/>
    </row>
    <row r="242" spans="4:9" ht="13.15" x14ac:dyDescent="0.4">
      <c r="D242" s="17"/>
      <c r="G242" s="16"/>
      <c r="I242" s="19"/>
    </row>
    <row r="243" spans="4:9" ht="13.15" x14ac:dyDescent="0.4">
      <c r="D243" s="17"/>
      <c r="G243" s="16"/>
      <c r="I243" s="19"/>
    </row>
    <row r="244" spans="4:9" ht="13.15" x14ac:dyDescent="0.4">
      <c r="D244" s="17"/>
      <c r="G244" s="16"/>
      <c r="I244" s="19"/>
    </row>
    <row r="245" spans="4:9" ht="13.15" x14ac:dyDescent="0.4">
      <c r="D245" s="17"/>
      <c r="G245" s="16"/>
      <c r="I245" s="19"/>
    </row>
    <row r="246" spans="4:9" ht="13.15" x14ac:dyDescent="0.4">
      <c r="D246" s="17"/>
      <c r="G246" s="16"/>
      <c r="I246" s="19"/>
    </row>
    <row r="247" spans="4:9" ht="13.15" x14ac:dyDescent="0.4">
      <c r="D247" s="17"/>
      <c r="G247" s="16"/>
      <c r="I247" s="19"/>
    </row>
    <row r="248" spans="4:9" ht="13.15" x14ac:dyDescent="0.4">
      <c r="D248" s="17"/>
      <c r="G248" s="16"/>
      <c r="I248" s="19"/>
    </row>
    <row r="249" spans="4:9" ht="13.15" x14ac:dyDescent="0.4">
      <c r="D249" s="17"/>
      <c r="G249" s="16"/>
      <c r="I249" s="19"/>
    </row>
    <row r="250" spans="4:9" ht="13.15" x14ac:dyDescent="0.4">
      <c r="D250" s="17"/>
      <c r="G250" s="16"/>
      <c r="I250" s="19"/>
    </row>
    <row r="251" spans="4:9" ht="13.15" x14ac:dyDescent="0.4">
      <c r="D251" s="17"/>
      <c r="G251" s="16"/>
      <c r="I251" s="19"/>
    </row>
    <row r="252" spans="4:9" ht="13.15" x14ac:dyDescent="0.4">
      <c r="D252" s="17"/>
      <c r="G252" s="16"/>
      <c r="I252" s="19"/>
    </row>
    <row r="253" spans="4:9" ht="13.15" x14ac:dyDescent="0.4">
      <c r="D253" s="17"/>
      <c r="G253" s="16"/>
      <c r="I253" s="19"/>
    </row>
    <row r="254" spans="4:9" ht="13.15" x14ac:dyDescent="0.4">
      <c r="D254" s="17"/>
      <c r="G254" s="16"/>
      <c r="I254" s="19"/>
    </row>
    <row r="255" spans="4:9" ht="13.15" x14ac:dyDescent="0.4">
      <c r="D255" s="17"/>
      <c r="G255" s="16"/>
      <c r="I255" s="19"/>
    </row>
    <row r="256" spans="4:9" ht="13.15" x14ac:dyDescent="0.4">
      <c r="D256" s="17"/>
      <c r="G256" s="16"/>
      <c r="I256" s="19"/>
    </row>
    <row r="257" spans="4:9" ht="13.15" x14ac:dyDescent="0.4">
      <c r="D257" s="17"/>
      <c r="G257" s="16"/>
      <c r="I257" s="19"/>
    </row>
    <row r="258" spans="4:9" ht="13.15" x14ac:dyDescent="0.4">
      <c r="D258" s="17"/>
      <c r="G258" s="16"/>
      <c r="I258" s="19"/>
    </row>
    <row r="259" spans="4:9" ht="13.15" x14ac:dyDescent="0.4">
      <c r="D259" s="17"/>
      <c r="G259" s="16"/>
      <c r="I259" s="19"/>
    </row>
    <row r="260" spans="4:9" ht="13.15" x14ac:dyDescent="0.4">
      <c r="D260" s="17"/>
      <c r="G260" s="16"/>
      <c r="I260" s="19"/>
    </row>
    <row r="261" spans="4:9" ht="13.15" x14ac:dyDescent="0.4">
      <c r="D261" s="17"/>
      <c r="G261" s="16"/>
      <c r="I261" s="19"/>
    </row>
    <row r="262" spans="4:9" ht="13.15" x14ac:dyDescent="0.4">
      <c r="D262" s="17"/>
      <c r="G262" s="16"/>
      <c r="I262" s="19"/>
    </row>
    <row r="263" spans="4:9" ht="13.15" x14ac:dyDescent="0.4">
      <c r="D263" s="17"/>
      <c r="G263" s="16"/>
      <c r="I263" s="19"/>
    </row>
    <row r="264" spans="4:9" ht="13.15" x14ac:dyDescent="0.4">
      <c r="D264" s="17"/>
      <c r="G264" s="16"/>
      <c r="I264" s="19"/>
    </row>
    <row r="265" spans="4:9" ht="13.15" x14ac:dyDescent="0.4">
      <c r="D265" s="17"/>
      <c r="G265" s="16"/>
      <c r="I265" s="19"/>
    </row>
    <row r="266" spans="4:9" ht="13.15" x14ac:dyDescent="0.4">
      <c r="D266" s="17"/>
      <c r="G266" s="16"/>
      <c r="I266" s="19"/>
    </row>
    <row r="267" spans="4:9" ht="13.15" x14ac:dyDescent="0.4">
      <c r="D267" s="17"/>
      <c r="G267" s="16"/>
      <c r="I267" s="19"/>
    </row>
    <row r="268" spans="4:9" ht="13.15" x14ac:dyDescent="0.4">
      <c r="D268" s="17"/>
      <c r="G268" s="16"/>
      <c r="I268" s="19"/>
    </row>
    <row r="269" spans="4:9" ht="13.15" x14ac:dyDescent="0.4">
      <c r="D269" s="17"/>
      <c r="G269" s="16"/>
      <c r="I269" s="19"/>
    </row>
    <row r="270" spans="4:9" ht="13.15" x14ac:dyDescent="0.4">
      <c r="D270" s="17"/>
      <c r="G270" s="16"/>
      <c r="I270" s="19"/>
    </row>
    <row r="271" spans="4:9" ht="13.15" x14ac:dyDescent="0.4">
      <c r="D271" s="17"/>
      <c r="G271" s="16"/>
      <c r="I271" s="19"/>
    </row>
    <row r="272" spans="4:9" ht="13.15" x14ac:dyDescent="0.4">
      <c r="D272" s="17"/>
      <c r="G272" s="16"/>
      <c r="I272" s="19"/>
    </row>
    <row r="273" spans="4:9" ht="13.15" x14ac:dyDescent="0.4">
      <c r="D273" s="17"/>
      <c r="G273" s="16"/>
      <c r="I273" s="19"/>
    </row>
    <row r="274" spans="4:9" ht="13.15" x14ac:dyDescent="0.4">
      <c r="D274" s="17"/>
      <c r="G274" s="16"/>
      <c r="I274" s="19"/>
    </row>
    <row r="275" spans="4:9" ht="13.15" x14ac:dyDescent="0.4">
      <c r="D275" s="17"/>
      <c r="G275" s="16"/>
      <c r="I275" s="19"/>
    </row>
    <row r="276" spans="4:9" ht="13.15" x14ac:dyDescent="0.4">
      <c r="D276" s="17"/>
      <c r="G276" s="16"/>
      <c r="I276" s="19"/>
    </row>
    <row r="277" spans="4:9" ht="13.15" x14ac:dyDescent="0.4">
      <c r="D277" s="17"/>
      <c r="G277" s="16"/>
      <c r="I277" s="19"/>
    </row>
    <row r="278" spans="4:9" ht="13.15" x14ac:dyDescent="0.4">
      <c r="D278" s="17"/>
      <c r="G278" s="16"/>
      <c r="I278" s="19"/>
    </row>
    <row r="279" spans="4:9" ht="13.15" x14ac:dyDescent="0.4">
      <c r="D279" s="17"/>
      <c r="G279" s="16"/>
      <c r="I279" s="19"/>
    </row>
    <row r="280" spans="4:9" ht="13.15" x14ac:dyDescent="0.4">
      <c r="D280" s="17"/>
      <c r="G280" s="16"/>
      <c r="I280" s="19"/>
    </row>
    <row r="281" spans="4:9" ht="13.15" x14ac:dyDescent="0.4">
      <c r="D281" s="17"/>
      <c r="G281" s="16"/>
      <c r="I281" s="19"/>
    </row>
    <row r="282" spans="4:9" ht="13.15" x14ac:dyDescent="0.4">
      <c r="D282" s="17"/>
      <c r="G282" s="16"/>
      <c r="I282" s="19"/>
    </row>
    <row r="283" spans="4:9" ht="13.15" x14ac:dyDescent="0.4">
      <c r="D283" s="17"/>
      <c r="G283" s="16"/>
      <c r="I283" s="19"/>
    </row>
    <row r="284" spans="4:9" ht="13.15" x14ac:dyDescent="0.4">
      <c r="D284" s="17"/>
      <c r="G284" s="16"/>
      <c r="I284" s="19"/>
    </row>
    <row r="285" spans="4:9" ht="13.15" x14ac:dyDescent="0.4">
      <c r="D285" s="17"/>
      <c r="G285" s="16"/>
      <c r="I285" s="19"/>
    </row>
    <row r="286" spans="4:9" ht="13.15" x14ac:dyDescent="0.4">
      <c r="D286" s="17"/>
      <c r="G286" s="16"/>
      <c r="I286" s="19"/>
    </row>
    <row r="287" spans="4:9" ht="13.15" x14ac:dyDescent="0.4">
      <c r="D287" s="17"/>
      <c r="G287" s="16"/>
      <c r="I287" s="19"/>
    </row>
    <row r="288" spans="4:9" ht="13.15" x14ac:dyDescent="0.4">
      <c r="D288" s="17"/>
      <c r="G288" s="16"/>
      <c r="I288" s="19"/>
    </row>
    <row r="289" spans="4:9" ht="13.15" x14ac:dyDescent="0.4">
      <c r="D289" s="17"/>
      <c r="G289" s="16"/>
      <c r="I289" s="19"/>
    </row>
    <row r="290" spans="4:9" ht="13.15" x14ac:dyDescent="0.4">
      <c r="D290" s="17"/>
      <c r="G290" s="16"/>
      <c r="I290" s="19"/>
    </row>
    <row r="291" spans="4:9" ht="13.15" x14ac:dyDescent="0.4">
      <c r="D291" s="17"/>
      <c r="G291" s="16"/>
      <c r="I291" s="19"/>
    </row>
    <row r="292" spans="4:9" ht="13.15" x14ac:dyDescent="0.4">
      <c r="D292" s="17"/>
      <c r="G292" s="16"/>
      <c r="I292" s="19"/>
    </row>
    <row r="293" spans="4:9" ht="13.15" x14ac:dyDescent="0.4">
      <c r="D293" s="17"/>
      <c r="G293" s="16"/>
      <c r="I293" s="19"/>
    </row>
    <row r="294" spans="4:9" ht="13.15" x14ac:dyDescent="0.4">
      <c r="D294" s="17"/>
      <c r="G294" s="16"/>
      <c r="I294" s="19"/>
    </row>
    <row r="295" spans="4:9" ht="13.15" x14ac:dyDescent="0.4">
      <c r="D295" s="17"/>
      <c r="G295" s="16"/>
      <c r="I295" s="19"/>
    </row>
    <row r="296" spans="4:9" ht="13.15" x14ac:dyDescent="0.4">
      <c r="D296" s="17"/>
      <c r="G296" s="16"/>
      <c r="I296" s="19"/>
    </row>
    <row r="297" spans="4:9" ht="13.15" x14ac:dyDescent="0.4">
      <c r="D297" s="17"/>
      <c r="G297" s="16"/>
      <c r="I297" s="19"/>
    </row>
    <row r="298" spans="4:9" ht="13.15" x14ac:dyDescent="0.4">
      <c r="D298" s="17"/>
      <c r="G298" s="16"/>
      <c r="I298" s="19"/>
    </row>
    <row r="299" spans="4:9" ht="13.15" x14ac:dyDescent="0.4">
      <c r="D299" s="17"/>
      <c r="G299" s="16"/>
      <c r="I299" s="19"/>
    </row>
    <row r="300" spans="4:9" ht="13.15" x14ac:dyDescent="0.4">
      <c r="D300" s="17"/>
      <c r="G300" s="16"/>
      <c r="I300" s="19"/>
    </row>
    <row r="301" spans="4:9" ht="13.15" x14ac:dyDescent="0.4">
      <c r="D301" s="17"/>
      <c r="G301" s="16"/>
      <c r="I301" s="19"/>
    </row>
    <row r="302" spans="4:9" ht="13.15" x14ac:dyDescent="0.4">
      <c r="D302" s="17"/>
      <c r="G302" s="16"/>
      <c r="I302" s="19"/>
    </row>
    <row r="303" spans="4:9" ht="13.15" x14ac:dyDescent="0.4">
      <c r="D303" s="17"/>
      <c r="G303" s="16"/>
      <c r="I303" s="19"/>
    </row>
    <row r="304" spans="4:9" ht="13.15" x14ac:dyDescent="0.4">
      <c r="D304" s="17"/>
      <c r="G304" s="16"/>
      <c r="I304" s="19"/>
    </row>
    <row r="305" spans="4:9" ht="13.15" x14ac:dyDescent="0.4">
      <c r="D305" s="17"/>
      <c r="G305" s="16"/>
      <c r="I305" s="19"/>
    </row>
    <row r="306" spans="4:9" ht="13.15" x14ac:dyDescent="0.4">
      <c r="D306" s="17"/>
      <c r="G306" s="16"/>
      <c r="I306" s="19"/>
    </row>
    <row r="307" spans="4:9" ht="13.15" x14ac:dyDescent="0.4">
      <c r="D307" s="17"/>
      <c r="G307" s="16"/>
      <c r="I307" s="19"/>
    </row>
    <row r="308" spans="4:9" ht="13.15" x14ac:dyDescent="0.4">
      <c r="D308" s="17"/>
      <c r="G308" s="16"/>
      <c r="I308" s="19"/>
    </row>
    <row r="309" spans="4:9" ht="13.15" x14ac:dyDescent="0.4">
      <c r="D309" s="17"/>
      <c r="G309" s="16"/>
      <c r="I309" s="19"/>
    </row>
    <row r="310" spans="4:9" ht="13.15" x14ac:dyDescent="0.4">
      <c r="D310" s="17"/>
      <c r="G310" s="16"/>
      <c r="I310" s="19"/>
    </row>
    <row r="311" spans="4:9" ht="13.15" x14ac:dyDescent="0.4">
      <c r="D311" s="17"/>
      <c r="G311" s="16"/>
      <c r="I311" s="19"/>
    </row>
    <row r="312" spans="4:9" ht="13.15" x14ac:dyDescent="0.4">
      <c r="D312" s="17"/>
      <c r="G312" s="16"/>
      <c r="I312" s="19"/>
    </row>
    <row r="313" spans="4:9" ht="13.15" x14ac:dyDescent="0.4">
      <c r="D313" s="17"/>
      <c r="G313" s="16"/>
      <c r="I313" s="19"/>
    </row>
    <row r="314" spans="4:9" ht="13.15" x14ac:dyDescent="0.4">
      <c r="D314" s="17"/>
      <c r="G314" s="16"/>
      <c r="I314" s="19"/>
    </row>
    <row r="315" spans="4:9" ht="13.15" x14ac:dyDescent="0.4">
      <c r="D315" s="17"/>
      <c r="G315" s="16"/>
      <c r="I315" s="19"/>
    </row>
    <row r="316" spans="4:9" ht="13.15" x14ac:dyDescent="0.4">
      <c r="D316" s="17"/>
      <c r="G316" s="16"/>
      <c r="I316" s="19"/>
    </row>
    <row r="317" spans="4:9" ht="13.15" x14ac:dyDescent="0.4">
      <c r="D317" s="17"/>
      <c r="G317" s="16"/>
      <c r="I317" s="19"/>
    </row>
    <row r="318" spans="4:9" ht="13.15" x14ac:dyDescent="0.4">
      <c r="D318" s="17"/>
      <c r="G318" s="16"/>
      <c r="I318" s="19"/>
    </row>
    <row r="319" spans="4:9" ht="13.15" x14ac:dyDescent="0.4">
      <c r="D319" s="17"/>
      <c r="G319" s="16"/>
      <c r="I319" s="19"/>
    </row>
    <row r="320" spans="4:9" ht="13.15" x14ac:dyDescent="0.4">
      <c r="D320" s="17"/>
      <c r="G320" s="16"/>
      <c r="I320" s="19"/>
    </row>
    <row r="321" spans="4:9" ht="13.15" x14ac:dyDescent="0.4">
      <c r="D321" s="17"/>
      <c r="G321" s="16"/>
      <c r="I321" s="19"/>
    </row>
    <row r="322" spans="4:9" ht="13.15" x14ac:dyDescent="0.4">
      <c r="D322" s="17"/>
      <c r="G322" s="16"/>
      <c r="I322" s="19"/>
    </row>
    <row r="323" spans="4:9" ht="13.15" x14ac:dyDescent="0.4">
      <c r="D323" s="17"/>
      <c r="G323" s="16"/>
      <c r="I323" s="19"/>
    </row>
    <row r="324" spans="4:9" ht="13.15" x14ac:dyDescent="0.4">
      <c r="D324" s="17"/>
      <c r="G324" s="16"/>
      <c r="I324" s="19"/>
    </row>
    <row r="325" spans="4:9" ht="13.15" x14ac:dyDescent="0.4">
      <c r="D325" s="17"/>
      <c r="G325" s="16"/>
      <c r="I325" s="19"/>
    </row>
    <row r="326" spans="4:9" ht="13.15" x14ac:dyDescent="0.4">
      <c r="D326" s="17"/>
      <c r="G326" s="16"/>
      <c r="I326" s="19"/>
    </row>
    <row r="327" spans="4:9" ht="13.15" x14ac:dyDescent="0.4">
      <c r="D327" s="17"/>
      <c r="G327" s="16"/>
      <c r="I327" s="19"/>
    </row>
    <row r="328" spans="4:9" ht="13.15" x14ac:dyDescent="0.4">
      <c r="D328" s="17"/>
      <c r="G328" s="16"/>
      <c r="I328" s="19"/>
    </row>
    <row r="329" spans="4:9" ht="13.15" x14ac:dyDescent="0.4">
      <c r="D329" s="17"/>
      <c r="G329" s="16"/>
      <c r="I329" s="19"/>
    </row>
    <row r="330" spans="4:9" ht="13.15" x14ac:dyDescent="0.4">
      <c r="D330" s="17"/>
      <c r="G330" s="16"/>
      <c r="I330" s="19"/>
    </row>
    <row r="331" spans="4:9" ht="13.15" x14ac:dyDescent="0.4">
      <c r="D331" s="17"/>
      <c r="G331" s="16"/>
      <c r="I331" s="19"/>
    </row>
    <row r="332" spans="4:9" ht="13.15" x14ac:dyDescent="0.4">
      <c r="D332" s="17"/>
      <c r="G332" s="16"/>
      <c r="I332" s="19"/>
    </row>
    <row r="333" spans="4:9" ht="13.15" x14ac:dyDescent="0.4">
      <c r="D333" s="17"/>
      <c r="G333" s="16"/>
      <c r="I333" s="19"/>
    </row>
    <row r="334" spans="4:9" ht="13.15" x14ac:dyDescent="0.4">
      <c r="D334" s="17"/>
      <c r="G334" s="16"/>
      <c r="I334" s="19"/>
    </row>
    <row r="335" spans="4:9" ht="13.15" x14ac:dyDescent="0.4">
      <c r="D335" s="17"/>
      <c r="G335" s="16"/>
      <c r="I335" s="19"/>
    </row>
    <row r="336" spans="4:9" ht="13.15" x14ac:dyDescent="0.4">
      <c r="D336" s="17"/>
      <c r="G336" s="16"/>
      <c r="I336" s="19"/>
    </row>
    <row r="337" spans="4:9" ht="13.15" x14ac:dyDescent="0.4">
      <c r="D337" s="17"/>
      <c r="G337" s="16"/>
      <c r="I337" s="19"/>
    </row>
    <row r="338" spans="4:9" ht="13.15" x14ac:dyDescent="0.4">
      <c r="D338" s="17"/>
      <c r="G338" s="16"/>
      <c r="I338" s="19"/>
    </row>
    <row r="339" spans="4:9" ht="13.15" x14ac:dyDescent="0.4">
      <c r="D339" s="17"/>
      <c r="G339" s="16"/>
      <c r="I339" s="19"/>
    </row>
    <row r="340" spans="4:9" ht="13.15" x14ac:dyDescent="0.4">
      <c r="D340" s="17"/>
      <c r="G340" s="16"/>
      <c r="I340" s="19"/>
    </row>
    <row r="341" spans="4:9" ht="13.15" x14ac:dyDescent="0.4">
      <c r="D341" s="17"/>
      <c r="G341" s="16"/>
      <c r="I341" s="19"/>
    </row>
    <row r="342" spans="4:9" ht="13.15" x14ac:dyDescent="0.4">
      <c r="D342" s="17"/>
      <c r="G342" s="16"/>
      <c r="I342" s="19"/>
    </row>
    <row r="343" spans="4:9" ht="13.15" x14ac:dyDescent="0.4">
      <c r="D343" s="17"/>
      <c r="G343" s="16"/>
      <c r="I343" s="19"/>
    </row>
    <row r="344" spans="4:9" ht="13.15" x14ac:dyDescent="0.4">
      <c r="D344" s="17"/>
      <c r="G344" s="16"/>
      <c r="I344" s="19"/>
    </row>
    <row r="345" spans="4:9" ht="13.15" x14ac:dyDescent="0.4">
      <c r="D345" s="17"/>
      <c r="G345" s="16"/>
      <c r="I345" s="19"/>
    </row>
    <row r="346" spans="4:9" ht="13.15" x14ac:dyDescent="0.4">
      <c r="D346" s="17"/>
      <c r="G346" s="16"/>
      <c r="I346" s="19"/>
    </row>
    <row r="347" spans="4:9" ht="13.15" x14ac:dyDescent="0.4">
      <c r="D347" s="17"/>
      <c r="G347" s="16"/>
      <c r="I347" s="19"/>
    </row>
    <row r="348" spans="4:9" ht="13.15" x14ac:dyDescent="0.4">
      <c r="D348" s="17"/>
      <c r="G348" s="16"/>
      <c r="I348" s="19"/>
    </row>
    <row r="349" spans="4:9" ht="13.15" x14ac:dyDescent="0.4">
      <c r="D349" s="17"/>
      <c r="G349" s="16"/>
      <c r="I349" s="19"/>
    </row>
    <row r="350" spans="4:9" ht="13.15" x14ac:dyDescent="0.4">
      <c r="D350" s="17"/>
      <c r="G350" s="16"/>
      <c r="I350" s="19"/>
    </row>
    <row r="351" spans="4:9" ht="13.15" x14ac:dyDescent="0.4">
      <c r="D351" s="17"/>
      <c r="G351" s="16"/>
      <c r="I351" s="19"/>
    </row>
    <row r="352" spans="4:9" ht="13.15" x14ac:dyDescent="0.4">
      <c r="D352" s="17"/>
      <c r="G352" s="16"/>
      <c r="I352" s="19"/>
    </row>
    <row r="353" spans="4:9" ht="13.15" x14ac:dyDescent="0.4">
      <c r="D353" s="17"/>
      <c r="G353" s="16"/>
      <c r="I353" s="19"/>
    </row>
    <row r="354" spans="4:9" ht="13.15" x14ac:dyDescent="0.4">
      <c r="D354" s="17"/>
      <c r="G354" s="16"/>
      <c r="I354" s="19"/>
    </row>
    <row r="355" spans="4:9" ht="13.15" x14ac:dyDescent="0.4">
      <c r="D355" s="17"/>
      <c r="G355" s="16"/>
      <c r="I355" s="19"/>
    </row>
    <row r="356" spans="4:9" ht="13.15" x14ac:dyDescent="0.4">
      <c r="D356" s="17"/>
      <c r="G356" s="16"/>
      <c r="I356" s="19"/>
    </row>
    <row r="357" spans="4:9" ht="13.15" x14ac:dyDescent="0.4">
      <c r="D357" s="17"/>
      <c r="G357" s="16"/>
      <c r="I357" s="19"/>
    </row>
    <row r="358" spans="4:9" ht="13.15" x14ac:dyDescent="0.4">
      <c r="D358" s="17"/>
      <c r="G358" s="16"/>
      <c r="I358" s="19"/>
    </row>
    <row r="359" spans="4:9" ht="13.15" x14ac:dyDescent="0.4">
      <c r="D359" s="17"/>
      <c r="G359" s="16"/>
      <c r="I359" s="19"/>
    </row>
    <row r="360" spans="4:9" ht="13.15" x14ac:dyDescent="0.4">
      <c r="D360" s="17"/>
      <c r="G360" s="16"/>
      <c r="I360" s="19"/>
    </row>
    <row r="361" spans="4:9" ht="13.15" x14ac:dyDescent="0.4">
      <c r="D361" s="17"/>
      <c r="G361" s="16"/>
      <c r="I361" s="19"/>
    </row>
    <row r="362" spans="4:9" ht="13.15" x14ac:dyDescent="0.4">
      <c r="D362" s="17"/>
      <c r="G362" s="16"/>
      <c r="I362" s="19"/>
    </row>
    <row r="363" spans="4:9" ht="13.15" x14ac:dyDescent="0.4">
      <c r="D363" s="17"/>
      <c r="G363" s="16"/>
      <c r="I363" s="19"/>
    </row>
    <row r="364" spans="4:9" ht="13.15" x14ac:dyDescent="0.4">
      <c r="D364" s="17"/>
      <c r="G364" s="16"/>
      <c r="I364" s="19"/>
    </row>
    <row r="365" spans="4:9" ht="13.15" x14ac:dyDescent="0.4">
      <c r="D365" s="17"/>
      <c r="G365" s="16"/>
      <c r="I365" s="19"/>
    </row>
    <row r="366" spans="4:9" ht="13.15" x14ac:dyDescent="0.4">
      <c r="D366" s="17"/>
      <c r="G366" s="16"/>
      <c r="I366" s="19"/>
    </row>
    <row r="367" spans="4:9" ht="13.15" x14ac:dyDescent="0.4">
      <c r="D367" s="17"/>
      <c r="G367" s="16"/>
      <c r="I367" s="19"/>
    </row>
    <row r="368" spans="4:9" ht="13.15" x14ac:dyDescent="0.4">
      <c r="D368" s="17"/>
      <c r="G368" s="16"/>
      <c r="I368" s="19"/>
    </row>
    <row r="369" spans="4:9" ht="13.15" x14ac:dyDescent="0.4">
      <c r="D369" s="17"/>
      <c r="G369" s="16"/>
      <c r="I369" s="19"/>
    </row>
    <row r="370" spans="4:9" ht="13.15" x14ac:dyDescent="0.4">
      <c r="D370" s="17"/>
      <c r="G370" s="16"/>
      <c r="I370" s="19"/>
    </row>
    <row r="371" spans="4:9" ht="13.15" x14ac:dyDescent="0.4">
      <c r="D371" s="17"/>
      <c r="G371" s="16"/>
      <c r="I371" s="19"/>
    </row>
    <row r="372" spans="4:9" ht="13.15" x14ac:dyDescent="0.4">
      <c r="D372" s="17"/>
      <c r="G372" s="16"/>
      <c r="I372" s="19"/>
    </row>
    <row r="373" spans="4:9" ht="13.15" x14ac:dyDescent="0.4">
      <c r="D373" s="17"/>
      <c r="G373" s="16"/>
      <c r="I373" s="19"/>
    </row>
    <row r="374" spans="4:9" ht="13.15" x14ac:dyDescent="0.4">
      <c r="D374" s="17"/>
      <c r="G374" s="16"/>
      <c r="I374" s="19"/>
    </row>
    <row r="375" spans="4:9" ht="13.15" x14ac:dyDescent="0.4">
      <c r="D375" s="17"/>
      <c r="G375" s="16"/>
      <c r="I375" s="19"/>
    </row>
    <row r="376" spans="4:9" ht="13.15" x14ac:dyDescent="0.4">
      <c r="D376" s="17"/>
      <c r="G376" s="16"/>
      <c r="I376" s="19"/>
    </row>
    <row r="377" spans="4:9" ht="13.15" x14ac:dyDescent="0.4">
      <c r="D377" s="17"/>
      <c r="G377" s="16"/>
      <c r="I377" s="19"/>
    </row>
    <row r="378" spans="4:9" ht="13.15" x14ac:dyDescent="0.4">
      <c r="D378" s="17"/>
      <c r="G378" s="16"/>
      <c r="I378" s="19"/>
    </row>
    <row r="379" spans="4:9" ht="13.15" x14ac:dyDescent="0.4">
      <c r="D379" s="17"/>
      <c r="G379" s="16"/>
      <c r="I379" s="19"/>
    </row>
    <row r="380" spans="4:9" ht="13.15" x14ac:dyDescent="0.4">
      <c r="D380" s="17"/>
      <c r="G380" s="16"/>
      <c r="I380" s="19"/>
    </row>
    <row r="381" spans="4:9" ht="13.15" x14ac:dyDescent="0.4">
      <c r="D381" s="17"/>
      <c r="G381" s="16"/>
      <c r="I381" s="19"/>
    </row>
    <row r="382" spans="4:9" ht="13.15" x14ac:dyDescent="0.4">
      <c r="D382" s="17"/>
      <c r="G382" s="16"/>
      <c r="I382" s="19"/>
    </row>
    <row r="383" spans="4:9" ht="13.15" x14ac:dyDescent="0.4">
      <c r="D383" s="17"/>
      <c r="G383" s="16"/>
      <c r="I383" s="19"/>
    </row>
    <row r="384" spans="4:9" ht="13.15" x14ac:dyDescent="0.4">
      <c r="D384" s="17"/>
      <c r="G384" s="16"/>
      <c r="I384" s="19"/>
    </row>
    <row r="385" spans="4:9" ht="13.15" x14ac:dyDescent="0.4">
      <c r="D385" s="17"/>
      <c r="G385" s="16"/>
      <c r="I385" s="19"/>
    </row>
    <row r="386" spans="4:9" ht="13.15" x14ac:dyDescent="0.4">
      <c r="D386" s="17"/>
      <c r="G386" s="16"/>
      <c r="I386" s="19"/>
    </row>
    <row r="387" spans="4:9" ht="13.15" x14ac:dyDescent="0.4">
      <c r="D387" s="17"/>
      <c r="G387" s="16"/>
      <c r="I387" s="19"/>
    </row>
    <row r="388" spans="4:9" ht="13.15" x14ac:dyDescent="0.4">
      <c r="D388" s="17"/>
      <c r="G388" s="16"/>
      <c r="I388" s="19"/>
    </row>
    <row r="389" spans="4:9" ht="13.15" x14ac:dyDescent="0.4">
      <c r="D389" s="17"/>
      <c r="G389" s="16"/>
      <c r="I389" s="19"/>
    </row>
    <row r="390" spans="4:9" ht="13.15" x14ac:dyDescent="0.4">
      <c r="D390" s="17"/>
      <c r="G390" s="16"/>
      <c r="I390" s="19"/>
    </row>
    <row r="391" spans="4:9" ht="13.15" x14ac:dyDescent="0.4">
      <c r="D391" s="17"/>
      <c r="G391" s="16"/>
      <c r="I391" s="19"/>
    </row>
    <row r="392" spans="4:9" ht="13.15" x14ac:dyDescent="0.4">
      <c r="D392" s="17"/>
      <c r="G392" s="16"/>
      <c r="I392" s="19"/>
    </row>
    <row r="393" spans="4:9" ht="13.15" x14ac:dyDescent="0.4">
      <c r="D393" s="17"/>
      <c r="G393" s="16"/>
      <c r="I393" s="19"/>
    </row>
    <row r="394" spans="4:9" ht="13.15" x14ac:dyDescent="0.4">
      <c r="D394" s="17"/>
      <c r="G394" s="16"/>
      <c r="I394" s="19"/>
    </row>
    <row r="395" spans="4:9" ht="13.15" x14ac:dyDescent="0.4">
      <c r="D395" s="17"/>
      <c r="G395" s="16"/>
      <c r="I395" s="19"/>
    </row>
    <row r="396" spans="4:9" ht="13.15" x14ac:dyDescent="0.4">
      <c r="D396" s="17"/>
      <c r="G396" s="16"/>
      <c r="I396" s="19"/>
    </row>
    <row r="397" spans="4:9" ht="13.15" x14ac:dyDescent="0.4">
      <c r="D397" s="17"/>
      <c r="G397" s="16"/>
      <c r="I397" s="19"/>
    </row>
    <row r="398" spans="4:9" ht="13.15" x14ac:dyDescent="0.4">
      <c r="D398" s="17"/>
      <c r="G398" s="16"/>
      <c r="I398" s="19"/>
    </row>
    <row r="399" spans="4:9" ht="13.15" x14ac:dyDescent="0.4">
      <c r="D399" s="17"/>
      <c r="G399" s="16"/>
      <c r="I399" s="19"/>
    </row>
    <row r="400" spans="4:9" ht="13.15" x14ac:dyDescent="0.4">
      <c r="D400" s="17"/>
      <c r="G400" s="16"/>
      <c r="I400" s="19"/>
    </row>
    <row r="401" spans="4:9" ht="13.15" x14ac:dyDescent="0.4">
      <c r="D401" s="17"/>
      <c r="G401" s="16"/>
      <c r="I401" s="19"/>
    </row>
    <row r="402" spans="4:9" ht="13.15" x14ac:dyDescent="0.4">
      <c r="D402" s="17"/>
      <c r="G402" s="16"/>
      <c r="I402" s="19"/>
    </row>
    <row r="403" spans="4:9" ht="13.15" x14ac:dyDescent="0.4">
      <c r="D403" s="17"/>
      <c r="G403" s="16"/>
      <c r="I403" s="19"/>
    </row>
    <row r="404" spans="4:9" ht="13.15" x14ac:dyDescent="0.4">
      <c r="D404" s="17"/>
      <c r="G404" s="16"/>
      <c r="I404" s="19"/>
    </row>
    <row r="405" spans="4:9" ht="13.15" x14ac:dyDescent="0.4">
      <c r="D405" s="17"/>
      <c r="G405" s="16"/>
      <c r="I405" s="19"/>
    </row>
    <row r="406" spans="4:9" ht="13.15" x14ac:dyDescent="0.4">
      <c r="D406" s="17"/>
      <c r="G406" s="16"/>
      <c r="I406" s="19"/>
    </row>
    <row r="407" spans="4:9" ht="13.15" x14ac:dyDescent="0.4">
      <c r="D407" s="17"/>
      <c r="G407" s="16"/>
      <c r="I407" s="19"/>
    </row>
    <row r="408" spans="4:9" ht="13.15" x14ac:dyDescent="0.4">
      <c r="D408" s="17"/>
      <c r="G408" s="16"/>
      <c r="I408" s="19"/>
    </row>
    <row r="409" spans="4:9" ht="13.15" x14ac:dyDescent="0.4">
      <c r="D409" s="17"/>
      <c r="G409" s="16"/>
      <c r="I409" s="19"/>
    </row>
    <row r="410" spans="4:9" ht="13.15" x14ac:dyDescent="0.4">
      <c r="D410" s="17"/>
      <c r="G410" s="16"/>
      <c r="I410" s="19"/>
    </row>
    <row r="411" spans="4:9" ht="13.15" x14ac:dyDescent="0.4">
      <c r="D411" s="17"/>
      <c r="G411" s="16"/>
      <c r="I411" s="19"/>
    </row>
    <row r="412" spans="4:9" ht="13.15" x14ac:dyDescent="0.4">
      <c r="D412" s="17"/>
      <c r="G412" s="16"/>
      <c r="I412" s="19"/>
    </row>
    <row r="413" spans="4:9" ht="13.15" x14ac:dyDescent="0.4">
      <c r="D413" s="17"/>
      <c r="G413" s="16"/>
      <c r="I413" s="19"/>
    </row>
    <row r="414" spans="4:9" ht="13.15" x14ac:dyDescent="0.4">
      <c r="D414" s="17"/>
      <c r="G414" s="16"/>
      <c r="I414" s="19"/>
    </row>
    <row r="415" spans="4:9" ht="13.15" x14ac:dyDescent="0.4">
      <c r="D415" s="17"/>
      <c r="G415" s="16"/>
      <c r="I415" s="19"/>
    </row>
    <row r="416" spans="4:9" ht="13.15" x14ac:dyDescent="0.4">
      <c r="D416" s="17"/>
      <c r="G416" s="16"/>
      <c r="I416" s="19"/>
    </row>
    <row r="417" spans="4:9" ht="13.15" x14ac:dyDescent="0.4">
      <c r="D417" s="17"/>
      <c r="G417" s="16"/>
      <c r="I417" s="19"/>
    </row>
    <row r="418" spans="4:9" ht="13.15" x14ac:dyDescent="0.4">
      <c r="D418" s="17"/>
      <c r="G418" s="16"/>
      <c r="I418" s="19"/>
    </row>
    <row r="419" spans="4:9" ht="13.15" x14ac:dyDescent="0.4">
      <c r="D419" s="17"/>
      <c r="G419" s="16"/>
      <c r="I419" s="19"/>
    </row>
    <row r="420" spans="4:9" ht="13.15" x14ac:dyDescent="0.4">
      <c r="D420" s="17"/>
      <c r="G420" s="16"/>
      <c r="I420" s="19"/>
    </row>
    <row r="421" spans="4:9" ht="13.15" x14ac:dyDescent="0.4">
      <c r="D421" s="17"/>
      <c r="G421" s="16"/>
      <c r="I421" s="19"/>
    </row>
    <row r="422" spans="4:9" ht="13.15" x14ac:dyDescent="0.4">
      <c r="D422" s="17"/>
      <c r="G422" s="16"/>
      <c r="I422" s="19"/>
    </row>
    <row r="423" spans="4:9" ht="13.15" x14ac:dyDescent="0.4">
      <c r="D423" s="17"/>
      <c r="G423" s="16"/>
      <c r="I423" s="19"/>
    </row>
    <row r="424" spans="4:9" ht="13.15" x14ac:dyDescent="0.4">
      <c r="D424" s="17"/>
      <c r="G424" s="16"/>
      <c r="I424" s="19"/>
    </row>
    <row r="425" spans="4:9" ht="13.15" x14ac:dyDescent="0.4">
      <c r="D425" s="17"/>
      <c r="G425" s="16"/>
      <c r="I425" s="19"/>
    </row>
    <row r="426" spans="4:9" ht="13.15" x14ac:dyDescent="0.4">
      <c r="D426" s="17"/>
      <c r="G426" s="16"/>
      <c r="I426" s="19"/>
    </row>
    <row r="427" spans="4:9" ht="13.15" x14ac:dyDescent="0.4">
      <c r="D427" s="17"/>
      <c r="G427" s="16"/>
      <c r="I427" s="19"/>
    </row>
    <row r="428" spans="4:9" ht="13.15" x14ac:dyDescent="0.4">
      <c r="D428" s="17"/>
      <c r="G428" s="16"/>
      <c r="I428" s="19"/>
    </row>
    <row r="429" spans="4:9" ht="13.15" x14ac:dyDescent="0.4">
      <c r="D429" s="17"/>
      <c r="G429" s="16"/>
      <c r="I429" s="19"/>
    </row>
    <row r="430" spans="4:9" ht="13.15" x14ac:dyDescent="0.4">
      <c r="D430" s="17"/>
      <c r="G430" s="16"/>
      <c r="I430" s="19"/>
    </row>
    <row r="431" spans="4:9" ht="13.15" x14ac:dyDescent="0.4">
      <c r="D431" s="17"/>
      <c r="G431" s="16"/>
      <c r="I431" s="19"/>
    </row>
    <row r="432" spans="4:9" ht="13.15" x14ac:dyDescent="0.4">
      <c r="D432" s="17"/>
      <c r="G432" s="16"/>
      <c r="I432" s="19"/>
    </row>
    <row r="433" spans="4:9" ht="13.15" x14ac:dyDescent="0.4">
      <c r="D433" s="17"/>
      <c r="G433" s="16"/>
      <c r="I433" s="19"/>
    </row>
    <row r="434" spans="4:9" ht="13.15" x14ac:dyDescent="0.4">
      <c r="D434" s="17"/>
      <c r="G434" s="16"/>
      <c r="I434" s="19"/>
    </row>
    <row r="435" spans="4:9" ht="13.15" x14ac:dyDescent="0.4">
      <c r="D435" s="17"/>
      <c r="G435" s="16"/>
      <c r="I435" s="19"/>
    </row>
    <row r="436" spans="4:9" ht="13.15" x14ac:dyDescent="0.4">
      <c r="D436" s="17"/>
      <c r="G436" s="16"/>
      <c r="I436" s="19"/>
    </row>
    <row r="437" spans="4:9" ht="13.15" x14ac:dyDescent="0.4">
      <c r="D437" s="17"/>
      <c r="G437" s="16"/>
      <c r="I437" s="19"/>
    </row>
    <row r="438" spans="4:9" ht="13.15" x14ac:dyDescent="0.4">
      <c r="D438" s="17"/>
      <c r="G438" s="16"/>
      <c r="I438" s="19"/>
    </row>
    <row r="439" spans="4:9" ht="13.15" x14ac:dyDescent="0.4">
      <c r="D439" s="17"/>
      <c r="G439" s="16"/>
      <c r="I439" s="19"/>
    </row>
    <row r="440" spans="4:9" ht="13.15" x14ac:dyDescent="0.4">
      <c r="D440" s="17"/>
      <c r="G440" s="16"/>
      <c r="I440" s="19"/>
    </row>
    <row r="441" spans="4:9" ht="13.15" x14ac:dyDescent="0.4">
      <c r="D441" s="17"/>
      <c r="G441" s="16"/>
      <c r="I441" s="19"/>
    </row>
    <row r="442" spans="4:9" ht="13.15" x14ac:dyDescent="0.4">
      <c r="D442" s="17"/>
      <c r="G442" s="16"/>
      <c r="I442" s="19"/>
    </row>
    <row r="443" spans="4:9" ht="13.15" x14ac:dyDescent="0.4">
      <c r="D443" s="17"/>
      <c r="G443" s="16"/>
      <c r="I443" s="19"/>
    </row>
    <row r="444" spans="4:9" ht="13.15" x14ac:dyDescent="0.4">
      <c r="D444" s="17"/>
      <c r="G444" s="16"/>
      <c r="I444" s="19"/>
    </row>
    <row r="445" spans="4:9" ht="13.15" x14ac:dyDescent="0.4">
      <c r="D445" s="17"/>
      <c r="G445" s="16"/>
      <c r="I445" s="19"/>
    </row>
    <row r="446" spans="4:9" ht="13.15" x14ac:dyDescent="0.4">
      <c r="D446" s="17"/>
      <c r="G446" s="16"/>
      <c r="I446" s="19"/>
    </row>
    <row r="447" spans="4:9" ht="13.15" x14ac:dyDescent="0.4">
      <c r="D447" s="17"/>
      <c r="G447" s="16"/>
      <c r="I447" s="19"/>
    </row>
    <row r="448" spans="4:9" ht="13.15" x14ac:dyDescent="0.4">
      <c r="D448" s="17"/>
      <c r="G448" s="16"/>
      <c r="I448" s="19"/>
    </row>
    <row r="449" spans="4:9" ht="13.15" x14ac:dyDescent="0.4">
      <c r="D449" s="17"/>
      <c r="G449" s="16"/>
      <c r="I449" s="19"/>
    </row>
    <row r="450" spans="4:9" ht="13.15" x14ac:dyDescent="0.4">
      <c r="D450" s="17"/>
      <c r="G450" s="16"/>
      <c r="I450" s="19"/>
    </row>
    <row r="451" spans="4:9" ht="13.15" x14ac:dyDescent="0.4">
      <c r="D451" s="17"/>
      <c r="G451" s="16"/>
      <c r="I451" s="19"/>
    </row>
    <row r="452" spans="4:9" ht="13.15" x14ac:dyDescent="0.4">
      <c r="D452" s="17"/>
      <c r="G452" s="16"/>
      <c r="I452" s="19"/>
    </row>
    <row r="453" spans="4:9" ht="13.15" x14ac:dyDescent="0.4">
      <c r="D453" s="17"/>
      <c r="G453" s="16"/>
      <c r="I453" s="19"/>
    </row>
    <row r="454" spans="4:9" ht="13.15" x14ac:dyDescent="0.4">
      <c r="D454" s="17"/>
      <c r="G454" s="16"/>
      <c r="I454" s="19"/>
    </row>
    <row r="455" spans="4:9" ht="13.15" x14ac:dyDescent="0.4">
      <c r="D455" s="17"/>
      <c r="G455" s="16"/>
      <c r="I455" s="19"/>
    </row>
    <row r="456" spans="4:9" ht="13.15" x14ac:dyDescent="0.4">
      <c r="D456" s="17"/>
      <c r="G456" s="16"/>
      <c r="I456" s="19"/>
    </row>
    <row r="457" spans="4:9" ht="13.15" x14ac:dyDescent="0.4">
      <c r="D457" s="17"/>
      <c r="G457" s="16"/>
      <c r="I457" s="19"/>
    </row>
    <row r="458" spans="4:9" ht="13.15" x14ac:dyDescent="0.4">
      <c r="D458" s="17"/>
      <c r="G458" s="16"/>
      <c r="I458" s="19"/>
    </row>
    <row r="459" spans="4:9" ht="13.15" x14ac:dyDescent="0.4">
      <c r="D459" s="17"/>
      <c r="G459" s="16"/>
      <c r="I459" s="19"/>
    </row>
    <row r="460" spans="4:9" ht="13.15" x14ac:dyDescent="0.4">
      <c r="D460" s="17"/>
      <c r="G460" s="16"/>
      <c r="I460" s="19"/>
    </row>
    <row r="461" spans="4:9" ht="13.15" x14ac:dyDescent="0.4">
      <c r="D461" s="17"/>
      <c r="G461" s="16"/>
      <c r="I461" s="19"/>
    </row>
    <row r="462" spans="4:9" ht="13.15" x14ac:dyDescent="0.4">
      <c r="D462" s="17"/>
      <c r="G462" s="16"/>
      <c r="I462" s="19"/>
    </row>
    <row r="463" spans="4:9" ht="13.15" x14ac:dyDescent="0.4">
      <c r="D463" s="17"/>
      <c r="G463" s="16"/>
      <c r="I463" s="19"/>
    </row>
    <row r="464" spans="4:9" ht="13.15" x14ac:dyDescent="0.4">
      <c r="D464" s="17"/>
      <c r="G464" s="16"/>
      <c r="I464" s="19"/>
    </row>
    <row r="465" spans="4:9" ht="13.15" x14ac:dyDescent="0.4">
      <c r="D465" s="17"/>
      <c r="G465" s="16"/>
      <c r="I465" s="19"/>
    </row>
    <row r="466" spans="4:9" ht="13.15" x14ac:dyDescent="0.4">
      <c r="D466" s="17"/>
      <c r="G466" s="16"/>
      <c r="I466" s="19"/>
    </row>
    <row r="467" spans="4:9" ht="13.15" x14ac:dyDescent="0.4">
      <c r="D467" s="17"/>
      <c r="G467" s="16"/>
      <c r="I467" s="19"/>
    </row>
    <row r="468" spans="4:9" ht="13.15" x14ac:dyDescent="0.4">
      <c r="D468" s="17"/>
      <c r="G468" s="16"/>
      <c r="I468" s="19"/>
    </row>
    <row r="469" spans="4:9" ht="13.15" x14ac:dyDescent="0.4">
      <c r="D469" s="17"/>
      <c r="G469" s="16"/>
      <c r="I469" s="19"/>
    </row>
    <row r="470" spans="4:9" ht="13.15" x14ac:dyDescent="0.4">
      <c r="D470" s="17"/>
      <c r="G470" s="16"/>
      <c r="I470" s="19"/>
    </row>
    <row r="471" spans="4:9" ht="13.15" x14ac:dyDescent="0.4">
      <c r="D471" s="17"/>
      <c r="G471" s="16"/>
      <c r="I471" s="19"/>
    </row>
    <row r="472" spans="4:9" ht="13.15" x14ac:dyDescent="0.4">
      <c r="D472" s="17"/>
      <c r="G472" s="16"/>
      <c r="I472" s="19"/>
    </row>
    <row r="473" spans="4:9" ht="13.15" x14ac:dyDescent="0.4">
      <c r="D473" s="17"/>
      <c r="G473" s="16"/>
      <c r="I473" s="19"/>
    </row>
    <row r="474" spans="4:9" ht="13.15" x14ac:dyDescent="0.4">
      <c r="D474" s="17"/>
      <c r="G474" s="16"/>
      <c r="I474" s="19"/>
    </row>
    <row r="475" spans="4:9" ht="13.15" x14ac:dyDescent="0.4">
      <c r="D475" s="17"/>
      <c r="G475" s="16"/>
      <c r="I475" s="19"/>
    </row>
    <row r="476" spans="4:9" ht="13.15" x14ac:dyDescent="0.4">
      <c r="D476" s="17"/>
      <c r="G476" s="16"/>
      <c r="I476" s="19"/>
    </row>
    <row r="477" spans="4:9" ht="13.15" x14ac:dyDescent="0.4">
      <c r="D477" s="17"/>
      <c r="G477" s="16"/>
      <c r="I477" s="19"/>
    </row>
    <row r="478" spans="4:9" ht="13.15" x14ac:dyDescent="0.4">
      <c r="D478" s="17"/>
      <c r="G478" s="16"/>
      <c r="I478" s="19"/>
    </row>
    <row r="479" spans="4:9" ht="13.15" x14ac:dyDescent="0.4">
      <c r="D479" s="17"/>
      <c r="G479" s="16"/>
      <c r="I479" s="19"/>
    </row>
    <row r="480" spans="4:9" ht="13.15" x14ac:dyDescent="0.4">
      <c r="D480" s="17"/>
      <c r="G480" s="16"/>
      <c r="I480" s="19"/>
    </row>
    <row r="481" spans="4:9" ht="13.15" x14ac:dyDescent="0.4">
      <c r="D481" s="17"/>
      <c r="G481" s="16"/>
      <c r="I481" s="19"/>
    </row>
    <row r="482" spans="4:9" ht="13.15" x14ac:dyDescent="0.4">
      <c r="D482" s="17"/>
      <c r="G482" s="16"/>
      <c r="I482" s="19"/>
    </row>
    <row r="483" spans="4:9" ht="13.15" x14ac:dyDescent="0.4">
      <c r="D483" s="17"/>
      <c r="G483" s="16"/>
      <c r="I483" s="19"/>
    </row>
    <row r="484" spans="4:9" ht="13.15" x14ac:dyDescent="0.4">
      <c r="D484" s="17"/>
      <c r="G484" s="16"/>
      <c r="I484" s="19"/>
    </row>
    <row r="485" spans="4:9" ht="13.15" x14ac:dyDescent="0.4">
      <c r="D485" s="17"/>
      <c r="G485" s="16"/>
      <c r="I485" s="19"/>
    </row>
    <row r="486" spans="4:9" ht="13.15" x14ac:dyDescent="0.4">
      <c r="D486" s="17"/>
      <c r="G486" s="16"/>
      <c r="I486" s="19"/>
    </row>
    <row r="487" spans="4:9" ht="13.15" x14ac:dyDescent="0.4">
      <c r="D487" s="17"/>
      <c r="G487" s="16"/>
      <c r="I487" s="19"/>
    </row>
    <row r="488" spans="4:9" ht="13.15" x14ac:dyDescent="0.4">
      <c r="D488" s="17"/>
      <c r="G488" s="16"/>
      <c r="I488" s="19"/>
    </row>
    <row r="489" spans="4:9" ht="13.15" x14ac:dyDescent="0.4">
      <c r="D489" s="17"/>
      <c r="G489" s="16"/>
      <c r="I489" s="19"/>
    </row>
    <row r="490" spans="4:9" ht="13.15" x14ac:dyDescent="0.4">
      <c r="D490" s="17"/>
      <c r="G490" s="16"/>
      <c r="I490" s="19"/>
    </row>
    <row r="491" spans="4:9" ht="13.15" x14ac:dyDescent="0.4">
      <c r="D491" s="17"/>
      <c r="G491" s="16"/>
      <c r="I491" s="19"/>
    </row>
    <row r="492" spans="4:9" ht="13.15" x14ac:dyDescent="0.4">
      <c r="D492" s="17"/>
      <c r="G492" s="16"/>
      <c r="I492" s="19"/>
    </row>
    <row r="493" spans="4:9" ht="13.15" x14ac:dyDescent="0.4">
      <c r="D493" s="17"/>
      <c r="G493" s="16"/>
      <c r="I493" s="19"/>
    </row>
    <row r="494" spans="4:9" ht="13.15" x14ac:dyDescent="0.4">
      <c r="D494" s="17"/>
      <c r="G494" s="16"/>
      <c r="I494" s="19"/>
    </row>
    <row r="495" spans="4:9" ht="13.15" x14ac:dyDescent="0.4">
      <c r="D495" s="17"/>
      <c r="G495" s="16"/>
      <c r="I495" s="19"/>
    </row>
    <row r="496" spans="4:9" ht="13.15" x14ac:dyDescent="0.4">
      <c r="D496" s="17"/>
      <c r="G496" s="16"/>
      <c r="I496" s="19"/>
    </row>
    <row r="497" spans="4:9" ht="13.15" x14ac:dyDescent="0.4">
      <c r="D497" s="17"/>
      <c r="G497" s="16"/>
      <c r="I497" s="19"/>
    </row>
    <row r="498" spans="4:9" ht="13.15" x14ac:dyDescent="0.4">
      <c r="D498" s="17"/>
      <c r="G498" s="16"/>
      <c r="I498" s="19"/>
    </row>
    <row r="499" spans="4:9" ht="13.15" x14ac:dyDescent="0.4">
      <c r="D499" s="17"/>
      <c r="G499" s="16"/>
      <c r="I499" s="19"/>
    </row>
    <row r="500" spans="4:9" ht="13.15" x14ac:dyDescent="0.4">
      <c r="D500" s="17"/>
      <c r="G500" s="16"/>
      <c r="I500" s="19"/>
    </row>
    <row r="501" spans="4:9" ht="13.15" x14ac:dyDescent="0.4">
      <c r="D501" s="17"/>
      <c r="G501" s="16"/>
      <c r="I501" s="19"/>
    </row>
    <row r="502" spans="4:9" ht="13.15" x14ac:dyDescent="0.4">
      <c r="D502" s="17"/>
      <c r="G502" s="16"/>
      <c r="I502" s="19"/>
    </row>
    <row r="503" spans="4:9" ht="13.15" x14ac:dyDescent="0.4">
      <c r="D503" s="17"/>
      <c r="G503" s="16"/>
      <c r="I503" s="19"/>
    </row>
    <row r="504" spans="4:9" ht="13.15" x14ac:dyDescent="0.4">
      <c r="D504" s="17"/>
      <c r="G504" s="16"/>
      <c r="I504" s="19"/>
    </row>
    <row r="505" spans="4:9" ht="13.15" x14ac:dyDescent="0.4">
      <c r="D505" s="17"/>
      <c r="G505" s="16"/>
      <c r="I505" s="19"/>
    </row>
    <row r="506" spans="4:9" ht="13.15" x14ac:dyDescent="0.4">
      <c r="D506" s="17"/>
      <c r="G506" s="16"/>
      <c r="I506" s="19"/>
    </row>
    <row r="507" spans="4:9" ht="13.15" x14ac:dyDescent="0.4">
      <c r="D507" s="17"/>
      <c r="G507" s="16"/>
      <c r="I507" s="19"/>
    </row>
    <row r="508" spans="4:9" ht="13.15" x14ac:dyDescent="0.4">
      <c r="D508" s="17"/>
      <c r="G508" s="16"/>
      <c r="I508" s="19"/>
    </row>
    <row r="509" spans="4:9" ht="13.15" x14ac:dyDescent="0.4">
      <c r="D509" s="17"/>
      <c r="G509" s="16"/>
      <c r="I509" s="19"/>
    </row>
    <row r="510" spans="4:9" ht="13.15" x14ac:dyDescent="0.4">
      <c r="D510" s="17"/>
      <c r="G510" s="16"/>
      <c r="I510" s="19"/>
    </row>
    <row r="511" spans="4:9" ht="13.15" x14ac:dyDescent="0.4">
      <c r="D511" s="17"/>
      <c r="G511" s="16"/>
      <c r="I511" s="19"/>
    </row>
    <row r="512" spans="4:9" ht="13.15" x14ac:dyDescent="0.4">
      <c r="D512" s="17"/>
      <c r="G512" s="16"/>
      <c r="I512" s="19"/>
    </row>
    <row r="513" spans="4:9" ht="13.15" x14ac:dyDescent="0.4">
      <c r="D513" s="17"/>
      <c r="G513" s="16"/>
      <c r="I513" s="19"/>
    </row>
    <row r="514" spans="4:9" ht="13.15" x14ac:dyDescent="0.4">
      <c r="D514" s="17"/>
      <c r="G514" s="16"/>
      <c r="I514" s="19"/>
    </row>
    <row r="515" spans="4:9" ht="13.15" x14ac:dyDescent="0.4">
      <c r="D515" s="17"/>
      <c r="G515" s="16"/>
      <c r="I515" s="19"/>
    </row>
    <row r="516" spans="4:9" ht="13.15" x14ac:dyDescent="0.4">
      <c r="D516" s="17"/>
      <c r="G516" s="16"/>
      <c r="I516" s="19"/>
    </row>
    <row r="517" spans="4:9" ht="13.15" x14ac:dyDescent="0.4">
      <c r="D517" s="17"/>
      <c r="G517" s="16"/>
      <c r="I517" s="19"/>
    </row>
    <row r="518" spans="4:9" ht="13.15" x14ac:dyDescent="0.4">
      <c r="D518" s="17"/>
      <c r="G518" s="16"/>
      <c r="I518" s="19"/>
    </row>
    <row r="519" spans="4:9" ht="13.15" x14ac:dyDescent="0.4">
      <c r="D519" s="17"/>
      <c r="G519" s="16"/>
      <c r="I519" s="19"/>
    </row>
    <row r="520" spans="4:9" ht="13.15" x14ac:dyDescent="0.4">
      <c r="D520" s="17"/>
      <c r="G520" s="16"/>
      <c r="I520" s="19"/>
    </row>
    <row r="521" spans="4:9" ht="13.15" x14ac:dyDescent="0.4">
      <c r="D521" s="17"/>
      <c r="G521" s="16"/>
      <c r="I521" s="19"/>
    </row>
    <row r="522" spans="4:9" ht="13.15" x14ac:dyDescent="0.4">
      <c r="D522" s="17"/>
      <c r="G522" s="16"/>
      <c r="I522" s="19"/>
    </row>
    <row r="523" spans="4:9" ht="13.15" x14ac:dyDescent="0.4">
      <c r="D523" s="17"/>
      <c r="G523" s="16"/>
      <c r="I523" s="19"/>
    </row>
    <row r="524" spans="4:9" ht="13.15" x14ac:dyDescent="0.4">
      <c r="D524" s="17"/>
      <c r="G524" s="16"/>
      <c r="I524" s="19"/>
    </row>
    <row r="525" spans="4:9" ht="13.15" x14ac:dyDescent="0.4">
      <c r="D525" s="17"/>
      <c r="G525" s="16"/>
      <c r="I525" s="19"/>
    </row>
    <row r="526" spans="4:9" ht="13.15" x14ac:dyDescent="0.4">
      <c r="D526" s="17"/>
      <c r="G526" s="16"/>
      <c r="I526" s="19"/>
    </row>
    <row r="527" spans="4:9" ht="13.15" x14ac:dyDescent="0.4">
      <c r="D527" s="17"/>
      <c r="G527" s="16"/>
      <c r="I527" s="19"/>
    </row>
    <row r="528" spans="4:9" ht="13.15" x14ac:dyDescent="0.4">
      <c r="D528" s="17"/>
      <c r="G528" s="16"/>
      <c r="I528" s="19"/>
    </row>
    <row r="529" spans="4:9" ht="13.15" x14ac:dyDescent="0.4">
      <c r="D529" s="17"/>
      <c r="G529" s="16"/>
      <c r="I529" s="19"/>
    </row>
    <row r="530" spans="4:9" ht="13.15" x14ac:dyDescent="0.4">
      <c r="D530" s="17"/>
      <c r="G530" s="16"/>
      <c r="I530" s="19"/>
    </row>
    <row r="531" spans="4:9" ht="13.15" x14ac:dyDescent="0.4">
      <c r="D531" s="17"/>
      <c r="G531" s="16"/>
      <c r="I531" s="19"/>
    </row>
    <row r="532" spans="4:9" ht="13.15" x14ac:dyDescent="0.4">
      <c r="D532" s="17"/>
      <c r="G532" s="16"/>
      <c r="I532" s="19"/>
    </row>
    <row r="533" spans="4:9" ht="13.15" x14ac:dyDescent="0.4">
      <c r="D533" s="17"/>
      <c r="G533" s="16"/>
      <c r="I533" s="19"/>
    </row>
    <row r="534" spans="4:9" ht="13.15" x14ac:dyDescent="0.4">
      <c r="D534" s="17"/>
      <c r="G534" s="16"/>
      <c r="I534" s="19"/>
    </row>
    <row r="535" spans="4:9" ht="13.15" x14ac:dyDescent="0.4">
      <c r="D535" s="17"/>
      <c r="G535" s="16"/>
      <c r="I535" s="19"/>
    </row>
    <row r="536" spans="4:9" ht="13.15" x14ac:dyDescent="0.4">
      <c r="D536" s="17"/>
      <c r="G536" s="16"/>
      <c r="I536" s="19"/>
    </row>
    <row r="537" spans="4:9" ht="13.15" x14ac:dyDescent="0.4">
      <c r="D537" s="17"/>
      <c r="G537" s="16"/>
      <c r="I537" s="19"/>
    </row>
    <row r="538" spans="4:9" ht="13.15" x14ac:dyDescent="0.4">
      <c r="D538" s="17"/>
      <c r="G538" s="16"/>
      <c r="I538" s="19"/>
    </row>
    <row r="539" spans="4:9" ht="13.15" x14ac:dyDescent="0.4">
      <c r="D539" s="17"/>
      <c r="G539" s="16"/>
      <c r="I539" s="19"/>
    </row>
    <row r="540" spans="4:9" ht="13.15" x14ac:dyDescent="0.4">
      <c r="D540" s="17"/>
      <c r="G540" s="16"/>
      <c r="I540" s="19"/>
    </row>
    <row r="541" spans="4:9" ht="13.15" x14ac:dyDescent="0.4">
      <c r="D541" s="17"/>
      <c r="G541" s="16"/>
      <c r="I541" s="19"/>
    </row>
    <row r="542" spans="4:9" ht="13.15" x14ac:dyDescent="0.4">
      <c r="D542" s="17"/>
      <c r="G542" s="16"/>
      <c r="I542" s="19"/>
    </row>
    <row r="543" spans="4:9" ht="13.15" x14ac:dyDescent="0.4">
      <c r="D543" s="17"/>
      <c r="G543" s="16"/>
      <c r="I543" s="19"/>
    </row>
    <row r="544" spans="4:9" ht="13.15" x14ac:dyDescent="0.4">
      <c r="D544" s="17"/>
      <c r="G544" s="16"/>
      <c r="I544" s="19"/>
    </row>
    <row r="545" spans="4:9" ht="13.15" x14ac:dyDescent="0.4">
      <c r="D545" s="17"/>
      <c r="G545" s="16"/>
      <c r="I545" s="19"/>
    </row>
    <row r="546" spans="4:9" ht="13.15" x14ac:dyDescent="0.4">
      <c r="D546" s="17"/>
      <c r="G546" s="16"/>
      <c r="I546" s="19"/>
    </row>
    <row r="547" spans="4:9" ht="13.15" x14ac:dyDescent="0.4">
      <c r="D547" s="17"/>
      <c r="G547" s="16"/>
      <c r="I547" s="19"/>
    </row>
    <row r="548" spans="4:9" ht="13.15" x14ac:dyDescent="0.4">
      <c r="D548" s="17"/>
      <c r="G548" s="16"/>
      <c r="I548" s="19"/>
    </row>
    <row r="549" spans="4:9" ht="13.15" x14ac:dyDescent="0.4">
      <c r="D549" s="17"/>
      <c r="G549" s="16"/>
      <c r="I549" s="19"/>
    </row>
    <row r="550" spans="4:9" ht="13.15" x14ac:dyDescent="0.4">
      <c r="D550" s="17"/>
      <c r="G550" s="16"/>
      <c r="I550" s="19"/>
    </row>
    <row r="551" spans="4:9" ht="13.15" x14ac:dyDescent="0.4">
      <c r="D551" s="17"/>
      <c r="G551" s="16"/>
      <c r="I551" s="19"/>
    </row>
    <row r="552" spans="4:9" ht="13.15" x14ac:dyDescent="0.4">
      <c r="D552" s="17"/>
      <c r="G552" s="16"/>
      <c r="I552" s="19"/>
    </row>
    <row r="553" spans="4:9" ht="13.15" x14ac:dyDescent="0.4">
      <c r="D553" s="17"/>
      <c r="G553" s="16"/>
      <c r="I553" s="19"/>
    </row>
    <row r="554" spans="4:9" ht="13.15" x14ac:dyDescent="0.4">
      <c r="D554" s="17"/>
      <c r="G554" s="16"/>
      <c r="I554" s="19"/>
    </row>
    <row r="555" spans="4:9" ht="13.15" x14ac:dyDescent="0.4">
      <c r="D555" s="17"/>
      <c r="G555" s="16"/>
      <c r="I555" s="19"/>
    </row>
    <row r="556" spans="4:9" ht="13.15" x14ac:dyDescent="0.4">
      <c r="D556" s="17"/>
      <c r="G556" s="16"/>
      <c r="I556" s="19"/>
    </row>
    <row r="557" spans="4:9" ht="13.15" x14ac:dyDescent="0.4">
      <c r="D557" s="17"/>
      <c r="G557" s="16"/>
      <c r="I557" s="19"/>
    </row>
    <row r="558" spans="4:9" ht="13.15" x14ac:dyDescent="0.4">
      <c r="D558" s="17"/>
      <c r="G558" s="16"/>
      <c r="I558" s="19"/>
    </row>
    <row r="559" spans="4:9" ht="13.15" x14ac:dyDescent="0.4">
      <c r="D559" s="17"/>
      <c r="G559" s="16"/>
      <c r="I559" s="19"/>
    </row>
    <row r="560" spans="4:9" ht="13.15" x14ac:dyDescent="0.4">
      <c r="D560" s="17"/>
      <c r="G560" s="16"/>
      <c r="I560" s="19"/>
    </row>
    <row r="561" spans="4:9" ht="13.15" x14ac:dyDescent="0.4">
      <c r="D561" s="17"/>
      <c r="G561" s="16"/>
      <c r="I561" s="19"/>
    </row>
    <row r="562" spans="4:9" ht="13.15" x14ac:dyDescent="0.4">
      <c r="D562" s="17"/>
      <c r="G562" s="16"/>
      <c r="I562" s="19"/>
    </row>
    <row r="563" spans="4:9" ht="13.15" x14ac:dyDescent="0.4">
      <c r="D563" s="17"/>
      <c r="G563" s="16"/>
      <c r="I563" s="19"/>
    </row>
    <row r="564" spans="4:9" ht="13.15" x14ac:dyDescent="0.4">
      <c r="D564" s="17"/>
      <c r="G564" s="16"/>
      <c r="I564" s="19"/>
    </row>
    <row r="565" spans="4:9" ht="13.15" x14ac:dyDescent="0.4">
      <c r="D565" s="17"/>
      <c r="G565" s="16"/>
      <c r="I565" s="19"/>
    </row>
    <row r="566" spans="4:9" ht="13.15" x14ac:dyDescent="0.4">
      <c r="D566" s="17"/>
      <c r="G566" s="16"/>
      <c r="I566" s="19"/>
    </row>
    <row r="567" spans="4:9" ht="13.15" x14ac:dyDescent="0.4">
      <c r="D567" s="17"/>
      <c r="G567" s="16"/>
      <c r="I567" s="19"/>
    </row>
    <row r="568" spans="4:9" ht="13.15" x14ac:dyDescent="0.4">
      <c r="D568" s="17"/>
      <c r="G568" s="16"/>
      <c r="I568" s="19"/>
    </row>
    <row r="569" spans="4:9" ht="13.15" x14ac:dyDescent="0.4">
      <c r="D569" s="17"/>
      <c r="G569" s="16"/>
      <c r="I569" s="19"/>
    </row>
    <row r="570" spans="4:9" ht="13.15" x14ac:dyDescent="0.4">
      <c r="D570" s="17"/>
      <c r="G570" s="16"/>
      <c r="I570" s="19"/>
    </row>
    <row r="571" spans="4:9" ht="13.15" x14ac:dyDescent="0.4">
      <c r="D571" s="17"/>
      <c r="G571" s="16"/>
      <c r="I571" s="19"/>
    </row>
    <row r="572" spans="4:9" ht="13.15" x14ac:dyDescent="0.4">
      <c r="D572" s="17"/>
      <c r="G572" s="16"/>
      <c r="I572" s="19"/>
    </row>
    <row r="573" spans="4:9" ht="13.15" x14ac:dyDescent="0.4">
      <c r="D573" s="17"/>
      <c r="G573" s="16"/>
      <c r="I573" s="19"/>
    </row>
    <row r="574" spans="4:9" ht="13.15" x14ac:dyDescent="0.4">
      <c r="D574" s="17"/>
      <c r="G574" s="16"/>
      <c r="I574" s="19"/>
    </row>
    <row r="575" spans="4:9" ht="13.15" x14ac:dyDescent="0.4">
      <c r="D575" s="17"/>
      <c r="G575" s="16"/>
      <c r="I575" s="19"/>
    </row>
    <row r="576" spans="4:9" ht="13.15" x14ac:dyDescent="0.4">
      <c r="D576" s="17"/>
      <c r="G576" s="16"/>
      <c r="I576" s="19"/>
    </row>
    <row r="577" spans="4:9" ht="13.15" x14ac:dyDescent="0.4">
      <c r="D577" s="17"/>
      <c r="G577" s="16"/>
      <c r="I577" s="19"/>
    </row>
    <row r="578" spans="4:9" ht="13.15" x14ac:dyDescent="0.4">
      <c r="D578" s="17"/>
      <c r="G578" s="16"/>
      <c r="I578" s="19"/>
    </row>
    <row r="579" spans="4:9" ht="13.15" x14ac:dyDescent="0.4">
      <c r="D579" s="17"/>
      <c r="G579" s="16"/>
      <c r="I579" s="19"/>
    </row>
    <row r="580" spans="4:9" ht="13.15" x14ac:dyDescent="0.4">
      <c r="D580" s="17"/>
      <c r="G580" s="16"/>
      <c r="I580" s="19"/>
    </row>
    <row r="581" spans="4:9" ht="13.15" x14ac:dyDescent="0.4">
      <c r="D581" s="17"/>
      <c r="G581" s="16"/>
      <c r="I581" s="19"/>
    </row>
    <row r="582" spans="4:9" ht="13.15" x14ac:dyDescent="0.4">
      <c r="D582" s="17"/>
      <c r="G582" s="16"/>
      <c r="I582" s="19"/>
    </row>
    <row r="583" spans="4:9" ht="13.15" x14ac:dyDescent="0.4">
      <c r="D583" s="17"/>
      <c r="G583" s="16"/>
      <c r="I583" s="19"/>
    </row>
    <row r="584" spans="4:9" ht="13.15" x14ac:dyDescent="0.4">
      <c r="D584" s="17"/>
      <c r="G584" s="16"/>
      <c r="I584" s="19"/>
    </row>
    <row r="585" spans="4:9" ht="13.15" x14ac:dyDescent="0.4">
      <c r="D585" s="17"/>
      <c r="G585" s="16"/>
      <c r="I585" s="19"/>
    </row>
    <row r="586" spans="4:9" ht="13.15" x14ac:dyDescent="0.4">
      <c r="D586" s="17"/>
      <c r="G586" s="16"/>
      <c r="I586" s="19"/>
    </row>
    <row r="587" spans="4:9" ht="13.15" x14ac:dyDescent="0.4">
      <c r="D587" s="17"/>
      <c r="G587" s="16"/>
      <c r="I587" s="19"/>
    </row>
    <row r="588" spans="4:9" ht="13.15" x14ac:dyDescent="0.4">
      <c r="D588" s="17"/>
      <c r="G588" s="16"/>
      <c r="I588" s="19"/>
    </row>
    <row r="589" spans="4:9" ht="13.15" x14ac:dyDescent="0.4">
      <c r="D589" s="17"/>
      <c r="G589" s="16"/>
      <c r="I589" s="19"/>
    </row>
    <row r="590" spans="4:9" ht="13.15" x14ac:dyDescent="0.4">
      <c r="D590" s="17"/>
      <c r="G590" s="16"/>
      <c r="I590" s="19"/>
    </row>
    <row r="591" spans="4:9" ht="13.15" x14ac:dyDescent="0.4">
      <c r="D591" s="17"/>
      <c r="G591" s="16"/>
      <c r="I591" s="19"/>
    </row>
    <row r="592" spans="4:9" ht="13.15" x14ac:dyDescent="0.4">
      <c r="D592" s="17"/>
      <c r="G592" s="16"/>
      <c r="I592" s="19"/>
    </row>
    <row r="593" spans="4:9" ht="13.15" x14ac:dyDescent="0.4">
      <c r="D593" s="17"/>
      <c r="G593" s="16"/>
      <c r="I593" s="19"/>
    </row>
    <row r="594" spans="4:9" ht="13.15" x14ac:dyDescent="0.4">
      <c r="D594" s="17"/>
      <c r="G594" s="16"/>
      <c r="I594" s="19"/>
    </row>
    <row r="595" spans="4:9" ht="13.15" x14ac:dyDescent="0.4">
      <c r="D595" s="17"/>
      <c r="G595" s="16"/>
      <c r="I595" s="19"/>
    </row>
    <row r="596" spans="4:9" ht="13.15" x14ac:dyDescent="0.4">
      <c r="D596" s="17"/>
      <c r="G596" s="16"/>
      <c r="I596" s="19"/>
    </row>
    <row r="597" spans="4:9" ht="13.15" x14ac:dyDescent="0.4">
      <c r="D597" s="17"/>
      <c r="G597" s="16"/>
      <c r="I597" s="19"/>
    </row>
    <row r="598" spans="4:9" ht="13.15" x14ac:dyDescent="0.4">
      <c r="D598" s="17"/>
      <c r="G598" s="16"/>
      <c r="I598" s="19"/>
    </row>
    <row r="599" spans="4:9" ht="13.15" x14ac:dyDescent="0.4">
      <c r="D599" s="17"/>
      <c r="G599" s="16"/>
      <c r="I599" s="19"/>
    </row>
    <row r="600" spans="4:9" ht="13.15" x14ac:dyDescent="0.4">
      <c r="D600" s="17"/>
      <c r="G600" s="16"/>
      <c r="I600" s="19"/>
    </row>
    <row r="601" spans="4:9" ht="13.15" x14ac:dyDescent="0.4">
      <c r="D601" s="17"/>
      <c r="G601" s="16"/>
      <c r="I601" s="19"/>
    </row>
    <row r="602" spans="4:9" ht="13.15" x14ac:dyDescent="0.4">
      <c r="D602" s="17"/>
      <c r="G602" s="16"/>
      <c r="I602" s="19"/>
    </row>
    <row r="603" spans="4:9" ht="13.15" x14ac:dyDescent="0.4">
      <c r="D603" s="17"/>
      <c r="G603" s="16"/>
      <c r="I603" s="19"/>
    </row>
    <row r="604" spans="4:9" ht="13.15" x14ac:dyDescent="0.4">
      <c r="D604" s="17"/>
      <c r="G604" s="16"/>
      <c r="I604" s="19"/>
    </row>
    <row r="605" spans="4:9" ht="13.15" x14ac:dyDescent="0.4">
      <c r="D605" s="17"/>
      <c r="G605" s="16"/>
      <c r="I605" s="19"/>
    </row>
    <row r="606" spans="4:9" ht="13.15" x14ac:dyDescent="0.4">
      <c r="D606" s="17"/>
      <c r="G606" s="16"/>
      <c r="I606" s="19"/>
    </row>
    <row r="607" spans="4:9" ht="13.15" x14ac:dyDescent="0.4">
      <c r="D607" s="17"/>
      <c r="G607" s="16"/>
      <c r="I607" s="19"/>
    </row>
    <row r="608" spans="4:9" ht="13.15" x14ac:dyDescent="0.4">
      <c r="D608" s="17"/>
      <c r="G608" s="16"/>
      <c r="I608" s="19"/>
    </row>
    <row r="609" spans="4:9" ht="13.15" x14ac:dyDescent="0.4">
      <c r="D609" s="17"/>
      <c r="G609" s="16"/>
      <c r="I609" s="19"/>
    </row>
    <row r="610" spans="4:9" ht="13.15" x14ac:dyDescent="0.4">
      <c r="D610" s="17"/>
      <c r="G610" s="16"/>
      <c r="I610" s="19"/>
    </row>
    <row r="611" spans="4:9" ht="13.15" x14ac:dyDescent="0.4">
      <c r="D611" s="17"/>
      <c r="G611" s="16"/>
      <c r="I611" s="19"/>
    </row>
    <row r="612" spans="4:9" ht="13.15" x14ac:dyDescent="0.4">
      <c r="D612" s="17"/>
      <c r="G612" s="16"/>
      <c r="I612" s="19"/>
    </row>
    <row r="613" spans="4:9" ht="13.15" x14ac:dyDescent="0.4">
      <c r="D613" s="17"/>
      <c r="G613" s="16"/>
      <c r="I613" s="19"/>
    </row>
    <row r="614" spans="4:9" ht="13.15" x14ac:dyDescent="0.4">
      <c r="D614" s="17"/>
      <c r="G614" s="16"/>
      <c r="I614" s="19"/>
    </row>
    <row r="615" spans="4:9" ht="13.15" x14ac:dyDescent="0.4">
      <c r="D615" s="17"/>
      <c r="G615" s="16"/>
      <c r="I615" s="19"/>
    </row>
    <row r="616" spans="4:9" ht="13.15" x14ac:dyDescent="0.4">
      <c r="D616" s="17"/>
      <c r="G616" s="16"/>
      <c r="I616" s="19"/>
    </row>
    <row r="617" spans="4:9" ht="13.15" x14ac:dyDescent="0.4">
      <c r="D617" s="17"/>
      <c r="G617" s="16"/>
      <c r="I617" s="19"/>
    </row>
    <row r="618" spans="4:9" ht="13.15" x14ac:dyDescent="0.4">
      <c r="D618" s="17"/>
      <c r="G618" s="16"/>
      <c r="I618" s="19"/>
    </row>
    <row r="619" spans="4:9" ht="13.15" x14ac:dyDescent="0.4">
      <c r="D619" s="17"/>
      <c r="G619" s="16"/>
      <c r="I619" s="19"/>
    </row>
    <row r="620" spans="4:9" ht="13.15" x14ac:dyDescent="0.4">
      <c r="D620" s="17"/>
      <c r="G620" s="16"/>
      <c r="I620" s="19"/>
    </row>
    <row r="621" spans="4:9" ht="13.15" x14ac:dyDescent="0.4">
      <c r="D621" s="17"/>
      <c r="G621" s="16"/>
      <c r="I621" s="19"/>
    </row>
    <row r="622" spans="4:9" ht="13.15" x14ac:dyDescent="0.4">
      <c r="D622" s="17"/>
      <c r="G622" s="16"/>
      <c r="I622" s="19"/>
    </row>
    <row r="623" spans="4:9" ht="13.15" x14ac:dyDescent="0.4">
      <c r="D623" s="17"/>
      <c r="G623" s="16"/>
      <c r="I623" s="19"/>
    </row>
    <row r="624" spans="4:9" ht="13.15" x14ac:dyDescent="0.4">
      <c r="D624" s="17"/>
      <c r="G624" s="16"/>
      <c r="I624" s="19"/>
    </row>
    <row r="625" spans="4:9" ht="13.15" x14ac:dyDescent="0.4">
      <c r="D625" s="17"/>
      <c r="G625" s="16"/>
      <c r="I625" s="19"/>
    </row>
    <row r="626" spans="4:9" ht="13.15" x14ac:dyDescent="0.4">
      <c r="D626" s="17"/>
      <c r="G626" s="16"/>
      <c r="I626" s="19"/>
    </row>
    <row r="627" spans="4:9" ht="13.15" x14ac:dyDescent="0.4">
      <c r="D627" s="17"/>
      <c r="G627" s="16"/>
      <c r="I627" s="19"/>
    </row>
    <row r="628" spans="4:9" ht="13.15" x14ac:dyDescent="0.4">
      <c r="D628" s="17"/>
      <c r="G628" s="16"/>
      <c r="I628" s="19"/>
    </row>
    <row r="629" spans="4:9" ht="13.15" x14ac:dyDescent="0.4">
      <c r="D629" s="17"/>
      <c r="G629" s="16"/>
      <c r="I629" s="19"/>
    </row>
    <row r="630" spans="4:9" ht="13.15" x14ac:dyDescent="0.4">
      <c r="D630" s="17"/>
      <c r="G630" s="16"/>
      <c r="I630" s="19"/>
    </row>
    <row r="631" spans="4:9" ht="13.15" x14ac:dyDescent="0.4">
      <c r="D631" s="17"/>
      <c r="G631" s="16"/>
      <c r="I631" s="19"/>
    </row>
    <row r="632" spans="4:9" ht="13.15" x14ac:dyDescent="0.4">
      <c r="D632" s="17"/>
      <c r="G632" s="16"/>
      <c r="I632" s="19"/>
    </row>
    <row r="633" spans="4:9" ht="13.15" x14ac:dyDescent="0.4">
      <c r="D633" s="17"/>
      <c r="G633" s="16"/>
      <c r="I633" s="19"/>
    </row>
    <row r="634" spans="4:9" ht="13.15" x14ac:dyDescent="0.4">
      <c r="D634" s="17"/>
      <c r="G634" s="16"/>
      <c r="I634" s="19"/>
    </row>
    <row r="635" spans="4:9" ht="13.15" x14ac:dyDescent="0.4">
      <c r="D635" s="17"/>
      <c r="G635" s="16"/>
      <c r="I635" s="19"/>
    </row>
    <row r="636" spans="4:9" ht="13.15" x14ac:dyDescent="0.4">
      <c r="D636" s="17"/>
      <c r="G636" s="16"/>
      <c r="I636" s="19"/>
    </row>
    <row r="637" spans="4:9" ht="13.15" x14ac:dyDescent="0.4">
      <c r="D637" s="17"/>
      <c r="G637" s="16"/>
      <c r="I637" s="19"/>
    </row>
    <row r="638" spans="4:9" ht="13.15" x14ac:dyDescent="0.4">
      <c r="D638" s="17"/>
      <c r="G638" s="16"/>
      <c r="I638" s="19"/>
    </row>
    <row r="639" spans="4:9" ht="13.15" x14ac:dyDescent="0.4">
      <c r="D639" s="17"/>
      <c r="G639" s="16"/>
      <c r="I639" s="19"/>
    </row>
    <row r="640" spans="4:9" ht="13.15" x14ac:dyDescent="0.4">
      <c r="D640" s="17"/>
      <c r="G640" s="16"/>
      <c r="I640" s="19"/>
    </row>
    <row r="641" spans="4:9" ht="13.15" x14ac:dyDescent="0.4">
      <c r="D641" s="17"/>
      <c r="G641" s="16"/>
      <c r="I641" s="19"/>
    </row>
    <row r="642" spans="4:9" ht="13.15" x14ac:dyDescent="0.4">
      <c r="D642" s="17"/>
      <c r="G642" s="16"/>
      <c r="I642" s="19"/>
    </row>
    <row r="643" spans="4:9" ht="13.15" x14ac:dyDescent="0.4">
      <c r="D643" s="17"/>
      <c r="G643" s="16"/>
      <c r="I643" s="19"/>
    </row>
    <row r="644" spans="4:9" ht="13.15" x14ac:dyDescent="0.4">
      <c r="D644" s="17"/>
      <c r="G644" s="16"/>
      <c r="I644" s="19"/>
    </row>
    <row r="645" spans="4:9" ht="13.15" x14ac:dyDescent="0.4">
      <c r="D645" s="17"/>
      <c r="G645" s="16"/>
      <c r="I645" s="19"/>
    </row>
    <row r="646" spans="4:9" ht="13.15" x14ac:dyDescent="0.4">
      <c r="D646" s="17"/>
      <c r="G646" s="16"/>
      <c r="I646" s="19"/>
    </row>
    <row r="647" spans="4:9" ht="13.15" x14ac:dyDescent="0.4">
      <c r="D647" s="17"/>
      <c r="G647" s="16"/>
      <c r="I647" s="19"/>
    </row>
    <row r="648" spans="4:9" ht="13.15" x14ac:dyDescent="0.4">
      <c r="D648" s="17"/>
      <c r="G648" s="16"/>
      <c r="I648" s="19"/>
    </row>
    <row r="649" spans="4:9" ht="13.15" x14ac:dyDescent="0.4">
      <c r="D649" s="17"/>
      <c r="G649" s="16"/>
      <c r="I649" s="19"/>
    </row>
    <row r="650" spans="4:9" ht="13.15" x14ac:dyDescent="0.4">
      <c r="D650" s="17"/>
      <c r="G650" s="16"/>
      <c r="I650" s="19"/>
    </row>
    <row r="651" spans="4:9" ht="13.15" x14ac:dyDescent="0.4">
      <c r="D651" s="17"/>
      <c r="G651" s="16"/>
      <c r="I651" s="19"/>
    </row>
    <row r="652" spans="4:9" ht="13.15" x14ac:dyDescent="0.4">
      <c r="D652" s="17"/>
      <c r="G652" s="16"/>
      <c r="I652" s="19"/>
    </row>
    <row r="653" spans="4:9" ht="13.15" x14ac:dyDescent="0.4">
      <c r="D653" s="17"/>
      <c r="G653" s="16"/>
      <c r="I653" s="19"/>
    </row>
    <row r="654" spans="4:9" ht="13.15" x14ac:dyDescent="0.4">
      <c r="D654" s="17"/>
      <c r="G654" s="16"/>
      <c r="I654" s="19"/>
    </row>
    <row r="655" spans="4:9" ht="13.15" x14ac:dyDescent="0.4">
      <c r="D655" s="17"/>
      <c r="G655" s="16"/>
      <c r="I655" s="19"/>
    </row>
    <row r="656" spans="4:9" ht="13.15" x14ac:dyDescent="0.4">
      <c r="D656" s="17"/>
      <c r="G656" s="16"/>
      <c r="I656" s="19"/>
    </row>
    <row r="657" spans="4:9" ht="13.15" x14ac:dyDescent="0.4">
      <c r="D657" s="17"/>
      <c r="G657" s="16"/>
      <c r="I657" s="19"/>
    </row>
    <row r="658" spans="4:9" ht="13.15" x14ac:dyDescent="0.4">
      <c r="D658" s="17"/>
      <c r="G658" s="16"/>
      <c r="I658" s="19"/>
    </row>
    <row r="659" spans="4:9" ht="13.15" x14ac:dyDescent="0.4">
      <c r="D659" s="17"/>
      <c r="G659" s="16"/>
      <c r="I659" s="19"/>
    </row>
    <row r="660" spans="4:9" ht="13.15" x14ac:dyDescent="0.4">
      <c r="D660" s="17"/>
      <c r="G660" s="16"/>
      <c r="I660" s="19"/>
    </row>
    <row r="661" spans="4:9" ht="13.15" x14ac:dyDescent="0.4">
      <c r="D661" s="17"/>
      <c r="G661" s="16"/>
      <c r="I661" s="19"/>
    </row>
    <row r="662" spans="4:9" ht="13.15" x14ac:dyDescent="0.4">
      <c r="D662" s="17"/>
      <c r="G662" s="16"/>
      <c r="I662" s="19"/>
    </row>
    <row r="663" spans="4:9" ht="13.15" x14ac:dyDescent="0.4">
      <c r="D663" s="17"/>
      <c r="G663" s="16"/>
      <c r="I663" s="19"/>
    </row>
    <row r="664" spans="4:9" ht="13.15" x14ac:dyDescent="0.4">
      <c r="D664" s="17"/>
      <c r="G664" s="16"/>
      <c r="I664" s="19"/>
    </row>
    <row r="665" spans="4:9" ht="13.15" x14ac:dyDescent="0.4">
      <c r="D665" s="17"/>
      <c r="G665" s="16"/>
      <c r="I665" s="19"/>
    </row>
    <row r="666" spans="4:9" ht="13.15" x14ac:dyDescent="0.4">
      <c r="D666" s="17"/>
      <c r="G666" s="16"/>
      <c r="I666" s="19"/>
    </row>
    <row r="667" spans="4:9" ht="13.15" x14ac:dyDescent="0.4">
      <c r="D667" s="17"/>
      <c r="G667" s="16"/>
      <c r="I667" s="19"/>
    </row>
    <row r="668" spans="4:9" ht="13.15" x14ac:dyDescent="0.4">
      <c r="D668" s="17"/>
      <c r="G668" s="16"/>
      <c r="I668" s="19"/>
    </row>
    <row r="669" spans="4:9" ht="13.15" x14ac:dyDescent="0.4">
      <c r="D669" s="17"/>
      <c r="G669" s="16"/>
      <c r="I669" s="19"/>
    </row>
    <row r="670" spans="4:9" ht="13.15" x14ac:dyDescent="0.4">
      <c r="D670" s="17"/>
      <c r="G670" s="16"/>
      <c r="I670" s="19"/>
    </row>
    <row r="671" spans="4:9" ht="13.15" x14ac:dyDescent="0.4">
      <c r="D671" s="17"/>
      <c r="G671" s="16"/>
      <c r="I671" s="19"/>
    </row>
    <row r="672" spans="4:9" ht="13.15" x14ac:dyDescent="0.4">
      <c r="D672" s="17"/>
      <c r="G672" s="16"/>
      <c r="I672" s="19"/>
    </row>
    <row r="673" spans="4:9" ht="13.15" x14ac:dyDescent="0.4">
      <c r="D673" s="17"/>
      <c r="G673" s="16"/>
      <c r="I673" s="19"/>
    </row>
    <row r="674" spans="4:9" ht="13.15" x14ac:dyDescent="0.4">
      <c r="D674" s="17"/>
      <c r="G674" s="16"/>
      <c r="I674" s="19"/>
    </row>
    <row r="675" spans="4:9" ht="13.15" x14ac:dyDescent="0.4">
      <c r="D675" s="17"/>
      <c r="G675" s="16"/>
      <c r="I675" s="19"/>
    </row>
    <row r="676" spans="4:9" ht="13.15" x14ac:dyDescent="0.4">
      <c r="D676" s="17"/>
      <c r="G676" s="16"/>
      <c r="I676" s="19"/>
    </row>
    <row r="677" spans="4:9" ht="13.15" x14ac:dyDescent="0.4">
      <c r="D677" s="17"/>
      <c r="G677" s="16"/>
      <c r="I677" s="19"/>
    </row>
    <row r="678" spans="4:9" ht="13.15" x14ac:dyDescent="0.4">
      <c r="D678" s="17"/>
      <c r="G678" s="16"/>
      <c r="I678" s="19"/>
    </row>
    <row r="679" spans="4:9" ht="13.15" x14ac:dyDescent="0.4">
      <c r="D679" s="17"/>
      <c r="G679" s="16"/>
      <c r="I679" s="19"/>
    </row>
    <row r="680" spans="4:9" ht="13.15" x14ac:dyDescent="0.4">
      <c r="D680" s="17"/>
      <c r="G680" s="16"/>
      <c r="I680" s="19"/>
    </row>
    <row r="681" spans="4:9" ht="13.15" x14ac:dyDescent="0.4">
      <c r="D681" s="17"/>
      <c r="G681" s="16"/>
      <c r="I681" s="19"/>
    </row>
    <row r="682" spans="4:9" ht="13.15" x14ac:dyDescent="0.4">
      <c r="D682" s="17"/>
      <c r="G682" s="16"/>
      <c r="I682" s="19"/>
    </row>
    <row r="683" spans="4:9" ht="13.15" x14ac:dyDescent="0.4">
      <c r="D683" s="17"/>
      <c r="G683" s="16"/>
      <c r="I683" s="19"/>
    </row>
    <row r="684" spans="4:9" ht="13.15" x14ac:dyDescent="0.4">
      <c r="D684" s="17"/>
      <c r="G684" s="16"/>
      <c r="I684" s="19"/>
    </row>
    <row r="685" spans="4:9" ht="13.15" x14ac:dyDescent="0.4">
      <c r="D685" s="17"/>
      <c r="G685" s="16"/>
      <c r="I685" s="19"/>
    </row>
    <row r="686" spans="4:9" ht="13.15" x14ac:dyDescent="0.4">
      <c r="D686" s="17"/>
      <c r="G686" s="16"/>
      <c r="I686" s="19"/>
    </row>
    <row r="687" spans="4:9" ht="13.15" x14ac:dyDescent="0.4">
      <c r="D687" s="17"/>
      <c r="G687" s="16"/>
      <c r="I687" s="19"/>
    </row>
    <row r="688" spans="4:9" ht="13.15" x14ac:dyDescent="0.4">
      <c r="D688" s="17"/>
      <c r="G688" s="16"/>
      <c r="I688" s="19"/>
    </row>
    <row r="689" spans="4:9" ht="13.15" x14ac:dyDescent="0.4">
      <c r="D689" s="17"/>
      <c r="G689" s="16"/>
      <c r="I689" s="19"/>
    </row>
    <row r="690" spans="4:9" ht="13.15" x14ac:dyDescent="0.4">
      <c r="D690" s="17"/>
      <c r="G690" s="16"/>
      <c r="I690" s="19"/>
    </row>
    <row r="691" spans="4:9" ht="13.15" x14ac:dyDescent="0.4">
      <c r="D691" s="17"/>
      <c r="G691" s="16"/>
      <c r="I691" s="19"/>
    </row>
    <row r="692" spans="4:9" ht="13.15" x14ac:dyDescent="0.4">
      <c r="D692" s="17"/>
      <c r="G692" s="16"/>
      <c r="I692" s="19"/>
    </row>
    <row r="693" spans="4:9" ht="13.15" x14ac:dyDescent="0.4">
      <c r="D693" s="17"/>
      <c r="G693" s="16"/>
      <c r="I693" s="19"/>
    </row>
    <row r="694" spans="4:9" ht="13.15" x14ac:dyDescent="0.4">
      <c r="D694" s="17"/>
      <c r="G694" s="16"/>
      <c r="I694" s="19"/>
    </row>
    <row r="695" spans="4:9" ht="13.15" x14ac:dyDescent="0.4">
      <c r="D695" s="17"/>
      <c r="G695" s="16"/>
      <c r="I695" s="19"/>
    </row>
    <row r="696" spans="4:9" ht="13.15" x14ac:dyDescent="0.4">
      <c r="D696" s="17"/>
      <c r="G696" s="16"/>
      <c r="I696" s="19"/>
    </row>
    <row r="697" spans="4:9" ht="13.15" x14ac:dyDescent="0.4">
      <c r="D697" s="17"/>
      <c r="G697" s="16"/>
      <c r="I697" s="19"/>
    </row>
    <row r="698" spans="4:9" ht="13.15" x14ac:dyDescent="0.4">
      <c r="D698" s="17"/>
      <c r="G698" s="16"/>
      <c r="I698" s="19"/>
    </row>
    <row r="699" spans="4:9" ht="13.15" x14ac:dyDescent="0.4">
      <c r="D699" s="17"/>
      <c r="G699" s="16"/>
      <c r="I699" s="19"/>
    </row>
    <row r="700" spans="4:9" ht="13.15" x14ac:dyDescent="0.4">
      <c r="D700" s="17"/>
      <c r="G700" s="16"/>
      <c r="I700" s="19"/>
    </row>
    <row r="701" spans="4:9" ht="13.15" x14ac:dyDescent="0.4">
      <c r="D701" s="17"/>
      <c r="G701" s="16"/>
      <c r="I701" s="19"/>
    </row>
    <row r="702" spans="4:9" ht="13.15" x14ac:dyDescent="0.4">
      <c r="D702" s="17"/>
      <c r="G702" s="16"/>
      <c r="I702" s="19"/>
    </row>
    <row r="703" spans="4:9" ht="13.15" x14ac:dyDescent="0.4">
      <c r="D703" s="17"/>
      <c r="G703" s="16"/>
      <c r="I703" s="19"/>
    </row>
    <row r="704" spans="4:9" ht="13.15" x14ac:dyDescent="0.4">
      <c r="D704" s="17"/>
      <c r="G704" s="16"/>
      <c r="I704" s="19"/>
    </row>
    <row r="705" spans="4:9" ht="13.15" x14ac:dyDescent="0.4">
      <c r="D705" s="17"/>
      <c r="G705" s="16"/>
      <c r="I705" s="19"/>
    </row>
    <row r="706" spans="4:9" ht="13.15" x14ac:dyDescent="0.4">
      <c r="D706" s="17"/>
      <c r="G706" s="16"/>
      <c r="I706" s="19"/>
    </row>
    <row r="707" spans="4:9" ht="13.15" x14ac:dyDescent="0.4">
      <c r="D707" s="17"/>
      <c r="G707" s="16"/>
      <c r="I707" s="19"/>
    </row>
    <row r="708" spans="4:9" ht="13.15" x14ac:dyDescent="0.4">
      <c r="D708" s="17"/>
      <c r="G708" s="16"/>
      <c r="I708" s="19"/>
    </row>
    <row r="709" spans="4:9" ht="13.15" x14ac:dyDescent="0.4">
      <c r="D709" s="17"/>
      <c r="G709" s="16"/>
      <c r="I709" s="19"/>
    </row>
    <row r="710" spans="4:9" ht="13.15" x14ac:dyDescent="0.4">
      <c r="D710" s="17"/>
      <c r="G710" s="16"/>
      <c r="I710" s="19"/>
    </row>
    <row r="711" spans="4:9" ht="13.15" x14ac:dyDescent="0.4">
      <c r="D711" s="17"/>
      <c r="G711" s="16"/>
      <c r="I711" s="19"/>
    </row>
    <row r="712" spans="4:9" ht="13.15" x14ac:dyDescent="0.4">
      <c r="D712" s="17"/>
      <c r="G712" s="16"/>
      <c r="I712" s="19"/>
    </row>
    <row r="713" spans="4:9" ht="13.15" x14ac:dyDescent="0.4">
      <c r="D713" s="17"/>
      <c r="G713" s="16"/>
      <c r="I713" s="19"/>
    </row>
    <row r="714" spans="4:9" ht="13.15" x14ac:dyDescent="0.4">
      <c r="D714" s="17"/>
      <c r="G714" s="16"/>
      <c r="I714" s="19"/>
    </row>
    <row r="715" spans="4:9" ht="13.15" x14ac:dyDescent="0.4">
      <c r="D715" s="17"/>
      <c r="G715" s="16"/>
      <c r="I715" s="19"/>
    </row>
    <row r="716" spans="4:9" ht="13.15" x14ac:dyDescent="0.4">
      <c r="D716" s="17"/>
      <c r="G716" s="16"/>
      <c r="I716" s="19"/>
    </row>
    <row r="717" spans="4:9" ht="13.15" x14ac:dyDescent="0.4">
      <c r="D717" s="17"/>
      <c r="G717" s="16"/>
      <c r="I717" s="19"/>
    </row>
    <row r="718" spans="4:9" ht="13.15" x14ac:dyDescent="0.4">
      <c r="D718" s="17"/>
      <c r="G718" s="16"/>
      <c r="I718" s="19"/>
    </row>
    <row r="719" spans="4:9" ht="13.15" x14ac:dyDescent="0.4">
      <c r="D719" s="17"/>
      <c r="G719" s="16"/>
      <c r="I719" s="19"/>
    </row>
    <row r="720" spans="4:9" ht="13.15" x14ac:dyDescent="0.4">
      <c r="D720" s="17"/>
      <c r="G720" s="16"/>
      <c r="I720" s="19"/>
    </row>
    <row r="721" spans="4:9" ht="13.15" x14ac:dyDescent="0.4">
      <c r="D721" s="17"/>
      <c r="G721" s="16"/>
      <c r="I721" s="19"/>
    </row>
    <row r="722" spans="4:9" ht="13.15" x14ac:dyDescent="0.4">
      <c r="D722" s="17"/>
      <c r="G722" s="16"/>
      <c r="I722" s="19"/>
    </row>
    <row r="723" spans="4:9" ht="13.15" x14ac:dyDescent="0.4">
      <c r="D723" s="17"/>
      <c r="G723" s="16"/>
      <c r="I723" s="19"/>
    </row>
    <row r="724" spans="4:9" ht="13.15" x14ac:dyDescent="0.4">
      <c r="D724" s="17"/>
      <c r="G724" s="16"/>
      <c r="I724" s="19"/>
    </row>
    <row r="725" spans="4:9" ht="13.15" x14ac:dyDescent="0.4">
      <c r="D725" s="17"/>
      <c r="G725" s="16"/>
      <c r="I725" s="19"/>
    </row>
    <row r="726" spans="4:9" ht="13.15" x14ac:dyDescent="0.4">
      <c r="D726" s="17"/>
      <c r="G726" s="16"/>
      <c r="I726" s="19"/>
    </row>
    <row r="727" spans="4:9" ht="13.15" x14ac:dyDescent="0.4">
      <c r="D727" s="17"/>
      <c r="G727" s="16"/>
      <c r="I727" s="19"/>
    </row>
    <row r="728" spans="4:9" ht="13.15" x14ac:dyDescent="0.4">
      <c r="D728" s="17"/>
      <c r="G728" s="16"/>
      <c r="I728" s="19"/>
    </row>
    <row r="729" spans="4:9" ht="13.15" x14ac:dyDescent="0.4">
      <c r="D729" s="17"/>
      <c r="G729" s="16"/>
      <c r="I729" s="19"/>
    </row>
    <row r="730" spans="4:9" ht="13.15" x14ac:dyDescent="0.4">
      <c r="D730" s="17"/>
      <c r="G730" s="16"/>
      <c r="I730" s="19"/>
    </row>
    <row r="731" spans="4:9" ht="13.15" x14ac:dyDescent="0.4">
      <c r="D731" s="17"/>
      <c r="G731" s="16"/>
      <c r="I731" s="19"/>
    </row>
    <row r="732" spans="4:9" ht="13.15" x14ac:dyDescent="0.4">
      <c r="D732" s="17"/>
      <c r="G732" s="16"/>
      <c r="I732" s="19"/>
    </row>
    <row r="733" spans="4:9" ht="13.15" x14ac:dyDescent="0.4">
      <c r="D733" s="17"/>
      <c r="G733" s="16"/>
      <c r="I733" s="19"/>
    </row>
    <row r="734" spans="4:9" ht="13.15" x14ac:dyDescent="0.4">
      <c r="D734" s="17"/>
      <c r="G734" s="16"/>
      <c r="I734" s="19"/>
    </row>
    <row r="735" spans="4:9" ht="13.15" x14ac:dyDescent="0.4">
      <c r="D735" s="17"/>
      <c r="G735" s="16"/>
      <c r="I735" s="19"/>
    </row>
    <row r="736" spans="4:9" ht="13.15" x14ac:dyDescent="0.4">
      <c r="D736" s="17"/>
      <c r="G736" s="16"/>
      <c r="I736" s="19"/>
    </row>
    <row r="737" spans="4:9" ht="13.15" x14ac:dyDescent="0.4">
      <c r="D737" s="17"/>
      <c r="G737" s="16"/>
      <c r="I737" s="19"/>
    </row>
    <row r="738" spans="4:9" ht="13.15" x14ac:dyDescent="0.4">
      <c r="D738" s="17"/>
      <c r="G738" s="16"/>
      <c r="I738" s="19"/>
    </row>
    <row r="739" spans="4:9" ht="13.15" x14ac:dyDescent="0.4">
      <c r="D739" s="17"/>
      <c r="G739" s="16"/>
      <c r="I739" s="19"/>
    </row>
    <row r="740" spans="4:9" ht="13.15" x14ac:dyDescent="0.4">
      <c r="D740" s="17"/>
      <c r="G740" s="16"/>
      <c r="I740" s="19"/>
    </row>
    <row r="741" spans="4:9" ht="13.15" x14ac:dyDescent="0.4">
      <c r="D741" s="17"/>
      <c r="G741" s="16"/>
      <c r="I741" s="19"/>
    </row>
    <row r="742" spans="4:9" ht="13.15" x14ac:dyDescent="0.4">
      <c r="D742" s="17"/>
      <c r="G742" s="16"/>
      <c r="I742" s="19"/>
    </row>
    <row r="743" spans="4:9" ht="13.15" x14ac:dyDescent="0.4">
      <c r="D743" s="17"/>
      <c r="G743" s="16"/>
      <c r="I743" s="19"/>
    </row>
    <row r="744" spans="4:9" ht="13.15" x14ac:dyDescent="0.4">
      <c r="D744" s="17"/>
      <c r="G744" s="16"/>
      <c r="I744" s="19"/>
    </row>
    <row r="745" spans="4:9" ht="13.15" x14ac:dyDescent="0.4">
      <c r="D745" s="17"/>
      <c r="G745" s="16"/>
      <c r="I745" s="19"/>
    </row>
    <row r="746" spans="4:9" ht="13.15" x14ac:dyDescent="0.4">
      <c r="D746" s="17"/>
      <c r="G746" s="16"/>
      <c r="I746" s="19"/>
    </row>
    <row r="747" spans="4:9" ht="13.15" x14ac:dyDescent="0.4">
      <c r="D747" s="17"/>
      <c r="G747" s="16"/>
      <c r="I747" s="19"/>
    </row>
    <row r="748" spans="4:9" ht="13.15" x14ac:dyDescent="0.4">
      <c r="D748" s="17"/>
      <c r="G748" s="16"/>
      <c r="I748" s="19"/>
    </row>
    <row r="749" spans="4:9" ht="13.15" x14ac:dyDescent="0.4">
      <c r="D749" s="17"/>
      <c r="G749" s="16"/>
      <c r="I749" s="19"/>
    </row>
    <row r="750" spans="4:9" ht="13.15" x14ac:dyDescent="0.4">
      <c r="D750" s="17"/>
      <c r="G750" s="16"/>
      <c r="I750" s="19"/>
    </row>
    <row r="751" spans="4:9" ht="13.15" x14ac:dyDescent="0.4">
      <c r="D751" s="17"/>
      <c r="G751" s="16"/>
      <c r="I751" s="19"/>
    </row>
    <row r="752" spans="4:9" ht="13.15" x14ac:dyDescent="0.4">
      <c r="D752" s="17"/>
      <c r="G752" s="16"/>
      <c r="I752" s="19"/>
    </row>
    <row r="753" spans="4:9" ht="13.15" x14ac:dyDescent="0.4">
      <c r="D753" s="17"/>
      <c r="G753" s="16"/>
      <c r="I753" s="19"/>
    </row>
    <row r="754" spans="4:9" ht="13.15" x14ac:dyDescent="0.4">
      <c r="D754" s="17"/>
      <c r="G754" s="16"/>
      <c r="I754" s="19"/>
    </row>
    <row r="755" spans="4:9" ht="13.15" x14ac:dyDescent="0.4">
      <c r="D755" s="17"/>
      <c r="G755" s="16"/>
      <c r="I755" s="19"/>
    </row>
    <row r="756" spans="4:9" ht="13.15" x14ac:dyDescent="0.4">
      <c r="D756" s="17"/>
      <c r="G756" s="16"/>
      <c r="I756" s="19"/>
    </row>
    <row r="757" spans="4:9" ht="13.15" x14ac:dyDescent="0.4">
      <c r="D757" s="17"/>
      <c r="G757" s="16"/>
      <c r="I757" s="19"/>
    </row>
    <row r="758" spans="4:9" ht="13.15" x14ac:dyDescent="0.4">
      <c r="D758" s="17"/>
      <c r="G758" s="16"/>
      <c r="I758" s="19"/>
    </row>
    <row r="759" spans="4:9" ht="13.15" x14ac:dyDescent="0.4">
      <c r="D759" s="17"/>
      <c r="G759" s="16"/>
      <c r="I759" s="19"/>
    </row>
    <row r="760" spans="4:9" ht="13.15" x14ac:dyDescent="0.4">
      <c r="D760" s="17"/>
      <c r="G760" s="16"/>
      <c r="I760" s="19"/>
    </row>
    <row r="761" spans="4:9" ht="13.15" x14ac:dyDescent="0.4">
      <c r="D761" s="17"/>
      <c r="G761" s="16"/>
      <c r="I761" s="19"/>
    </row>
    <row r="762" spans="4:9" ht="13.15" x14ac:dyDescent="0.4">
      <c r="D762" s="17"/>
      <c r="G762" s="16"/>
      <c r="I762" s="19"/>
    </row>
    <row r="763" spans="4:9" ht="13.15" x14ac:dyDescent="0.4">
      <c r="D763" s="17"/>
      <c r="G763" s="16"/>
      <c r="I763" s="19"/>
    </row>
    <row r="764" spans="4:9" ht="13.15" x14ac:dyDescent="0.4">
      <c r="D764" s="17"/>
      <c r="G764" s="16"/>
      <c r="I764" s="19"/>
    </row>
    <row r="765" spans="4:9" ht="13.15" x14ac:dyDescent="0.4">
      <c r="D765" s="17"/>
      <c r="G765" s="16"/>
      <c r="I765" s="19"/>
    </row>
    <row r="766" spans="4:9" ht="13.15" x14ac:dyDescent="0.4">
      <c r="D766" s="17"/>
      <c r="G766" s="16"/>
      <c r="I766" s="19"/>
    </row>
    <row r="767" spans="4:9" ht="13.15" x14ac:dyDescent="0.4">
      <c r="D767" s="17"/>
      <c r="G767" s="16"/>
      <c r="I767" s="19"/>
    </row>
    <row r="768" spans="4:9" ht="13.15" x14ac:dyDescent="0.4">
      <c r="D768" s="17"/>
      <c r="G768" s="16"/>
      <c r="I768" s="19"/>
    </row>
    <row r="769" spans="4:9" ht="13.15" x14ac:dyDescent="0.4">
      <c r="D769" s="17"/>
      <c r="G769" s="16"/>
      <c r="I769" s="19"/>
    </row>
    <row r="770" spans="4:9" ht="13.15" x14ac:dyDescent="0.4">
      <c r="D770" s="17"/>
      <c r="G770" s="16"/>
      <c r="I770" s="19"/>
    </row>
    <row r="771" spans="4:9" ht="13.15" x14ac:dyDescent="0.4">
      <c r="D771" s="17"/>
      <c r="G771" s="16"/>
      <c r="I771" s="19"/>
    </row>
    <row r="772" spans="4:9" ht="13.15" x14ac:dyDescent="0.4">
      <c r="D772" s="17"/>
      <c r="G772" s="16"/>
      <c r="I772" s="19"/>
    </row>
    <row r="773" spans="4:9" ht="13.15" x14ac:dyDescent="0.4">
      <c r="D773" s="17"/>
      <c r="G773" s="16"/>
      <c r="I773" s="19"/>
    </row>
    <row r="774" spans="4:9" ht="13.15" x14ac:dyDescent="0.4">
      <c r="D774" s="17"/>
      <c r="G774" s="16"/>
      <c r="I774" s="19"/>
    </row>
    <row r="775" spans="4:9" ht="13.15" x14ac:dyDescent="0.4">
      <c r="D775" s="17"/>
      <c r="G775" s="16"/>
      <c r="I775" s="19"/>
    </row>
    <row r="776" spans="4:9" ht="13.15" x14ac:dyDescent="0.4">
      <c r="D776" s="17"/>
      <c r="G776" s="16"/>
      <c r="I776" s="19"/>
    </row>
    <row r="777" spans="4:9" ht="13.15" x14ac:dyDescent="0.4">
      <c r="D777" s="17"/>
      <c r="G777" s="16"/>
      <c r="I777" s="19"/>
    </row>
    <row r="778" spans="4:9" ht="13.15" x14ac:dyDescent="0.4">
      <c r="D778" s="17"/>
      <c r="G778" s="16"/>
      <c r="I778" s="19"/>
    </row>
    <row r="779" spans="4:9" ht="13.15" x14ac:dyDescent="0.4">
      <c r="D779" s="17"/>
      <c r="G779" s="16"/>
      <c r="I779" s="19"/>
    </row>
    <row r="780" spans="4:9" ht="13.15" x14ac:dyDescent="0.4">
      <c r="D780" s="17"/>
      <c r="G780" s="16"/>
      <c r="I780" s="19"/>
    </row>
    <row r="781" spans="4:9" ht="13.15" x14ac:dyDescent="0.4">
      <c r="D781" s="17"/>
      <c r="G781" s="16"/>
      <c r="I781" s="19"/>
    </row>
    <row r="782" spans="4:9" ht="13.15" x14ac:dyDescent="0.4">
      <c r="D782" s="17"/>
      <c r="G782" s="16"/>
      <c r="I782" s="19"/>
    </row>
    <row r="783" spans="4:9" ht="13.15" x14ac:dyDescent="0.4">
      <c r="D783" s="17"/>
      <c r="G783" s="16"/>
      <c r="I783" s="19"/>
    </row>
    <row r="784" spans="4:9" ht="13.15" x14ac:dyDescent="0.4">
      <c r="D784" s="17"/>
      <c r="G784" s="16"/>
      <c r="I784" s="19"/>
    </row>
    <row r="785" spans="4:9" ht="13.15" x14ac:dyDescent="0.4">
      <c r="D785" s="17"/>
      <c r="G785" s="16"/>
      <c r="I785" s="19"/>
    </row>
    <row r="786" spans="4:9" ht="13.15" x14ac:dyDescent="0.4">
      <c r="D786" s="17"/>
      <c r="G786" s="16"/>
      <c r="I786" s="19"/>
    </row>
    <row r="787" spans="4:9" ht="13.15" x14ac:dyDescent="0.4">
      <c r="D787" s="17"/>
      <c r="G787" s="16"/>
      <c r="I787" s="19"/>
    </row>
    <row r="788" spans="4:9" ht="13.15" x14ac:dyDescent="0.4">
      <c r="D788" s="17"/>
      <c r="G788" s="16"/>
      <c r="I788" s="19"/>
    </row>
    <row r="789" spans="4:9" ht="13.15" x14ac:dyDescent="0.4">
      <c r="D789" s="17"/>
      <c r="G789" s="16"/>
      <c r="I789" s="19"/>
    </row>
    <row r="790" spans="4:9" ht="13.15" x14ac:dyDescent="0.4">
      <c r="D790" s="17"/>
      <c r="G790" s="16"/>
      <c r="I790" s="19"/>
    </row>
    <row r="791" spans="4:9" ht="13.15" x14ac:dyDescent="0.4">
      <c r="D791" s="17"/>
      <c r="G791" s="16"/>
      <c r="I791" s="19"/>
    </row>
    <row r="792" spans="4:9" ht="13.15" x14ac:dyDescent="0.4">
      <c r="D792" s="17"/>
      <c r="G792" s="16"/>
      <c r="I792" s="19"/>
    </row>
    <row r="793" spans="4:9" ht="13.15" x14ac:dyDescent="0.4">
      <c r="D793" s="17"/>
      <c r="G793" s="16"/>
      <c r="I793" s="19"/>
    </row>
    <row r="794" spans="4:9" ht="13.15" x14ac:dyDescent="0.4">
      <c r="D794" s="17"/>
      <c r="G794" s="16"/>
      <c r="I794" s="19"/>
    </row>
    <row r="795" spans="4:9" ht="13.15" x14ac:dyDescent="0.4">
      <c r="D795" s="17"/>
      <c r="G795" s="16"/>
      <c r="I795" s="19"/>
    </row>
    <row r="796" spans="4:9" ht="13.15" x14ac:dyDescent="0.4">
      <c r="D796" s="17"/>
      <c r="G796" s="16"/>
      <c r="I796" s="19"/>
    </row>
    <row r="797" spans="4:9" ht="13.15" x14ac:dyDescent="0.4">
      <c r="D797" s="17"/>
      <c r="G797" s="16"/>
      <c r="I797" s="19"/>
    </row>
    <row r="798" spans="4:9" ht="13.15" x14ac:dyDescent="0.4">
      <c r="D798" s="17"/>
      <c r="G798" s="16"/>
      <c r="I798" s="19"/>
    </row>
    <row r="799" spans="4:9" ht="13.15" x14ac:dyDescent="0.4">
      <c r="D799" s="17"/>
      <c r="G799" s="16"/>
      <c r="I799" s="19"/>
    </row>
    <row r="800" spans="4:9" ht="13.15" x14ac:dyDescent="0.4">
      <c r="D800" s="17"/>
      <c r="G800" s="16"/>
      <c r="I800" s="19"/>
    </row>
    <row r="801" spans="4:9" ht="13.15" x14ac:dyDescent="0.4">
      <c r="D801" s="17"/>
      <c r="G801" s="16"/>
      <c r="I801" s="19"/>
    </row>
    <row r="802" spans="4:9" ht="13.15" x14ac:dyDescent="0.4">
      <c r="D802" s="17"/>
      <c r="G802" s="16"/>
      <c r="I802" s="19"/>
    </row>
    <row r="803" spans="4:9" ht="13.15" x14ac:dyDescent="0.4">
      <c r="D803" s="17"/>
      <c r="G803" s="16"/>
      <c r="I803" s="19"/>
    </row>
    <row r="804" spans="4:9" ht="13.15" x14ac:dyDescent="0.4">
      <c r="D804" s="17"/>
      <c r="G804" s="16"/>
      <c r="I804" s="19"/>
    </row>
    <row r="805" spans="4:9" ht="13.15" x14ac:dyDescent="0.4">
      <c r="D805" s="17"/>
      <c r="G805" s="16"/>
      <c r="I805" s="19"/>
    </row>
    <row r="806" spans="4:9" ht="13.15" x14ac:dyDescent="0.4">
      <c r="D806" s="17"/>
      <c r="G806" s="16"/>
      <c r="I806" s="19"/>
    </row>
    <row r="807" spans="4:9" ht="13.15" x14ac:dyDescent="0.4">
      <c r="D807" s="17"/>
      <c r="G807" s="16"/>
      <c r="I807" s="19"/>
    </row>
    <row r="808" spans="4:9" ht="13.15" x14ac:dyDescent="0.4">
      <c r="D808" s="17"/>
      <c r="G808" s="16"/>
      <c r="I808" s="19"/>
    </row>
    <row r="809" spans="4:9" ht="13.15" x14ac:dyDescent="0.4">
      <c r="D809" s="17"/>
      <c r="G809" s="16"/>
      <c r="I809" s="19"/>
    </row>
    <row r="810" spans="4:9" ht="13.15" x14ac:dyDescent="0.4">
      <c r="D810" s="17"/>
      <c r="G810" s="16"/>
      <c r="I810" s="19"/>
    </row>
    <row r="811" spans="4:9" ht="13.15" x14ac:dyDescent="0.4">
      <c r="D811" s="17"/>
      <c r="G811" s="16"/>
      <c r="I811" s="19"/>
    </row>
    <row r="812" spans="4:9" ht="13.15" x14ac:dyDescent="0.4">
      <c r="D812" s="17"/>
      <c r="G812" s="16"/>
      <c r="I812" s="19"/>
    </row>
    <row r="813" spans="4:9" ht="13.15" x14ac:dyDescent="0.4">
      <c r="D813" s="17"/>
      <c r="G813" s="16"/>
      <c r="I813" s="19"/>
    </row>
    <row r="814" spans="4:9" ht="13.15" x14ac:dyDescent="0.4">
      <c r="D814" s="17"/>
      <c r="G814" s="16"/>
      <c r="I814" s="19"/>
    </row>
    <row r="815" spans="4:9" ht="13.15" x14ac:dyDescent="0.4">
      <c r="D815" s="17"/>
      <c r="G815" s="16"/>
      <c r="I815" s="19"/>
    </row>
    <row r="816" spans="4:9" ht="13.15" x14ac:dyDescent="0.4">
      <c r="D816" s="17"/>
      <c r="G816" s="16"/>
      <c r="I816" s="19"/>
    </row>
    <row r="817" spans="4:9" ht="13.15" x14ac:dyDescent="0.4">
      <c r="D817" s="17"/>
      <c r="G817" s="16"/>
      <c r="I817" s="19"/>
    </row>
    <row r="818" spans="4:9" ht="13.15" x14ac:dyDescent="0.4">
      <c r="D818" s="17"/>
      <c r="G818" s="16"/>
      <c r="I818" s="19"/>
    </row>
    <row r="819" spans="4:9" ht="13.15" x14ac:dyDescent="0.4">
      <c r="D819" s="17"/>
      <c r="G819" s="16"/>
      <c r="I819" s="19"/>
    </row>
    <row r="820" spans="4:9" ht="13.15" x14ac:dyDescent="0.4">
      <c r="D820" s="17"/>
      <c r="G820" s="16"/>
      <c r="I820" s="19"/>
    </row>
    <row r="821" spans="4:9" ht="13.15" x14ac:dyDescent="0.4">
      <c r="D821" s="17"/>
      <c r="G821" s="16"/>
      <c r="I821" s="19"/>
    </row>
    <row r="822" spans="4:9" ht="13.15" x14ac:dyDescent="0.4">
      <c r="D822" s="17"/>
      <c r="G822" s="16"/>
      <c r="I822" s="19"/>
    </row>
    <row r="823" spans="4:9" ht="13.15" x14ac:dyDescent="0.4">
      <c r="D823" s="17"/>
      <c r="G823" s="16"/>
      <c r="I823" s="19"/>
    </row>
    <row r="824" spans="4:9" ht="13.15" x14ac:dyDescent="0.4">
      <c r="D824" s="17"/>
      <c r="G824" s="16"/>
      <c r="I824" s="19"/>
    </row>
    <row r="825" spans="4:9" ht="13.15" x14ac:dyDescent="0.4">
      <c r="D825" s="17"/>
      <c r="G825" s="16"/>
      <c r="I825" s="19"/>
    </row>
    <row r="826" spans="4:9" ht="13.15" x14ac:dyDescent="0.4">
      <c r="D826" s="17"/>
      <c r="G826" s="16"/>
      <c r="I826" s="19"/>
    </row>
    <row r="827" spans="4:9" ht="13.15" x14ac:dyDescent="0.4">
      <c r="D827" s="17"/>
      <c r="G827" s="16"/>
      <c r="I827" s="19"/>
    </row>
    <row r="828" spans="4:9" ht="13.15" x14ac:dyDescent="0.4">
      <c r="D828" s="17"/>
      <c r="G828" s="16"/>
      <c r="I828" s="19"/>
    </row>
    <row r="829" spans="4:9" ht="13.15" x14ac:dyDescent="0.4">
      <c r="D829" s="17"/>
      <c r="G829" s="16"/>
      <c r="I829" s="19"/>
    </row>
    <row r="830" spans="4:9" ht="13.15" x14ac:dyDescent="0.4">
      <c r="D830" s="17"/>
      <c r="G830" s="16"/>
      <c r="I830" s="19"/>
    </row>
    <row r="831" spans="4:9" ht="13.15" x14ac:dyDescent="0.4">
      <c r="D831" s="17"/>
      <c r="G831" s="16"/>
      <c r="I831" s="19"/>
    </row>
    <row r="832" spans="4:9" ht="13.15" x14ac:dyDescent="0.4">
      <c r="D832" s="17"/>
      <c r="G832" s="16"/>
      <c r="I832" s="19"/>
    </row>
    <row r="833" spans="4:9" ht="13.15" x14ac:dyDescent="0.4">
      <c r="D833" s="17"/>
      <c r="G833" s="16"/>
      <c r="I833" s="19"/>
    </row>
    <row r="834" spans="4:9" ht="13.15" x14ac:dyDescent="0.4">
      <c r="D834" s="17"/>
      <c r="G834" s="16"/>
      <c r="I834" s="19"/>
    </row>
    <row r="835" spans="4:9" ht="13.15" x14ac:dyDescent="0.4">
      <c r="D835" s="17"/>
      <c r="G835" s="16"/>
      <c r="I835" s="19"/>
    </row>
    <row r="836" spans="4:9" ht="13.15" x14ac:dyDescent="0.4">
      <c r="D836" s="17"/>
      <c r="G836" s="16"/>
      <c r="I836" s="19"/>
    </row>
    <row r="837" spans="4:9" ht="13.15" x14ac:dyDescent="0.4">
      <c r="D837" s="17"/>
      <c r="G837" s="16"/>
      <c r="I837" s="19"/>
    </row>
    <row r="838" spans="4:9" ht="13.15" x14ac:dyDescent="0.4">
      <c r="D838" s="17"/>
      <c r="G838" s="16"/>
      <c r="I838" s="19"/>
    </row>
    <row r="839" spans="4:9" ht="13.15" x14ac:dyDescent="0.4">
      <c r="D839" s="17"/>
      <c r="G839" s="16"/>
      <c r="I839" s="19"/>
    </row>
    <row r="840" spans="4:9" ht="13.15" x14ac:dyDescent="0.4">
      <c r="D840" s="17"/>
      <c r="G840" s="16"/>
      <c r="I840" s="19"/>
    </row>
    <row r="841" spans="4:9" ht="13.15" x14ac:dyDescent="0.4">
      <c r="D841" s="17"/>
      <c r="G841" s="16"/>
      <c r="I841" s="19"/>
    </row>
    <row r="842" spans="4:9" ht="13.15" x14ac:dyDescent="0.4">
      <c r="D842" s="17"/>
      <c r="G842" s="16"/>
      <c r="I842" s="19"/>
    </row>
    <row r="843" spans="4:9" ht="13.15" x14ac:dyDescent="0.4">
      <c r="D843" s="17"/>
      <c r="G843" s="16"/>
      <c r="I843" s="19"/>
    </row>
    <row r="844" spans="4:9" ht="13.15" x14ac:dyDescent="0.4">
      <c r="D844" s="17"/>
      <c r="G844" s="16"/>
      <c r="I844" s="19"/>
    </row>
    <row r="845" spans="4:9" ht="13.15" x14ac:dyDescent="0.4">
      <c r="D845" s="17"/>
      <c r="G845" s="16"/>
      <c r="I845" s="19"/>
    </row>
    <row r="846" spans="4:9" ht="13.15" x14ac:dyDescent="0.4">
      <c r="D846" s="17"/>
      <c r="G846" s="16"/>
      <c r="I846" s="19"/>
    </row>
    <row r="847" spans="4:9" ht="13.15" x14ac:dyDescent="0.4">
      <c r="D847" s="17"/>
      <c r="G847" s="16"/>
      <c r="I847" s="19"/>
    </row>
    <row r="848" spans="4:9" ht="13.15" x14ac:dyDescent="0.4">
      <c r="D848" s="17"/>
      <c r="G848" s="16"/>
      <c r="I848" s="19"/>
    </row>
    <row r="849" spans="4:9" ht="13.15" x14ac:dyDescent="0.4">
      <c r="D849" s="17"/>
      <c r="G849" s="16"/>
      <c r="I849" s="19"/>
    </row>
    <row r="850" spans="4:9" ht="13.15" x14ac:dyDescent="0.4">
      <c r="D850" s="17"/>
      <c r="G850" s="16"/>
      <c r="I850" s="19"/>
    </row>
    <row r="851" spans="4:9" ht="13.15" x14ac:dyDescent="0.4">
      <c r="D851" s="17"/>
      <c r="G851" s="16"/>
      <c r="I851" s="19"/>
    </row>
    <row r="852" spans="4:9" ht="13.15" x14ac:dyDescent="0.4">
      <c r="D852" s="17"/>
      <c r="G852" s="16"/>
      <c r="I852" s="19"/>
    </row>
    <row r="853" spans="4:9" ht="13.15" x14ac:dyDescent="0.4">
      <c r="D853" s="17"/>
      <c r="G853" s="16"/>
      <c r="I853" s="19"/>
    </row>
    <row r="854" spans="4:9" ht="13.15" x14ac:dyDescent="0.4">
      <c r="D854" s="17"/>
      <c r="G854" s="16"/>
      <c r="I854" s="19"/>
    </row>
    <row r="855" spans="4:9" ht="13.15" x14ac:dyDescent="0.4">
      <c r="D855" s="17"/>
      <c r="G855" s="16"/>
      <c r="I855" s="19"/>
    </row>
    <row r="856" spans="4:9" ht="13.15" x14ac:dyDescent="0.4">
      <c r="D856" s="17"/>
      <c r="G856" s="16"/>
      <c r="I856" s="19"/>
    </row>
    <row r="857" spans="4:9" ht="13.15" x14ac:dyDescent="0.4">
      <c r="D857" s="17"/>
      <c r="G857" s="16"/>
      <c r="I857" s="19"/>
    </row>
    <row r="858" spans="4:9" ht="13.15" x14ac:dyDescent="0.4">
      <c r="D858" s="17"/>
      <c r="G858" s="16"/>
      <c r="I858" s="19"/>
    </row>
    <row r="859" spans="4:9" ht="13.15" x14ac:dyDescent="0.4">
      <c r="D859" s="17"/>
      <c r="G859" s="16"/>
      <c r="I859" s="19"/>
    </row>
    <row r="860" spans="4:9" ht="13.15" x14ac:dyDescent="0.4">
      <c r="D860" s="17"/>
      <c r="G860" s="16"/>
      <c r="I860" s="19"/>
    </row>
    <row r="861" spans="4:9" ht="13.15" x14ac:dyDescent="0.4">
      <c r="D861" s="17"/>
      <c r="G861" s="16"/>
      <c r="I861" s="19"/>
    </row>
    <row r="862" spans="4:9" ht="13.15" x14ac:dyDescent="0.4">
      <c r="D862" s="17"/>
      <c r="G862" s="16"/>
      <c r="I862" s="19"/>
    </row>
    <row r="863" spans="4:9" ht="13.15" x14ac:dyDescent="0.4">
      <c r="D863" s="17"/>
      <c r="G863" s="16"/>
      <c r="I863" s="19"/>
    </row>
    <row r="864" spans="4:9" ht="13.15" x14ac:dyDescent="0.4">
      <c r="D864" s="17"/>
      <c r="G864" s="16"/>
      <c r="I864" s="19"/>
    </row>
    <row r="865" spans="4:9" ht="13.15" x14ac:dyDescent="0.4">
      <c r="D865" s="17"/>
      <c r="G865" s="16"/>
      <c r="I865" s="19"/>
    </row>
    <row r="866" spans="4:9" ht="13.15" x14ac:dyDescent="0.4">
      <c r="D866" s="17"/>
      <c r="G866" s="16"/>
      <c r="I866" s="19"/>
    </row>
    <row r="867" spans="4:9" ht="13.15" x14ac:dyDescent="0.4">
      <c r="D867" s="17"/>
      <c r="G867" s="16"/>
      <c r="I867" s="19"/>
    </row>
    <row r="868" spans="4:9" ht="13.15" x14ac:dyDescent="0.4">
      <c r="D868" s="17"/>
      <c r="G868" s="16"/>
      <c r="I868" s="19"/>
    </row>
    <row r="869" spans="4:9" ht="13.15" x14ac:dyDescent="0.4">
      <c r="D869" s="17"/>
      <c r="G869" s="16"/>
      <c r="I869" s="19"/>
    </row>
    <row r="870" spans="4:9" ht="13.15" x14ac:dyDescent="0.4">
      <c r="D870" s="17"/>
      <c r="G870" s="16"/>
      <c r="I870" s="19"/>
    </row>
    <row r="871" spans="4:9" ht="13.15" x14ac:dyDescent="0.4">
      <c r="D871" s="17"/>
      <c r="G871" s="16"/>
      <c r="I871" s="19"/>
    </row>
    <row r="872" spans="4:9" ht="13.15" x14ac:dyDescent="0.4">
      <c r="D872" s="17"/>
      <c r="G872" s="16"/>
      <c r="I872" s="19"/>
    </row>
    <row r="873" spans="4:9" ht="13.15" x14ac:dyDescent="0.4">
      <c r="D873" s="17"/>
      <c r="G873" s="16"/>
      <c r="I873" s="19"/>
    </row>
    <row r="874" spans="4:9" ht="13.15" x14ac:dyDescent="0.4">
      <c r="D874" s="17"/>
      <c r="G874" s="16"/>
      <c r="I874" s="19"/>
    </row>
    <row r="875" spans="4:9" ht="13.15" x14ac:dyDescent="0.4">
      <c r="D875" s="17"/>
      <c r="G875" s="16"/>
      <c r="I875" s="19"/>
    </row>
    <row r="876" spans="4:9" ht="13.15" x14ac:dyDescent="0.4">
      <c r="D876" s="17"/>
      <c r="G876" s="16"/>
      <c r="I876" s="19"/>
    </row>
    <row r="877" spans="4:9" ht="13.15" x14ac:dyDescent="0.4">
      <c r="D877" s="17"/>
      <c r="G877" s="16"/>
      <c r="I877" s="19"/>
    </row>
    <row r="878" spans="4:9" ht="13.15" x14ac:dyDescent="0.4">
      <c r="D878" s="17"/>
      <c r="G878" s="16"/>
      <c r="I878" s="19"/>
    </row>
    <row r="879" spans="4:9" ht="13.15" x14ac:dyDescent="0.4">
      <c r="D879" s="17"/>
      <c r="G879" s="16"/>
      <c r="I879" s="19"/>
    </row>
    <row r="880" spans="4:9" ht="13.15" x14ac:dyDescent="0.4">
      <c r="D880" s="17"/>
      <c r="G880" s="16"/>
      <c r="I880" s="19"/>
    </row>
    <row r="881" spans="4:9" ht="13.15" x14ac:dyDescent="0.4">
      <c r="D881" s="17"/>
      <c r="G881" s="16"/>
      <c r="I881" s="19"/>
    </row>
    <row r="882" spans="4:9" ht="13.15" x14ac:dyDescent="0.4">
      <c r="D882" s="17"/>
      <c r="G882" s="16"/>
      <c r="I882" s="19"/>
    </row>
    <row r="883" spans="4:9" ht="13.15" x14ac:dyDescent="0.4">
      <c r="D883" s="17"/>
      <c r="G883" s="16"/>
      <c r="I883" s="19"/>
    </row>
    <row r="884" spans="4:9" ht="13.15" x14ac:dyDescent="0.4">
      <c r="D884" s="17"/>
      <c r="G884" s="16"/>
      <c r="I884" s="19"/>
    </row>
    <row r="885" spans="4:9" ht="13.15" x14ac:dyDescent="0.4">
      <c r="D885" s="17"/>
      <c r="G885" s="16"/>
      <c r="I885" s="19"/>
    </row>
    <row r="886" spans="4:9" ht="13.15" x14ac:dyDescent="0.4">
      <c r="D886" s="17"/>
      <c r="G886" s="16"/>
      <c r="I886" s="19"/>
    </row>
    <row r="887" spans="4:9" ht="13.15" x14ac:dyDescent="0.4">
      <c r="D887" s="17"/>
      <c r="G887" s="16"/>
      <c r="I887" s="19"/>
    </row>
    <row r="888" spans="4:9" ht="13.15" x14ac:dyDescent="0.4">
      <c r="D888" s="17"/>
      <c r="G888" s="16"/>
      <c r="I888" s="19"/>
    </row>
    <row r="889" spans="4:9" ht="13.15" x14ac:dyDescent="0.4">
      <c r="D889" s="17"/>
      <c r="G889" s="16"/>
      <c r="I889" s="19"/>
    </row>
    <row r="890" spans="4:9" ht="13.15" x14ac:dyDescent="0.4">
      <c r="D890" s="17"/>
      <c r="G890" s="16"/>
      <c r="I890" s="19"/>
    </row>
    <row r="891" spans="4:9" ht="13.15" x14ac:dyDescent="0.4">
      <c r="D891" s="17"/>
      <c r="G891" s="16"/>
      <c r="I891" s="19"/>
    </row>
    <row r="892" spans="4:9" ht="13.15" x14ac:dyDescent="0.4">
      <c r="D892" s="17"/>
      <c r="G892" s="16"/>
      <c r="I892" s="19"/>
    </row>
    <row r="893" spans="4:9" ht="13.15" x14ac:dyDescent="0.4">
      <c r="D893" s="17"/>
      <c r="G893" s="16"/>
      <c r="I893" s="19"/>
    </row>
    <row r="894" spans="4:9" ht="13.15" x14ac:dyDescent="0.4">
      <c r="D894" s="17"/>
      <c r="G894" s="16"/>
      <c r="I894" s="19"/>
    </row>
    <row r="895" spans="4:9" ht="13.15" x14ac:dyDescent="0.4">
      <c r="D895" s="17"/>
      <c r="G895" s="16"/>
      <c r="I895" s="19"/>
    </row>
    <row r="896" spans="4:9" ht="13.15" x14ac:dyDescent="0.4">
      <c r="D896" s="17"/>
      <c r="G896" s="16"/>
      <c r="I896" s="19"/>
    </row>
    <row r="897" spans="4:9" ht="13.15" x14ac:dyDescent="0.4">
      <c r="D897" s="17"/>
      <c r="G897" s="16"/>
      <c r="I897" s="19"/>
    </row>
    <row r="898" spans="4:9" ht="13.15" x14ac:dyDescent="0.4">
      <c r="D898" s="17"/>
      <c r="G898" s="16"/>
      <c r="I898" s="19"/>
    </row>
    <row r="899" spans="4:9" ht="13.15" x14ac:dyDescent="0.4">
      <c r="D899" s="17"/>
      <c r="G899" s="16"/>
      <c r="I899" s="19"/>
    </row>
    <row r="900" spans="4:9" ht="13.15" x14ac:dyDescent="0.4">
      <c r="D900" s="17"/>
      <c r="G900" s="16"/>
      <c r="I900" s="19"/>
    </row>
    <row r="901" spans="4:9" ht="13.15" x14ac:dyDescent="0.4">
      <c r="D901" s="17"/>
      <c r="G901" s="16"/>
      <c r="I901" s="19"/>
    </row>
    <row r="902" spans="4:9" ht="13.15" x14ac:dyDescent="0.4">
      <c r="D902" s="17"/>
      <c r="G902" s="16"/>
      <c r="I902" s="19"/>
    </row>
    <row r="903" spans="4:9" ht="13.15" x14ac:dyDescent="0.4">
      <c r="D903" s="17"/>
      <c r="G903" s="16"/>
      <c r="I903" s="19"/>
    </row>
    <row r="904" spans="4:9" ht="13.15" x14ac:dyDescent="0.4">
      <c r="D904" s="17"/>
      <c r="G904" s="16"/>
      <c r="I904" s="19"/>
    </row>
    <row r="905" spans="4:9" ht="13.15" x14ac:dyDescent="0.4">
      <c r="D905" s="17"/>
      <c r="G905" s="16"/>
      <c r="I905" s="19"/>
    </row>
    <row r="906" spans="4:9" ht="13.15" x14ac:dyDescent="0.4">
      <c r="D906" s="17"/>
      <c r="G906" s="16"/>
      <c r="I906" s="19"/>
    </row>
    <row r="907" spans="4:9" ht="13.15" x14ac:dyDescent="0.4">
      <c r="D907" s="17"/>
      <c r="G907" s="16"/>
      <c r="I907" s="19"/>
    </row>
    <row r="908" spans="4:9" ht="13.15" x14ac:dyDescent="0.4">
      <c r="D908" s="17"/>
      <c r="G908" s="16"/>
      <c r="I908" s="19"/>
    </row>
    <row r="909" spans="4:9" ht="13.15" x14ac:dyDescent="0.4">
      <c r="D909" s="17"/>
      <c r="G909" s="16"/>
      <c r="I909" s="19"/>
    </row>
    <row r="910" spans="4:9" ht="13.15" x14ac:dyDescent="0.4">
      <c r="D910" s="17"/>
      <c r="G910" s="16"/>
      <c r="I910" s="19"/>
    </row>
    <row r="911" spans="4:9" ht="13.15" x14ac:dyDescent="0.4">
      <c r="D911" s="17"/>
      <c r="G911" s="16"/>
      <c r="I911" s="19"/>
    </row>
    <row r="912" spans="4:9" ht="13.15" x14ac:dyDescent="0.4">
      <c r="D912" s="17"/>
      <c r="G912" s="16"/>
      <c r="I912" s="19"/>
    </row>
    <row r="913" spans="4:9" ht="13.15" x14ac:dyDescent="0.4">
      <c r="D913" s="17"/>
      <c r="G913" s="16"/>
      <c r="I913" s="19"/>
    </row>
    <row r="914" spans="4:9" ht="13.15" x14ac:dyDescent="0.4">
      <c r="D914" s="17"/>
      <c r="G914" s="16"/>
      <c r="I914" s="19"/>
    </row>
    <row r="915" spans="4:9" ht="13.15" x14ac:dyDescent="0.4">
      <c r="D915" s="17"/>
      <c r="G915" s="16"/>
      <c r="I915" s="19"/>
    </row>
    <row r="916" spans="4:9" ht="13.15" x14ac:dyDescent="0.4">
      <c r="D916" s="17"/>
      <c r="G916" s="16"/>
      <c r="I916" s="19"/>
    </row>
    <row r="917" spans="4:9" ht="13.15" x14ac:dyDescent="0.4">
      <c r="D917" s="17"/>
      <c r="G917" s="16"/>
      <c r="I917" s="19"/>
    </row>
    <row r="918" spans="4:9" ht="13.15" x14ac:dyDescent="0.4">
      <c r="D918" s="17"/>
      <c r="G918" s="16"/>
      <c r="I918" s="19"/>
    </row>
    <row r="919" spans="4:9" ht="13.15" x14ac:dyDescent="0.4">
      <c r="D919" s="17"/>
      <c r="G919" s="16"/>
      <c r="I919" s="19"/>
    </row>
    <row r="920" spans="4:9" ht="13.15" x14ac:dyDescent="0.4">
      <c r="D920" s="17"/>
      <c r="G920" s="16"/>
      <c r="I920" s="19"/>
    </row>
    <row r="921" spans="4:9" ht="13.15" x14ac:dyDescent="0.4">
      <c r="D921" s="17"/>
      <c r="G921" s="16"/>
      <c r="I921" s="19"/>
    </row>
    <row r="922" spans="4:9" ht="13.15" x14ac:dyDescent="0.4">
      <c r="D922" s="17"/>
      <c r="G922" s="16"/>
      <c r="I922" s="19"/>
    </row>
    <row r="923" spans="4:9" ht="13.15" x14ac:dyDescent="0.4">
      <c r="D923" s="17"/>
      <c r="G923" s="16"/>
      <c r="I923" s="19"/>
    </row>
    <row r="924" spans="4:9" ht="13.15" x14ac:dyDescent="0.4">
      <c r="D924" s="17"/>
      <c r="G924" s="16"/>
      <c r="I924" s="19"/>
    </row>
    <row r="925" spans="4:9" ht="13.15" x14ac:dyDescent="0.4">
      <c r="D925" s="17"/>
      <c r="G925" s="16"/>
      <c r="I925" s="19"/>
    </row>
    <row r="926" spans="4:9" ht="13.15" x14ac:dyDescent="0.4">
      <c r="D926" s="17"/>
      <c r="G926" s="16"/>
      <c r="I926" s="19"/>
    </row>
    <row r="927" spans="4:9" ht="13.15" x14ac:dyDescent="0.4">
      <c r="D927" s="17"/>
      <c r="G927" s="16"/>
      <c r="I927" s="19"/>
    </row>
    <row r="928" spans="4:9" ht="13.15" x14ac:dyDescent="0.4">
      <c r="D928" s="17"/>
      <c r="G928" s="16"/>
      <c r="I928" s="19"/>
    </row>
    <row r="929" spans="4:9" ht="13.15" x14ac:dyDescent="0.4">
      <c r="D929" s="17"/>
      <c r="G929" s="16"/>
      <c r="I929" s="19"/>
    </row>
    <row r="930" spans="4:9" ht="13.15" x14ac:dyDescent="0.4">
      <c r="D930" s="17"/>
      <c r="G930" s="16"/>
      <c r="I930" s="19"/>
    </row>
    <row r="931" spans="4:9" ht="13.15" x14ac:dyDescent="0.4">
      <c r="D931" s="17"/>
      <c r="G931" s="16"/>
      <c r="I931" s="19"/>
    </row>
    <row r="932" spans="4:9" ht="13.15" x14ac:dyDescent="0.4">
      <c r="D932" s="17"/>
      <c r="G932" s="16"/>
      <c r="I932" s="19"/>
    </row>
    <row r="933" spans="4:9" ht="13.15" x14ac:dyDescent="0.4">
      <c r="D933" s="17"/>
      <c r="G933" s="16"/>
      <c r="I933" s="19"/>
    </row>
    <row r="934" spans="4:9" ht="13.15" x14ac:dyDescent="0.4">
      <c r="D934" s="17"/>
      <c r="G934" s="16"/>
      <c r="I934" s="19"/>
    </row>
    <row r="935" spans="4:9" ht="13.15" x14ac:dyDescent="0.4">
      <c r="D935" s="17"/>
      <c r="G935" s="16"/>
      <c r="I935" s="19"/>
    </row>
    <row r="936" spans="4:9" ht="13.15" x14ac:dyDescent="0.4">
      <c r="D936" s="17"/>
      <c r="G936" s="16"/>
      <c r="I936" s="19"/>
    </row>
    <row r="937" spans="4:9" ht="13.15" x14ac:dyDescent="0.4">
      <c r="D937" s="17"/>
      <c r="G937" s="16"/>
      <c r="I937" s="19"/>
    </row>
    <row r="938" spans="4:9" ht="13.15" x14ac:dyDescent="0.4">
      <c r="D938" s="17"/>
      <c r="G938" s="16"/>
      <c r="I938" s="19"/>
    </row>
    <row r="939" spans="4:9" ht="13.15" x14ac:dyDescent="0.4">
      <c r="D939" s="17"/>
      <c r="G939" s="16"/>
      <c r="I939" s="19"/>
    </row>
    <row r="940" spans="4:9" ht="13.15" x14ac:dyDescent="0.4">
      <c r="D940" s="17"/>
      <c r="G940" s="16"/>
      <c r="I940" s="19"/>
    </row>
    <row r="941" spans="4:9" ht="13.15" x14ac:dyDescent="0.4">
      <c r="D941" s="17"/>
      <c r="G941" s="16"/>
      <c r="I941" s="19"/>
    </row>
    <row r="942" spans="4:9" ht="13.15" x14ac:dyDescent="0.4">
      <c r="D942" s="17"/>
      <c r="G942" s="16"/>
      <c r="I942" s="19"/>
    </row>
    <row r="943" spans="4:9" ht="13.15" x14ac:dyDescent="0.4">
      <c r="D943" s="17"/>
      <c r="G943" s="16"/>
      <c r="I943" s="19"/>
    </row>
    <row r="944" spans="4:9" ht="13.15" x14ac:dyDescent="0.4">
      <c r="D944" s="17"/>
      <c r="G944" s="16"/>
      <c r="I944" s="19"/>
    </row>
    <row r="945" spans="4:9" ht="13.15" x14ac:dyDescent="0.4">
      <c r="D945" s="17"/>
      <c r="G945" s="16"/>
      <c r="I945" s="19"/>
    </row>
    <row r="946" spans="4:9" ht="13.15" x14ac:dyDescent="0.4">
      <c r="D946" s="17"/>
      <c r="G946" s="16"/>
      <c r="I946" s="19"/>
    </row>
    <row r="947" spans="4:9" ht="13.15" x14ac:dyDescent="0.4">
      <c r="D947" s="17"/>
      <c r="G947" s="16"/>
      <c r="I947" s="19"/>
    </row>
    <row r="948" spans="4:9" ht="13.15" x14ac:dyDescent="0.4">
      <c r="D948" s="17"/>
      <c r="G948" s="16"/>
      <c r="I948" s="19"/>
    </row>
    <row r="949" spans="4:9" ht="13.15" x14ac:dyDescent="0.4">
      <c r="D949" s="17"/>
      <c r="G949" s="16"/>
      <c r="I949" s="19"/>
    </row>
    <row r="950" spans="4:9" ht="13.15" x14ac:dyDescent="0.4">
      <c r="D950" s="17"/>
      <c r="G950" s="16"/>
      <c r="I950" s="19"/>
    </row>
    <row r="951" spans="4:9" ht="13.15" x14ac:dyDescent="0.4">
      <c r="D951" s="17"/>
      <c r="G951" s="16"/>
      <c r="I951" s="19"/>
    </row>
    <row r="952" spans="4:9" ht="13.15" x14ac:dyDescent="0.4">
      <c r="D952" s="17"/>
      <c r="G952" s="16"/>
      <c r="I952" s="19"/>
    </row>
    <row r="953" spans="4:9" ht="13.15" x14ac:dyDescent="0.4">
      <c r="D953" s="17"/>
      <c r="G953" s="16"/>
      <c r="I953" s="19"/>
    </row>
    <row r="954" spans="4:9" ht="13.15" x14ac:dyDescent="0.4">
      <c r="D954" s="17"/>
      <c r="G954" s="16"/>
      <c r="I954" s="19"/>
    </row>
    <row r="955" spans="4:9" ht="13.15" x14ac:dyDescent="0.4">
      <c r="D955" s="17"/>
      <c r="G955" s="16"/>
      <c r="I955" s="19"/>
    </row>
    <row r="956" spans="4:9" ht="13.15" x14ac:dyDescent="0.4">
      <c r="D956" s="17"/>
      <c r="G956" s="16"/>
      <c r="I956" s="19"/>
    </row>
    <row r="957" spans="4:9" ht="13.15" x14ac:dyDescent="0.4">
      <c r="D957" s="17"/>
      <c r="G957" s="16"/>
      <c r="I957" s="19"/>
    </row>
    <row r="958" spans="4:9" ht="13.15" x14ac:dyDescent="0.4">
      <c r="D958" s="17"/>
      <c r="G958" s="16"/>
      <c r="I958" s="19"/>
    </row>
    <row r="959" spans="4:9" ht="13.15" x14ac:dyDescent="0.4">
      <c r="D959" s="17"/>
      <c r="G959" s="16"/>
      <c r="I959" s="19"/>
    </row>
    <row r="960" spans="4:9" ht="13.15" x14ac:dyDescent="0.4">
      <c r="D960" s="17"/>
      <c r="G960" s="16"/>
      <c r="I960" s="19"/>
    </row>
    <row r="961" spans="4:9" ht="13.15" x14ac:dyDescent="0.4">
      <c r="D961" s="17"/>
      <c r="G961" s="16"/>
      <c r="I961" s="19"/>
    </row>
    <row r="962" spans="4:9" ht="13.15" x14ac:dyDescent="0.4">
      <c r="D962" s="17"/>
      <c r="G962" s="16"/>
      <c r="I962" s="19"/>
    </row>
    <row r="963" spans="4:9" ht="13.15" x14ac:dyDescent="0.4">
      <c r="D963" s="17"/>
      <c r="G963" s="16"/>
      <c r="I963" s="19"/>
    </row>
    <row r="964" spans="4:9" ht="13.15" x14ac:dyDescent="0.4">
      <c r="D964" s="17"/>
      <c r="G964" s="16"/>
      <c r="I964" s="19"/>
    </row>
    <row r="965" spans="4:9" ht="13.15" x14ac:dyDescent="0.4">
      <c r="D965" s="17"/>
      <c r="G965" s="16"/>
      <c r="I965" s="19"/>
    </row>
    <row r="966" spans="4:9" ht="13.15" x14ac:dyDescent="0.4">
      <c r="D966" s="17"/>
      <c r="G966" s="16"/>
      <c r="I966" s="19"/>
    </row>
    <row r="967" spans="4:9" ht="13.15" x14ac:dyDescent="0.4">
      <c r="D967" s="17"/>
      <c r="G967" s="16"/>
      <c r="I967" s="19"/>
    </row>
    <row r="968" spans="4:9" ht="13.15" x14ac:dyDescent="0.4">
      <c r="D968" s="17"/>
      <c r="G968" s="16"/>
      <c r="I968" s="19"/>
    </row>
    <row r="969" spans="4:9" ht="13.15" x14ac:dyDescent="0.4">
      <c r="D969" s="17"/>
      <c r="G969" s="16"/>
      <c r="I969" s="19"/>
    </row>
    <row r="970" spans="4:9" ht="13.15" x14ac:dyDescent="0.4">
      <c r="D970" s="17"/>
      <c r="G970" s="16"/>
      <c r="I970" s="19"/>
    </row>
    <row r="971" spans="4:9" ht="13.15" x14ac:dyDescent="0.4">
      <c r="D971" s="17"/>
      <c r="G971" s="16"/>
      <c r="I971" s="19"/>
    </row>
    <row r="972" spans="4:9" ht="13.15" x14ac:dyDescent="0.4">
      <c r="D972" s="17"/>
      <c r="G972" s="16"/>
      <c r="I972" s="19"/>
    </row>
    <row r="973" spans="4:9" ht="13.15" x14ac:dyDescent="0.4">
      <c r="D973" s="17"/>
      <c r="G973" s="16"/>
      <c r="I973" s="19"/>
    </row>
    <row r="974" spans="4:9" ht="13.15" x14ac:dyDescent="0.4">
      <c r="D974" s="17"/>
      <c r="G974" s="16"/>
      <c r="I974" s="19"/>
    </row>
    <row r="975" spans="4:9" ht="13.15" x14ac:dyDescent="0.4">
      <c r="D975" s="17"/>
      <c r="G975" s="16"/>
      <c r="I975" s="19"/>
    </row>
    <row r="976" spans="4:9" ht="13.15" x14ac:dyDescent="0.4">
      <c r="D976" s="17"/>
      <c r="G976" s="16"/>
      <c r="I976" s="19"/>
    </row>
    <row r="977" spans="4:9" ht="13.15" x14ac:dyDescent="0.4">
      <c r="D977" s="17"/>
      <c r="G977" s="16"/>
      <c r="I977" s="19"/>
    </row>
    <row r="978" spans="4:9" ht="13.15" x14ac:dyDescent="0.4">
      <c r="D978" s="17"/>
      <c r="G978" s="16"/>
      <c r="I978" s="19"/>
    </row>
    <row r="979" spans="4:9" ht="13.15" x14ac:dyDescent="0.4">
      <c r="D979" s="17"/>
      <c r="G979" s="16"/>
      <c r="I979" s="19"/>
    </row>
    <row r="980" spans="4:9" ht="13.15" x14ac:dyDescent="0.4">
      <c r="D980" s="17"/>
      <c r="G980" s="16"/>
      <c r="I980" s="19"/>
    </row>
    <row r="981" spans="4:9" ht="13.15" x14ac:dyDescent="0.4">
      <c r="D981" s="17"/>
      <c r="G981" s="16"/>
      <c r="I981" s="19"/>
    </row>
    <row r="982" spans="4:9" ht="13.15" x14ac:dyDescent="0.4">
      <c r="D982" s="17"/>
      <c r="G982" s="16"/>
      <c r="I982" s="19"/>
    </row>
    <row r="983" spans="4:9" ht="13.15" x14ac:dyDescent="0.4">
      <c r="D983" s="17"/>
      <c r="G983" s="16"/>
      <c r="I983" s="19"/>
    </row>
    <row r="984" spans="4:9" ht="13.15" x14ac:dyDescent="0.4">
      <c r="D984" s="17"/>
      <c r="G984" s="16"/>
      <c r="I984" s="19"/>
    </row>
    <row r="985" spans="4:9" ht="13.15" x14ac:dyDescent="0.4">
      <c r="D985" s="17"/>
      <c r="G985" s="16"/>
      <c r="I985" s="19"/>
    </row>
    <row r="986" spans="4:9" ht="13.15" x14ac:dyDescent="0.4">
      <c r="D986" s="17"/>
      <c r="G986" s="16"/>
      <c r="I986" s="19"/>
    </row>
    <row r="987" spans="4:9" ht="13.15" x14ac:dyDescent="0.4">
      <c r="D987" s="17"/>
      <c r="G987" s="16"/>
      <c r="I987" s="19"/>
    </row>
    <row r="988" spans="4:9" ht="13.15" x14ac:dyDescent="0.4">
      <c r="D988" s="17"/>
      <c r="G988" s="16"/>
      <c r="I988" s="19"/>
    </row>
    <row r="989" spans="4:9" ht="13.15" x14ac:dyDescent="0.4">
      <c r="D989" s="17"/>
      <c r="G989" s="16"/>
      <c r="I989" s="19"/>
    </row>
    <row r="990" spans="4:9" ht="13.15" x14ac:dyDescent="0.4">
      <c r="D990" s="17"/>
      <c r="G990" s="16"/>
      <c r="I990" s="19"/>
    </row>
    <row r="991" spans="4:9" ht="13.15" x14ac:dyDescent="0.4">
      <c r="D991" s="17"/>
      <c r="G991" s="16"/>
      <c r="I991" s="19"/>
    </row>
    <row r="992" spans="4:9" ht="13.15" x14ac:dyDescent="0.4">
      <c r="D992" s="17"/>
      <c r="G992" s="16"/>
      <c r="I992" s="19"/>
    </row>
    <row r="993" spans="4:9" ht="13.15" x14ac:dyDescent="0.4">
      <c r="D993" s="17"/>
      <c r="G993" s="16"/>
      <c r="I993" s="19"/>
    </row>
    <row r="994" spans="4:9" ht="13.15" x14ac:dyDescent="0.4">
      <c r="D994" s="17"/>
      <c r="G994" s="16"/>
      <c r="I994" s="19"/>
    </row>
    <row r="995" spans="4:9" ht="13.15" x14ac:dyDescent="0.4">
      <c r="D995" s="17"/>
      <c r="G995" s="16"/>
      <c r="I995" s="19"/>
    </row>
    <row r="996" spans="4:9" ht="13.15" x14ac:dyDescent="0.4">
      <c r="D996" s="17"/>
      <c r="G996" s="16"/>
      <c r="I996" s="19"/>
    </row>
    <row r="997" spans="4:9" ht="13.15" x14ac:dyDescent="0.4">
      <c r="D997" s="17"/>
      <c r="G997" s="16"/>
      <c r="I997" s="19"/>
    </row>
    <row r="998" spans="4:9" ht="13.15" x14ac:dyDescent="0.4">
      <c r="D998" s="17"/>
      <c r="G998" s="16"/>
      <c r="I998" s="19"/>
    </row>
    <row r="999" spans="4:9" ht="13.15" x14ac:dyDescent="0.4">
      <c r="D999" s="17"/>
      <c r="G999" s="16"/>
      <c r="I999" s="19"/>
    </row>
    <row r="1000" spans="4:9" ht="13.15" x14ac:dyDescent="0.4">
      <c r="D1000" s="17"/>
      <c r="G1000" s="16"/>
      <c r="I1000"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FA8DC"/>
    <outlinePr summaryBelow="0" summaryRight="0"/>
  </sheetPr>
  <dimension ref="A1:P999"/>
  <sheetViews>
    <sheetView topLeftCell="B1" workbookViewId="0">
      <pane ySplit="1" topLeftCell="A2" activePane="bottomLeft" state="frozen"/>
      <selection pane="bottomLeft" activeCell="D7" sqref="D7"/>
    </sheetView>
  </sheetViews>
  <sheetFormatPr defaultColWidth="14.3984375" defaultRowHeight="15.75" customHeight="1" x14ac:dyDescent="0.35"/>
  <cols>
    <col min="8" max="8" width="15.86328125" customWidth="1"/>
    <col min="9" max="9" width="20.1328125" customWidth="1"/>
    <col min="15" max="15" width="53.1328125" customWidth="1"/>
    <col min="16" max="16" width="20.53125" customWidth="1"/>
  </cols>
  <sheetData>
    <row r="1" spans="1:16" ht="15.75" customHeight="1" x14ac:dyDescent="0.4">
      <c r="A1" s="20" t="s">
        <v>17</v>
      </c>
      <c r="B1" s="20" t="s">
        <v>18</v>
      </c>
      <c r="C1" s="14" t="s">
        <v>19</v>
      </c>
      <c r="D1" s="14" t="s">
        <v>20</v>
      </c>
      <c r="E1" s="58" t="s">
        <v>373</v>
      </c>
      <c r="F1" s="14" t="s">
        <v>21</v>
      </c>
      <c r="G1" s="14" t="s">
        <v>22</v>
      </c>
      <c r="H1" s="14" t="s">
        <v>23</v>
      </c>
      <c r="I1" s="14" t="s">
        <v>24</v>
      </c>
      <c r="J1" s="14" t="s">
        <v>25</v>
      </c>
      <c r="K1" s="14" t="s">
        <v>26</v>
      </c>
      <c r="L1" s="14" t="s">
        <v>27</v>
      </c>
      <c r="M1" s="14" t="s">
        <v>28</v>
      </c>
      <c r="N1" s="14" t="s">
        <v>29</v>
      </c>
      <c r="O1" s="14" t="s">
        <v>30</v>
      </c>
      <c r="P1" s="12" t="s">
        <v>31</v>
      </c>
    </row>
    <row r="2" spans="1:16" ht="15.75" customHeight="1" x14ac:dyDescent="0.35">
      <c r="A2" s="12">
        <v>44</v>
      </c>
      <c r="B2" s="25">
        <v>43346</v>
      </c>
      <c r="C2" s="24" t="s">
        <v>112</v>
      </c>
      <c r="D2" s="22"/>
      <c r="E2" s="59" t="s">
        <v>374</v>
      </c>
      <c r="F2" s="12">
        <v>4</v>
      </c>
      <c r="G2" s="12" t="s">
        <v>113</v>
      </c>
      <c r="H2" s="12">
        <v>1</v>
      </c>
      <c r="I2" s="12" t="s">
        <v>47</v>
      </c>
      <c r="J2" s="12">
        <v>0</v>
      </c>
      <c r="K2" s="12">
        <v>0</v>
      </c>
      <c r="L2" s="12">
        <v>0</v>
      </c>
      <c r="M2" s="12">
        <v>0</v>
      </c>
      <c r="N2" s="12"/>
      <c r="O2" s="5" t="s">
        <v>114</v>
      </c>
    </row>
    <row r="3" spans="1:16" ht="15.75" customHeight="1" x14ac:dyDescent="0.35">
      <c r="A3" s="12">
        <v>65</v>
      </c>
      <c r="B3" s="27">
        <v>43408</v>
      </c>
      <c r="C3" s="24" t="s">
        <v>98</v>
      </c>
      <c r="D3" s="22"/>
      <c r="E3" s="59" t="s">
        <v>374</v>
      </c>
      <c r="F3" s="12">
        <v>5</v>
      </c>
      <c r="G3" s="12" t="s">
        <v>13</v>
      </c>
      <c r="H3" s="12">
        <v>1</v>
      </c>
      <c r="I3" s="12" t="s">
        <v>152</v>
      </c>
      <c r="J3" s="12">
        <v>0</v>
      </c>
      <c r="K3" s="12">
        <v>0</v>
      </c>
      <c r="L3" s="12">
        <v>0</v>
      </c>
      <c r="M3" s="12">
        <v>0</v>
      </c>
      <c r="N3" s="12"/>
      <c r="O3" s="5" t="s">
        <v>153</v>
      </c>
    </row>
    <row r="4" spans="1:16" ht="15.75" customHeight="1" x14ac:dyDescent="0.35">
      <c r="A4" s="12">
        <v>136</v>
      </c>
      <c r="B4" s="27">
        <v>43747</v>
      </c>
      <c r="C4" s="24" t="s">
        <v>228</v>
      </c>
      <c r="D4" s="22"/>
      <c r="E4" s="61" t="s">
        <v>374</v>
      </c>
      <c r="F4" s="12">
        <v>4</v>
      </c>
      <c r="G4" s="12" t="s">
        <v>40</v>
      </c>
      <c r="H4" s="12">
        <v>1</v>
      </c>
      <c r="I4" s="12" t="s">
        <v>50</v>
      </c>
      <c r="J4" s="12">
        <v>0</v>
      </c>
      <c r="K4" s="12">
        <v>0</v>
      </c>
      <c r="L4" s="12">
        <v>0</v>
      </c>
      <c r="M4" s="12">
        <v>0</v>
      </c>
      <c r="N4" s="12">
        <v>0</v>
      </c>
      <c r="O4" s="5" t="s">
        <v>270</v>
      </c>
      <c r="P4" s="12">
        <v>5</v>
      </c>
    </row>
    <row r="5" spans="1:16" ht="15.75" customHeight="1" x14ac:dyDescent="0.35">
      <c r="A5" s="12">
        <v>144</v>
      </c>
      <c r="B5" s="27">
        <v>43803</v>
      </c>
      <c r="C5" s="24" t="s">
        <v>135</v>
      </c>
      <c r="D5" s="22"/>
      <c r="E5" s="61" t="s">
        <v>374</v>
      </c>
      <c r="F5" s="12">
        <v>6</v>
      </c>
      <c r="G5" s="12" t="s">
        <v>40</v>
      </c>
      <c r="H5" s="12">
        <v>1</v>
      </c>
      <c r="I5" s="12" t="s">
        <v>47</v>
      </c>
      <c r="J5" s="12">
        <v>0</v>
      </c>
      <c r="K5" s="12">
        <v>0</v>
      </c>
      <c r="L5" s="12">
        <v>0</v>
      </c>
      <c r="M5" s="12">
        <v>0</v>
      </c>
      <c r="N5" s="12">
        <v>0</v>
      </c>
      <c r="O5" s="5" t="s">
        <v>284</v>
      </c>
      <c r="P5" s="12">
        <v>5</v>
      </c>
    </row>
    <row r="6" spans="1:16" ht="15.75" customHeight="1" x14ac:dyDescent="0.35">
      <c r="A6" s="12">
        <v>47</v>
      </c>
      <c r="B6" s="25">
        <v>43352</v>
      </c>
      <c r="C6" s="24" t="s">
        <v>98</v>
      </c>
      <c r="D6" s="22">
        <v>0.14423402777777777</v>
      </c>
      <c r="E6" s="57">
        <f>D6*24</f>
        <v>3.4616166666666666</v>
      </c>
      <c r="F6" s="12">
        <v>4</v>
      </c>
      <c r="G6" s="12" t="s">
        <v>14</v>
      </c>
      <c r="H6" s="12">
        <v>1</v>
      </c>
      <c r="I6" s="12" t="s">
        <v>118</v>
      </c>
      <c r="J6" s="12">
        <v>0</v>
      </c>
      <c r="K6" s="12">
        <v>0</v>
      </c>
      <c r="L6" s="12">
        <v>0</v>
      </c>
      <c r="M6" s="12">
        <v>0</v>
      </c>
      <c r="N6" s="12"/>
      <c r="O6" s="5" t="s">
        <v>119</v>
      </c>
    </row>
    <row r="7" spans="1:16" ht="15.75" customHeight="1" x14ac:dyDescent="0.35">
      <c r="A7" s="12">
        <v>147</v>
      </c>
      <c r="B7" s="27">
        <v>43834</v>
      </c>
      <c r="C7" s="24" t="s">
        <v>109</v>
      </c>
      <c r="D7" s="22">
        <v>0.13882847222222222</v>
      </c>
      <c r="E7" s="57">
        <f>D7*24</f>
        <v>3.3318833333333333</v>
      </c>
      <c r="F7" s="12">
        <v>4</v>
      </c>
      <c r="G7" s="12" t="s">
        <v>34</v>
      </c>
      <c r="H7" s="12">
        <v>1</v>
      </c>
      <c r="I7" s="12" t="s">
        <v>290</v>
      </c>
      <c r="J7" s="12">
        <v>0</v>
      </c>
      <c r="K7" s="12">
        <v>0</v>
      </c>
      <c r="L7" s="12">
        <v>0</v>
      </c>
      <c r="M7" s="12">
        <v>0</v>
      </c>
      <c r="N7" s="12">
        <v>1</v>
      </c>
      <c r="O7" s="5" t="s">
        <v>291</v>
      </c>
      <c r="P7" s="12">
        <v>4</v>
      </c>
    </row>
    <row r="8" spans="1:16" ht="15.75" customHeight="1" x14ac:dyDescent="0.35">
      <c r="A8" s="12">
        <v>157</v>
      </c>
      <c r="B8" s="27">
        <v>43903</v>
      </c>
      <c r="C8" s="24" t="s">
        <v>109</v>
      </c>
      <c r="D8" s="22">
        <v>0.12509895833333332</v>
      </c>
      <c r="E8" s="57">
        <f>D8*24</f>
        <v>3.0023749999999998</v>
      </c>
      <c r="F8" s="12">
        <v>4</v>
      </c>
      <c r="G8" s="12" t="s">
        <v>298</v>
      </c>
      <c r="H8" s="12">
        <v>1</v>
      </c>
      <c r="I8" s="12" t="s">
        <v>307</v>
      </c>
      <c r="N8" s="12">
        <v>1</v>
      </c>
      <c r="O8" s="5" t="s">
        <v>308</v>
      </c>
      <c r="P8" s="12">
        <v>8</v>
      </c>
    </row>
    <row r="9" spans="1:16" ht="15.75" customHeight="1" x14ac:dyDescent="0.35">
      <c r="A9" s="12">
        <v>94</v>
      </c>
      <c r="B9" s="26">
        <v>43553</v>
      </c>
      <c r="C9" s="24" t="s">
        <v>109</v>
      </c>
      <c r="D9" s="60">
        <v>0.11289212962962963</v>
      </c>
      <c r="E9" s="57">
        <f>D9*24</f>
        <v>2.7094111111111112</v>
      </c>
      <c r="F9" s="12">
        <v>4</v>
      </c>
      <c r="G9" s="12" t="s">
        <v>34</v>
      </c>
      <c r="H9" s="12">
        <v>1</v>
      </c>
      <c r="I9" s="12" t="s">
        <v>195</v>
      </c>
      <c r="J9" s="12">
        <v>0</v>
      </c>
      <c r="K9" s="12">
        <v>0</v>
      </c>
      <c r="L9" s="12">
        <v>0</v>
      </c>
      <c r="M9" s="12">
        <v>0</v>
      </c>
      <c r="N9" s="12">
        <v>1</v>
      </c>
      <c r="O9" s="5" t="s">
        <v>196</v>
      </c>
      <c r="P9" s="12">
        <v>4</v>
      </c>
    </row>
    <row r="10" spans="1:16" ht="15.75" customHeight="1" x14ac:dyDescent="0.35">
      <c r="A10" s="12">
        <v>14</v>
      </c>
      <c r="B10" s="21">
        <v>43135</v>
      </c>
      <c r="C10" s="22"/>
      <c r="D10" s="22">
        <v>0.10338564814814816</v>
      </c>
      <c r="E10" s="57">
        <v>2.48</v>
      </c>
      <c r="F10" s="12">
        <v>4</v>
      </c>
      <c r="G10" s="12" t="s">
        <v>14</v>
      </c>
      <c r="H10" s="12">
        <v>1</v>
      </c>
      <c r="I10" s="12" t="s">
        <v>59</v>
      </c>
      <c r="J10" s="12">
        <v>0</v>
      </c>
      <c r="K10" s="12">
        <v>0</v>
      </c>
      <c r="L10" s="12">
        <v>1</v>
      </c>
      <c r="M10" s="12"/>
      <c r="N10" s="12"/>
      <c r="O10" s="5" t="s">
        <v>60</v>
      </c>
    </row>
    <row r="11" spans="1:16" ht="15.75" customHeight="1" x14ac:dyDescent="0.35">
      <c r="A11" s="12">
        <v>27</v>
      </c>
      <c r="B11" s="21">
        <v>43197</v>
      </c>
      <c r="C11" s="23"/>
      <c r="D11" s="23">
        <v>9.9494560185185182E-2</v>
      </c>
      <c r="E11" s="57">
        <v>2.39</v>
      </c>
      <c r="F11" s="12">
        <v>5</v>
      </c>
      <c r="G11" s="12" t="s">
        <v>46</v>
      </c>
      <c r="H11" s="12">
        <v>1</v>
      </c>
      <c r="I11" s="12" t="s">
        <v>79</v>
      </c>
      <c r="J11" s="12">
        <v>0</v>
      </c>
      <c r="K11" s="12">
        <v>1</v>
      </c>
      <c r="L11" s="12">
        <v>0</v>
      </c>
      <c r="M11" s="12">
        <v>1</v>
      </c>
      <c r="N11" s="12"/>
      <c r="O11" s="5" t="s">
        <v>80</v>
      </c>
    </row>
    <row r="12" spans="1:16" ht="15.75" customHeight="1" x14ac:dyDescent="0.35">
      <c r="A12" s="12">
        <v>101</v>
      </c>
      <c r="B12" s="27">
        <v>43565</v>
      </c>
      <c r="C12" s="24" t="s">
        <v>98</v>
      </c>
      <c r="D12" s="22">
        <v>9.1225000000000001E-2</v>
      </c>
      <c r="E12" s="57">
        <f>D12*24</f>
        <v>2.1894</v>
      </c>
      <c r="F12" s="12">
        <v>4</v>
      </c>
      <c r="G12" s="12" t="s">
        <v>40</v>
      </c>
      <c r="H12" s="12">
        <v>1</v>
      </c>
      <c r="I12" s="12" t="s">
        <v>207</v>
      </c>
      <c r="J12" s="12">
        <v>0</v>
      </c>
      <c r="K12" s="12">
        <v>0</v>
      </c>
      <c r="L12" s="12">
        <v>0</v>
      </c>
      <c r="M12" s="12">
        <v>0</v>
      </c>
      <c r="N12" s="12">
        <v>1</v>
      </c>
      <c r="O12" s="5" t="s">
        <v>208</v>
      </c>
      <c r="P12" s="12">
        <v>2</v>
      </c>
    </row>
    <row r="13" spans="1:16" ht="15.75" customHeight="1" x14ac:dyDescent="0.35">
      <c r="A13" s="12">
        <v>152</v>
      </c>
      <c r="B13" s="26">
        <v>43877</v>
      </c>
      <c r="C13" s="24" t="s">
        <v>109</v>
      </c>
      <c r="D13" s="22">
        <v>8.9730208333333325E-2</v>
      </c>
      <c r="E13" s="57">
        <f>D13*24</f>
        <v>2.1535249999999997</v>
      </c>
      <c r="F13" s="12">
        <v>4</v>
      </c>
      <c r="G13" s="12" t="s">
        <v>298</v>
      </c>
      <c r="H13" s="12">
        <v>1</v>
      </c>
      <c r="I13" s="12" t="s">
        <v>255</v>
      </c>
      <c r="O13" s="8" t="s">
        <v>299</v>
      </c>
      <c r="P13" s="12">
        <v>7</v>
      </c>
    </row>
    <row r="14" spans="1:16" ht="15.75" customHeight="1" x14ac:dyDescent="0.35">
      <c r="A14" s="12">
        <v>21</v>
      </c>
      <c r="B14" s="21">
        <v>43176</v>
      </c>
      <c r="C14" s="22"/>
      <c r="D14" s="22">
        <v>8.6097916666666663E-2</v>
      </c>
      <c r="E14" s="57">
        <v>2.0699999999999998</v>
      </c>
      <c r="F14" s="12">
        <v>6</v>
      </c>
      <c r="G14" s="12" t="s">
        <v>46</v>
      </c>
      <c r="H14" s="12">
        <v>1</v>
      </c>
      <c r="I14" s="12" t="s">
        <v>69</v>
      </c>
      <c r="J14" s="12">
        <v>1</v>
      </c>
      <c r="K14" s="12">
        <v>0</v>
      </c>
      <c r="L14" s="12">
        <v>1</v>
      </c>
      <c r="M14" s="12"/>
      <c r="N14" s="12"/>
      <c r="O14" s="5" t="s">
        <v>70</v>
      </c>
    </row>
    <row r="15" spans="1:16" ht="15.75" customHeight="1" x14ac:dyDescent="0.35">
      <c r="A15" s="12">
        <v>129</v>
      </c>
      <c r="B15" s="27">
        <v>43710</v>
      </c>
      <c r="C15" s="24" t="s">
        <v>228</v>
      </c>
      <c r="D15" s="22">
        <v>8.2106481481481475E-2</v>
      </c>
      <c r="E15" s="57">
        <f>D15*24</f>
        <v>1.9705555555555554</v>
      </c>
      <c r="F15" s="12">
        <v>4</v>
      </c>
      <c r="G15" s="12" t="s">
        <v>40</v>
      </c>
      <c r="H15" s="12">
        <v>1</v>
      </c>
      <c r="I15" s="12" t="s">
        <v>258</v>
      </c>
      <c r="J15" s="12">
        <v>0</v>
      </c>
      <c r="K15" s="12">
        <v>0</v>
      </c>
      <c r="L15" s="12">
        <v>0</v>
      </c>
      <c r="M15" s="12">
        <v>0</v>
      </c>
      <c r="N15" s="12">
        <v>0</v>
      </c>
      <c r="O15" s="5" t="s">
        <v>259</v>
      </c>
      <c r="P15" s="12">
        <v>10</v>
      </c>
    </row>
    <row r="16" spans="1:16" ht="15.75" customHeight="1" x14ac:dyDescent="0.35">
      <c r="A16" s="12">
        <v>25</v>
      </c>
      <c r="B16" s="21">
        <v>43190</v>
      </c>
      <c r="C16" s="22"/>
      <c r="D16" s="22">
        <v>8.2102662037037033E-2</v>
      </c>
      <c r="E16" s="57">
        <v>1.97</v>
      </c>
      <c r="F16" s="12">
        <v>4</v>
      </c>
      <c r="G16" s="12" t="s">
        <v>40</v>
      </c>
      <c r="H16" s="12">
        <v>1</v>
      </c>
      <c r="I16" s="12" t="s">
        <v>76</v>
      </c>
      <c r="J16" s="12">
        <v>0</v>
      </c>
      <c r="K16" s="12">
        <v>0</v>
      </c>
      <c r="L16" s="12">
        <v>0</v>
      </c>
      <c r="M16" s="12">
        <v>1</v>
      </c>
      <c r="N16" s="12"/>
      <c r="O16" s="5" t="s">
        <v>77</v>
      </c>
    </row>
    <row r="17" spans="1:16" ht="15.75" customHeight="1" x14ac:dyDescent="0.35">
      <c r="A17" s="12">
        <v>95</v>
      </c>
      <c r="B17" s="26">
        <v>43554</v>
      </c>
      <c r="C17" s="24" t="s">
        <v>224</v>
      </c>
      <c r="D17" s="22">
        <v>8.1266898148148151E-2</v>
      </c>
      <c r="E17" s="57">
        <f>D17*24</f>
        <v>1.9504055555555557</v>
      </c>
      <c r="F17" s="12">
        <v>4</v>
      </c>
      <c r="G17" s="12" t="s">
        <v>34</v>
      </c>
      <c r="H17" s="12">
        <v>1</v>
      </c>
      <c r="I17" s="12" t="s">
        <v>197</v>
      </c>
      <c r="J17" s="12">
        <v>0</v>
      </c>
      <c r="K17" s="12">
        <v>0</v>
      </c>
      <c r="L17" s="12">
        <v>0</v>
      </c>
      <c r="M17" s="12">
        <v>0</v>
      </c>
      <c r="N17" s="12">
        <v>1</v>
      </c>
      <c r="O17" s="5" t="s">
        <v>198</v>
      </c>
      <c r="P17" s="12">
        <v>5</v>
      </c>
    </row>
    <row r="18" spans="1:16" ht="15.75" customHeight="1" x14ac:dyDescent="0.35">
      <c r="A18" s="12">
        <v>38</v>
      </c>
      <c r="B18" s="25">
        <v>43307</v>
      </c>
      <c r="C18" s="24" t="s">
        <v>98</v>
      </c>
      <c r="D18" s="22">
        <v>8.0592361111111108E-2</v>
      </c>
      <c r="E18" s="57">
        <v>1.93</v>
      </c>
      <c r="F18" s="12">
        <v>5</v>
      </c>
      <c r="G18" s="12" t="s">
        <v>99</v>
      </c>
      <c r="H18" s="12">
        <v>1</v>
      </c>
      <c r="I18" s="12" t="s">
        <v>100</v>
      </c>
      <c r="J18" s="12">
        <v>0</v>
      </c>
      <c r="K18" s="12">
        <v>0</v>
      </c>
      <c r="L18" s="12">
        <v>0</v>
      </c>
      <c r="M18" s="12">
        <v>0</v>
      </c>
      <c r="N18" s="12"/>
      <c r="O18" s="5" t="s">
        <v>101</v>
      </c>
    </row>
    <row r="19" spans="1:16" ht="15.75" customHeight="1" x14ac:dyDescent="0.35">
      <c r="A19" s="12">
        <v>119</v>
      </c>
      <c r="B19" s="27">
        <v>43678</v>
      </c>
      <c r="C19" s="24" t="s">
        <v>142</v>
      </c>
      <c r="D19" s="22">
        <v>7.9584374999999999E-2</v>
      </c>
      <c r="E19" s="57">
        <f>D19*24</f>
        <v>1.9100250000000001</v>
      </c>
      <c r="F19" s="12">
        <v>5</v>
      </c>
      <c r="G19" s="12" t="s">
        <v>242</v>
      </c>
      <c r="H19" s="12">
        <v>1</v>
      </c>
      <c r="I19" s="12" t="s">
        <v>50</v>
      </c>
      <c r="J19" s="12">
        <v>0</v>
      </c>
      <c r="K19" s="12">
        <v>0</v>
      </c>
      <c r="L19" s="12">
        <v>0</v>
      </c>
      <c r="M19" s="12">
        <v>0</v>
      </c>
      <c r="N19" s="12">
        <v>0</v>
      </c>
      <c r="O19" s="5" t="s">
        <v>243</v>
      </c>
      <c r="P19" s="12">
        <v>6</v>
      </c>
    </row>
    <row r="20" spans="1:16" ht="15.75" customHeight="1" x14ac:dyDescent="0.35">
      <c r="A20" s="12">
        <v>13</v>
      </c>
      <c r="B20" s="21">
        <v>43135</v>
      </c>
      <c r="C20" s="22"/>
      <c r="D20" s="22">
        <v>7.876516203703704E-2</v>
      </c>
      <c r="E20" s="57">
        <v>1.89</v>
      </c>
      <c r="F20" s="12">
        <v>4</v>
      </c>
      <c r="G20" s="12" t="s">
        <v>46</v>
      </c>
      <c r="H20" s="12">
        <v>1</v>
      </c>
      <c r="I20" s="12" t="s">
        <v>57</v>
      </c>
      <c r="J20" s="12">
        <v>0</v>
      </c>
      <c r="K20" s="12">
        <v>0</v>
      </c>
      <c r="L20" s="12">
        <v>1</v>
      </c>
      <c r="M20" s="12"/>
      <c r="N20" s="12"/>
      <c r="O20" s="5" t="s">
        <v>58</v>
      </c>
    </row>
    <row r="21" spans="1:16" ht="15.75" customHeight="1" x14ac:dyDescent="0.35">
      <c r="A21" s="12">
        <v>26</v>
      </c>
      <c r="B21" s="21">
        <v>43191</v>
      </c>
      <c r="C21" s="22"/>
      <c r="D21" s="22">
        <v>7.8433101851851844E-2</v>
      </c>
      <c r="E21" s="57">
        <v>1.88</v>
      </c>
      <c r="F21" s="12">
        <v>7</v>
      </c>
      <c r="G21" s="12" t="s">
        <v>14</v>
      </c>
      <c r="H21" s="12">
        <v>1</v>
      </c>
      <c r="I21" s="12" t="s">
        <v>35</v>
      </c>
      <c r="J21" s="12">
        <v>0</v>
      </c>
      <c r="K21" s="12">
        <v>0</v>
      </c>
      <c r="L21" s="12">
        <v>0</v>
      </c>
      <c r="M21" s="12">
        <v>0</v>
      </c>
      <c r="N21" s="12"/>
      <c r="O21" s="5" t="s">
        <v>78</v>
      </c>
    </row>
    <row r="22" spans="1:16" ht="15.75" customHeight="1" x14ac:dyDescent="0.35">
      <c r="A22" s="12">
        <v>36</v>
      </c>
      <c r="B22" s="21">
        <v>43265</v>
      </c>
      <c r="C22" s="22"/>
      <c r="D22" s="22">
        <v>7.7726967592592594E-2</v>
      </c>
      <c r="E22" s="57">
        <v>1.87</v>
      </c>
      <c r="F22" s="12">
        <v>4</v>
      </c>
      <c r="G22" s="12" t="s">
        <v>40</v>
      </c>
      <c r="H22" s="12">
        <v>1</v>
      </c>
      <c r="I22" s="12" t="s">
        <v>50</v>
      </c>
      <c r="J22" s="12">
        <v>0</v>
      </c>
      <c r="K22" s="12">
        <v>0</v>
      </c>
      <c r="L22" s="12">
        <v>0</v>
      </c>
      <c r="M22" s="12">
        <v>0</v>
      </c>
      <c r="N22" s="12"/>
      <c r="O22" s="5" t="s">
        <v>95</v>
      </c>
    </row>
    <row r="23" spans="1:16" ht="15.75" customHeight="1" x14ac:dyDescent="0.35">
      <c r="A23" s="12">
        <v>1</v>
      </c>
      <c r="B23" s="21">
        <v>43080</v>
      </c>
      <c r="C23" s="22"/>
      <c r="D23" s="22">
        <v>7.733645833333333E-2</v>
      </c>
      <c r="E23" s="57">
        <v>1.86</v>
      </c>
      <c r="F23" s="12">
        <v>6</v>
      </c>
      <c r="G23" s="12" t="s">
        <v>15</v>
      </c>
      <c r="H23" s="8">
        <v>1</v>
      </c>
      <c r="I23" s="8" t="s">
        <v>32</v>
      </c>
      <c r="J23" s="12"/>
      <c r="K23" s="12"/>
      <c r="L23" s="12"/>
      <c r="M23" s="12"/>
      <c r="N23" s="12"/>
      <c r="O23" s="5" t="s">
        <v>33</v>
      </c>
    </row>
    <row r="24" spans="1:16" ht="15.75" customHeight="1" x14ac:dyDescent="0.35">
      <c r="A24" s="12">
        <v>100</v>
      </c>
      <c r="B24" s="27">
        <v>43564</v>
      </c>
      <c r="C24" s="24" t="s">
        <v>109</v>
      </c>
      <c r="D24" s="60">
        <v>7.698194444444445E-2</v>
      </c>
      <c r="E24" s="57">
        <f>D24*24</f>
        <v>1.8475666666666668</v>
      </c>
      <c r="F24" s="12">
        <v>4</v>
      </c>
      <c r="G24" s="12" t="s">
        <v>34</v>
      </c>
      <c r="H24" s="12">
        <v>1</v>
      </c>
      <c r="I24" s="12" t="s">
        <v>205</v>
      </c>
      <c r="J24" s="12">
        <v>0</v>
      </c>
      <c r="K24" s="12">
        <v>0</v>
      </c>
      <c r="L24" s="12">
        <v>0</v>
      </c>
      <c r="M24" s="12">
        <v>0</v>
      </c>
      <c r="N24" s="12">
        <v>1</v>
      </c>
      <c r="O24" s="5" t="s">
        <v>206</v>
      </c>
      <c r="P24" s="12">
        <v>5</v>
      </c>
    </row>
    <row r="25" spans="1:16" ht="15.75" customHeight="1" x14ac:dyDescent="0.35">
      <c r="A25" s="12">
        <v>124</v>
      </c>
      <c r="B25" s="27">
        <v>43691</v>
      </c>
      <c r="C25" s="24" t="s">
        <v>209</v>
      </c>
      <c r="D25" s="22">
        <v>7.5081018518518519E-2</v>
      </c>
      <c r="E25" s="57">
        <f>D25*24</f>
        <v>1.8019444444444446</v>
      </c>
      <c r="F25" s="12">
        <v>6</v>
      </c>
      <c r="G25" s="12" t="s">
        <v>14</v>
      </c>
      <c r="H25" s="12">
        <v>1</v>
      </c>
      <c r="I25" s="12" t="s">
        <v>32</v>
      </c>
      <c r="J25" s="12">
        <v>0</v>
      </c>
      <c r="K25" s="12">
        <v>0</v>
      </c>
      <c r="L25" s="12">
        <v>0</v>
      </c>
      <c r="M25" s="12">
        <v>0</v>
      </c>
      <c r="N25" s="12">
        <v>0</v>
      </c>
      <c r="O25" s="5" t="s">
        <v>249</v>
      </c>
      <c r="P25" s="12">
        <v>7</v>
      </c>
    </row>
    <row r="26" spans="1:16" ht="15.75" customHeight="1" x14ac:dyDescent="0.35">
      <c r="A26" s="12">
        <v>9</v>
      </c>
      <c r="B26" s="21">
        <v>43117</v>
      </c>
      <c r="C26" s="22"/>
      <c r="D26" s="22">
        <v>7.5127430555555555E-2</v>
      </c>
      <c r="E26" s="57">
        <v>1.8</v>
      </c>
      <c r="F26" s="12">
        <v>4</v>
      </c>
      <c r="G26" s="12" t="s">
        <v>14</v>
      </c>
      <c r="H26" s="12">
        <v>1</v>
      </c>
      <c r="I26" s="12" t="s">
        <v>52</v>
      </c>
      <c r="J26" s="12">
        <v>1</v>
      </c>
      <c r="K26" s="12">
        <v>0</v>
      </c>
      <c r="L26" s="12"/>
      <c r="M26" s="12"/>
      <c r="N26" s="12"/>
      <c r="O26" s="5" t="s">
        <v>53</v>
      </c>
    </row>
    <row r="27" spans="1:16" ht="15.75" customHeight="1" x14ac:dyDescent="0.35">
      <c r="A27" s="12">
        <v>6</v>
      </c>
      <c r="B27" s="21">
        <v>43106</v>
      </c>
      <c r="C27" s="22"/>
      <c r="D27" s="22">
        <v>7.4443287037037037E-2</v>
      </c>
      <c r="E27" s="57">
        <v>1.79</v>
      </c>
      <c r="F27" s="12">
        <v>5</v>
      </c>
      <c r="G27" s="12" t="s">
        <v>14</v>
      </c>
      <c r="H27" s="12">
        <v>1</v>
      </c>
      <c r="I27" s="12" t="s">
        <v>44</v>
      </c>
      <c r="J27" s="12">
        <v>1</v>
      </c>
      <c r="K27" s="12">
        <v>0</v>
      </c>
      <c r="L27" s="12"/>
      <c r="M27" s="12"/>
      <c r="N27" s="12"/>
      <c r="O27" s="5" t="s">
        <v>45</v>
      </c>
    </row>
    <row r="28" spans="1:16" ht="15.75" customHeight="1" x14ac:dyDescent="0.35">
      <c r="A28" s="12">
        <v>133</v>
      </c>
      <c r="B28" s="27">
        <v>43732</v>
      </c>
      <c r="C28" s="24" t="s">
        <v>209</v>
      </c>
      <c r="D28" s="22">
        <v>7.2428819444444445E-2</v>
      </c>
      <c r="E28" s="57">
        <f>D28*24</f>
        <v>1.7382916666666666</v>
      </c>
      <c r="F28" s="12">
        <v>6</v>
      </c>
      <c r="G28" s="12" t="s">
        <v>15</v>
      </c>
      <c r="H28" s="12">
        <v>1</v>
      </c>
      <c r="I28" s="12" t="s">
        <v>264</v>
      </c>
      <c r="J28" s="12">
        <v>0</v>
      </c>
      <c r="K28" s="12">
        <v>0</v>
      </c>
      <c r="L28" s="12">
        <v>0</v>
      </c>
      <c r="M28" s="12">
        <v>0</v>
      </c>
      <c r="N28" s="12">
        <v>0</v>
      </c>
      <c r="O28" s="5" t="s">
        <v>265</v>
      </c>
      <c r="P28" s="12">
        <v>8</v>
      </c>
    </row>
    <row r="29" spans="1:16" ht="15.75" customHeight="1" x14ac:dyDescent="0.35">
      <c r="A29" s="12">
        <v>11</v>
      </c>
      <c r="B29" s="21">
        <v>43120</v>
      </c>
      <c r="C29" s="22"/>
      <c r="D29" s="22">
        <v>7.1666898148148153E-2</v>
      </c>
      <c r="E29" s="57">
        <v>1.72</v>
      </c>
      <c r="F29" s="12">
        <v>5</v>
      </c>
      <c r="G29" s="12" t="s">
        <v>46</v>
      </c>
      <c r="H29" s="12">
        <v>1</v>
      </c>
      <c r="I29" s="12" t="s">
        <v>55</v>
      </c>
      <c r="J29" s="12">
        <v>1</v>
      </c>
      <c r="K29" s="12">
        <v>0</v>
      </c>
      <c r="L29" s="12"/>
      <c r="M29" s="12"/>
      <c r="N29" s="12"/>
      <c r="O29" s="5" t="s">
        <v>56</v>
      </c>
    </row>
    <row r="30" spans="1:16" ht="15.75" customHeight="1" x14ac:dyDescent="0.35">
      <c r="A30" s="12">
        <v>16</v>
      </c>
      <c r="B30" s="21">
        <v>43142</v>
      </c>
      <c r="C30" s="23"/>
      <c r="D30" s="23">
        <v>7.1615509259259261E-2</v>
      </c>
      <c r="E30" s="57">
        <v>1.72</v>
      </c>
      <c r="F30" s="12">
        <v>4</v>
      </c>
      <c r="G30" s="12" t="s">
        <v>63</v>
      </c>
      <c r="H30" s="12">
        <v>1</v>
      </c>
      <c r="I30" s="12" t="s">
        <v>55</v>
      </c>
      <c r="J30" s="12">
        <v>1</v>
      </c>
      <c r="K30" s="12">
        <v>0</v>
      </c>
      <c r="L30" s="12">
        <v>1</v>
      </c>
      <c r="M30" s="12"/>
      <c r="N30" s="12"/>
      <c r="O30" s="5" t="s">
        <v>64</v>
      </c>
    </row>
    <row r="31" spans="1:16" ht="15.75" customHeight="1" x14ac:dyDescent="0.35">
      <c r="A31" s="12">
        <v>29</v>
      </c>
      <c r="B31" s="21">
        <v>43215</v>
      </c>
      <c r="C31" s="24"/>
      <c r="D31" s="24" t="s">
        <v>83</v>
      </c>
      <c r="E31" s="57">
        <v>1.72</v>
      </c>
      <c r="F31" s="12">
        <v>4</v>
      </c>
      <c r="G31" s="12" t="s">
        <v>15</v>
      </c>
      <c r="H31" s="12">
        <v>1</v>
      </c>
      <c r="I31" s="12" t="s">
        <v>44</v>
      </c>
      <c r="J31" s="12">
        <v>0</v>
      </c>
      <c r="K31" s="12">
        <v>0</v>
      </c>
      <c r="L31" s="12">
        <v>0</v>
      </c>
      <c r="M31" s="12">
        <v>0</v>
      </c>
      <c r="N31" s="12"/>
      <c r="O31" s="5" t="s">
        <v>84</v>
      </c>
    </row>
    <row r="32" spans="1:16" ht="15.75" customHeight="1" x14ac:dyDescent="0.35">
      <c r="A32" s="12">
        <v>116</v>
      </c>
      <c r="B32" s="31">
        <v>43665</v>
      </c>
      <c r="C32" s="24" t="s">
        <v>142</v>
      </c>
      <c r="D32" s="22">
        <v>7.0134953703703706E-2</v>
      </c>
      <c r="E32" s="57">
        <f>D32*24</f>
        <v>1.683238888888889</v>
      </c>
      <c r="F32" s="12">
        <v>6</v>
      </c>
      <c r="G32" s="12" t="s">
        <v>186</v>
      </c>
      <c r="H32" s="12">
        <v>1</v>
      </c>
      <c r="I32" s="12" t="s">
        <v>50</v>
      </c>
      <c r="J32" s="12">
        <v>0</v>
      </c>
      <c r="K32" s="12">
        <v>0</v>
      </c>
      <c r="L32" s="12">
        <v>0</v>
      </c>
      <c r="M32" s="12">
        <v>0</v>
      </c>
      <c r="N32" s="12">
        <v>0</v>
      </c>
      <c r="O32" s="5" t="s">
        <v>239</v>
      </c>
    </row>
    <row r="33" spans="1:16" ht="15.75" customHeight="1" x14ac:dyDescent="0.35">
      <c r="A33" s="12">
        <v>97</v>
      </c>
      <c r="B33" s="26">
        <v>43555</v>
      </c>
      <c r="C33" s="24" t="s">
        <v>142</v>
      </c>
      <c r="D33" s="22">
        <v>6.9738888888888878E-2</v>
      </c>
      <c r="E33" s="57">
        <f>D33*24</f>
        <v>1.6737333333333331</v>
      </c>
      <c r="F33" s="12">
        <v>4</v>
      </c>
      <c r="G33" s="12" t="s">
        <v>99</v>
      </c>
      <c r="H33" s="12">
        <v>1</v>
      </c>
      <c r="I33" s="12" t="s">
        <v>183</v>
      </c>
      <c r="J33" s="12">
        <v>0</v>
      </c>
      <c r="K33" s="12">
        <v>0</v>
      </c>
      <c r="L33" s="12">
        <v>0</v>
      </c>
      <c r="M33" s="12">
        <v>0</v>
      </c>
      <c r="N33" s="12"/>
      <c r="O33" s="5" t="s">
        <v>202</v>
      </c>
      <c r="P33" s="12">
        <v>7</v>
      </c>
    </row>
    <row r="34" spans="1:16" ht="15.75" customHeight="1" x14ac:dyDescent="0.35">
      <c r="A34" s="12">
        <v>74</v>
      </c>
      <c r="B34" s="26">
        <v>43443</v>
      </c>
      <c r="C34" s="24" t="s">
        <v>142</v>
      </c>
      <c r="D34" s="22">
        <v>6.9560069444444442E-2</v>
      </c>
      <c r="E34" s="57">
        <f>D34*24</f>
        <v>1.6694416666666667</v>
      </c>
      <c r="F34" s="12">
        <v>4</v>
      </c>
      <c r="G34" s="12" t="s">
        <v>13</v>
      </c>
      <c r="H34" s="12">
        <v>1</v>
      </c>
      <c r="I34" s="12" t="s">
        <v>150</v>
      </c>
      <c r="J34" s="12">
        <v>0</v>
      </c>
      <c r="K34" s="12">
        <v>0</v>
      </c>
      <c r="L34" s="12">
        <v>0</v>
      </c>
      <c r="M34" s="12">
        <v>0</v>
      </c>
      <c r="N34" s="12"/>
      <c r="O34" s="5" t="s">
        <v>164</v>
      </c>
      <c r="P34" s="12">
        <v>4</v>
      </c>
    </row>
    <row r="35" spans="1:16" ht="15.75" customHeight="1" x14ac:dyDescent="0.35">
      <c r="A35" s="12">
        <v>82</v>
      </c>
      <c r="B35" s="27">
        <v>43513</v>
      </c>
      <c r="C35" s="24" t="s">
        <v>109</v>
      </c>
      <c r="D35" s="23">
        <v>6.9340277777777778E-2</v>
      </c>
      <c r="E35" s="57">
        <f>D35*24</f>
        <v>1.6641666666666666</v>
      </c>
      <c r="F35" s="12">
        <v>6</v>
      </c>
      <c r="G35" s="12" t="s">
        <v>34</v>
      </c>
      <c r="H35" s="12">
        <v>1</v>
      </c>
      <c r="I35" s="12" t="s">
        <v>124</v>
      </c>
      <c r="J35" s="12">
        <v>0</v>
      </c>
      <c r="K35" s="12">
        <v>0</v>
      </c>
      <c r="L35" s="12">
        <v>0</v>
      </c>
      <c r="M35" s="12">
        <v>0</v>
      </c>
      <c r="N35" s="12"/>
      <c r="O35" s="5" t="s">
        <v>175</v>
      </c>
      <c r="P35" s="12">
        <v>5</v>
      </c>
    </row>
    <row r="36" spans="1:16" ht="15.75" customHeight="1" x14ac:dyDescent="0.35">
      <c r="A36" s="12">
        <v>149</v>
      </c>
      <c r="B36" s="27">
        <v>43840</v>
      </c>
      <c r="C36" s="24" t="s">
        <v>112</v>
      </c>
      <c r="D36" s="22">
        <v>6.8603703703703695E-2</v>
      </c>
      <c r="E36" s="57">
        <f>D36*24</f>
        <v>1.6464888888888887</v>
      </c>
      <c r="F36" s="12">
        <v>4</v>
      </c>
      <c r="G36" s="12" t="s">
        <v>15</v>
      </c>
      <c r="H36" s="12">
        <v>1</v>
      </c>
      <c r="I36" s="12" t="s">
        <v>293</v>
      </c>
      <c r="J36" s="12">
        <v>0</v>
      </c>
      <c r="K36" s="12">
        <v>0</v>
      </c>
      <c r="L36" s="12">
        <v>0</v>
      </c>
      <c r="M36" s="12">
        <v>0</v>
      </c>
      <c r="N36" s="12">
        <v>1</v>
      </c>
      <c r="O36" s="5" t="s">
        <v>294</v>
      </c>
      <c r="P36" s="12">
        <v>3</v>
      </c>
    </row>
    <row r="37" spans="1:16" ht="15.75" customHeight="1" x14ac:dyDescent="0.35">
      <c r="A37" s="12">
        <v>18</v>
      </c>
      <c r="B37" s="21">
        <v>43149</v>
      </c>
      <c r="C37" s="22"/>
      <c r="D37" s="22">
        <v>6.8527083333333336E-2</v>
      </c>
      <c r="E37" s="57">
        <v>1.64</v>
      </c>
      <c r="F37" s="12">
        <v>4</v>
      </c>
      <c r="G37" s="12" t="s">
        <v>40</v>
      </c>
      <c r="H37" s="12">
        <v>1</v>
      </c>
      <c r="I37" s="12" t="s">
        <v>52</v>
      </c>
      <c r="O37" s="5" t="s">
        <v>66</v>
      </c>
    </row>
    <row r="38" spans="1:16" ht="15.75" customHeight="1" x14ac:dyDescent="0.35">
      <c r="A38" s="12">
        <v>91</v>
      </c>
      <c r="B38" s="27">
        <v>43540</v>
      </c>
      <c r="C38" s="24" t="s">
        <v>109</v>
      </c>
      <c r="D38" s="23">
        <v>6.7650462962962968E-2</v>
      </c>
      <c r="E38" s="57">
        <f>D38*24</f>
        <v>1.6236111111111113</v>
      </c>
      <c r="F38" s="12">
        <v>6</v>
      </c>
      <c r="G38" s="12" t="s">
        <v>46</v>
      </c>
      <c r="H38" s="12">
        <v>1</v>
      </c>
      <c r="I38" s="12" t="s">
        <v>190</v>
      </c>
      <c r="J38" s="12">
        <v>0</v>
      </c>
      <c r="K38" s="12">
        <v>0</v>
      </c>
      <c r="L38" s="12">
        <v>0</v>
      </c>
      <c r="M38" s="12">
        <v>0</v>
      </c>
      <c r="N38" s="12"/>
      <c r="O38" s="5" t="s">
        <v>191</v>
      </c>
      <c r="P38" s="12">
        <v>9</v>
      </c>
    </row>
    <row r="39" spans="1:16" ht="15.75" customHeight="1" x14ac:dyDescent="0.35">
      <c r="A39" s="12">
        <v>70</v>
      </c>
      <c r="B39" s="26">
        <v>43436</v>
      </c>
      <c r="C39" s="24" t="s">
        <v>98</v>
      </c>
      <c r="D39" s="60">
        <v>6.7230902777777782E-2</v>
      </c>
      <c r="E39" s="57">
        <f>D39*24</f>
        <v>1.6135416666666669</v>
      </c>
      <c r="F39" s="12">
        <v>5</v>
      </c>
      <c r="G39" s="12" t="s">
        <v>40</v>
      </c>
      <c r="H39" s="12">
        <v>1</v>
      </c>
      <c r="I39" s="12" t="s">
        <v>158</v>
      </c>
      <c r="J39" s="12">
        <v>0</v>
      </c>
      <c r="K39" s="12">
        <v>0</v>
      </c>
      <c r="L39" s="12">
        <v>0</v>
      </c>
      <c r="M39" s="12">
        <v>0</v>
      </c>
      <c r="N39" s="12"/>
      <c r="O39" s="5" t="s">
        <v>159</v>
      </c>
      <c r="P39" s="12">
        <v>7</v>
      </c>
    </row>
    <row r="40" spans="1:16" ht="15.75" customHeight="1" x14ac:dyDescent="0.35">
      <c r="A40" s="12">
        <v>35</v>
      </c>
      <c r="B40" s="21">
        <v>43253</v>
      </c>
      <c r="C40" s="24"/>
      <c r="D40" s="24" t="s">
        <v>92</v>
      </c>
      <c r="E40" s="57">
        <v>1.6</v>
      </c>
      <c r="F40" s="12">
        <v>4</v>
      </c>
      <c r="G40" s="12" t="s">
        <v>34</v>
      </c>
      <c r="H40" s="12">
        <v>1</v>
      </c>
      <c r="I40" s="12" t="s">
        <v>93</v>
      </c>
      <c r="J40" s="12">
        <v>0</v>
      </c>
      <c r="K40" s="12">
        <v>0</v>
      </c>
      <c r="L40" s="12">
        <v>0</v>
      </c>
      <c r="M40" s="12">
        <v>0</v>
      </c>
      <c r="N40" s="12"/>
      <c r="O40" s="5" t="s">
        <v>94</v>
      </c>
    </row>
    <row r="41" spans="1:16" ht="38.25" x14ac:dyDescent="0.35">
      <c r="A41" s="12">
        <v>22</v>
      </c>
      <c r="B41" s="21">
        <v>43178</v>
      </c>
      <c r="C41" s="22"/>
      <c r="D41" s="22">
        <v>6.6087847222222218E-2</v>
      </c>
      <c r="E41" s="57">
        <v>1.59</v>
      </c>
      <c r="F41" s="12">
        <v>4</v>
      </c>
      <c r="G41" s="12" t="s">
        <v>63</v>
      </c>
      <c r="H41" s="12">
        <v>1</v>
      </c>
      <c r="I41" s="12" t="s">
        <v>71</v>
      </c>
      <c r="J41" s="12">
        <v>0</v>
      </c>
      <c r="K41" s="12">
        <v>0</v>
      </c>
      <c r="L41" s="12">
        <v>0</v>
      </c>
      <c r="M41" s="12"/>
      <c r="N41" s="12"/>
      <c r="O41" s="5" t="s">
        <v>72</v>
      </c>
    </row>
    <row r="42" spans="1:16" ht="25.5" x14ac:dyDescent="0.35">
      <c r="A42" s="12">
        <v>92</v>
      </c>
      <c r="B42" s="27">
        <v>43547</v>
      </c>
      <c r="C42" s="24" t="s">
        <v>192</v>
      </c>
      <c r="D42" s="22">
        <v>6.598379629629629E-2</v>
      </c>
      <c r="E42" s="57">
        <f>D42*24</f>
        <v>1.5836111111111109</v>
      </c>
      <c r="F42" s="12">
        <v>4</v>
      </c>
      <c r="G42" s="12" t="s">
        <v>34</v>
      </c>
      <c r="H42" s="12">
        <v>1</v>
      </c>
      <c r="I42" s="12" t="s">
        <v>44</v>
      </c>
      <c r="J42" s="12">
        <v>0</v>
      </c>
      <c r="K42" s="12">
        <v>0</v>
      </c>
      <c r="L42" s="12">
        <v>0</v>
      </c>
      <c r="M42" s="12">
        <v>0</v>
      </c>
      <c r="N42" s="12"/>
      <c r="O42" s="5" t="s">
        <v>193</v>
      </c>
      <c r="P42" s="12">
        <v>3</v>
      </c>
    </row>
    <row r="43" spans="1:16" ht="89.25" x14ac:dyDescent="0.35">
      <c r="A43" s="12">
        <v>32</v>
      </c>
      <c r="B43" s="21">
        <v>43238</v>
      </c>
      <c r="C43" s="22"/>
      <c r="D43" s="22">
        <v>6.5731828703703699E-2</v>
      </c>
      <c r="E43" s="57">
        <v>1.58</v>
      </c>
      <c r="F43" s="12">
        <v>5</v>
      </c>
      <c r="G43" s="12" t="s">
        <v>40</v>
      </c>
      <c r="H43" s="12">
        <v>1</v>
      </c>
      <c r="I43" s="12" t="s">
        <v>87</v>
      </c>
      <c r="J43" s="12">
        <v>1</v>
      </c>
      <c r="K43" s="12">
        <v>0</v>
      </c>
      <c r="L43" s="12">
        <v>0</v>
      </c>
      <c r="M43" s="12">
        <v>0</v>
      </c>
      <c r="N43" s="12"/>
      <c r="O43" s="5" t="s">
        <v>88</v>
      </c>
    </row>
    <row r="44" spans="1:16" ht="38.25" x14ac:dyDescent="0.35">
      <c r="A44" s="12">
        <v>34</v>
      </c>
      <c r="B44" s="21">
        <v>43246</v>
      </c>
      <c r="C44" s="23"/>
      <c r="D44" s="23">
        <v>6.5444212962962961E-2</v>
      </c>
      <c r="E44" s="57">
        <v>1.57</v>
      </c>
      <c r="F44" s="12">
        <v>6</v>
      </c>
      <c r="G44" s="12" t="s">
        <v>46</v>
      </c>
      <c r="H44" s="12">
        <v>1</v>
      </c>
      <c r="I44" s="12" t="s">
        <v>81</v>
      </c>
      <c r="J44" s="12">
        <v>1</v>
      </c>
      <c r="K44" s="12">
        <v>0</v>
      </c>
      <c r="L44" s="12">
        <v>0</v>
      </c>
      <c r="M44" s="12">
        <v>0</v>
      </c>
      <c r="N44" s="12"/>
      <c r="O44" s="5" t="s">
        <v>91</v>
      </c>
    </row>
    <row r="45" spans="1:16" ht="51" x14ac:dyDescent="0.35">
      <c r="A45" s="12">
        <v>78</v>
      </c>
      <c r="B45" s="30">
        <v>43485</v>
      </c>
      <c r="C45" s="24" t="s">
        <v>142</v>
      </c>
      <c r="D45" s="22">
        <v>6.5218402777777781E-2</v>
      </c>
      <c r="E45" s="57">
        <f>D45*24</f>
        <v>1.5652416666666666</v>
      </c>
      <c r="F45" s="12">
        <v>4</v>
      </c>
      <c r="G45" s="12" t="s">
        <v>40</v>
      </c>
      <c r="H45" s="12">
        <v>1</v>
      </c>
      <c r="I45" s="12" t="s">
        <v>168</v>
      </c>
      <c r="J45" s="12">
        <v>0</v>
      </c>
      <c r="K45" s="12">
        <v>0</v>
      </c>
      <c r="L45" s="12">
        <v>0</v>
      </c>
      <c r="M45" s="12">
        <v>0</v>
      </c>
      <c r="N45" s="12"/>
      <c r="O45" s="5" t="s">
        <v>169</v>
      </c>
    </row>
    <row r="46" spans="1:16" ht="51" x14ac:dyDescent="0.35">
      <c r="A46" s="12">
        <v>160</v>
      </c>
      <c r="B46" s="27">
        <v>43911</v>
      </c>
      <c r="C46" s="24" t="s">
        <v>228</v>
      </c>
      <c r="D46" s="22">
        <v>6.4706597222222217E-2</v>
      </c>
      <c r="E46" s="57">
        <f>D46*24</f>
        <v>1.5529583333333332</v>
      </c>
      <c r="F46" s="12">
        <v>4</v>
      </c>
      <c r="G46" s="12" t="s">
        <v>40</v>
      </c>
      <c r="H46" s="12">
        <v>1</v>
      </c>
      <c r="I46" s="12" t="s">
        <v>32</v>
      </c>
      <c r="J46" s="12">
        <v>0</v>
      </c>
      <c r="K46" s="12">
        <v>0</v>
      </c>
      <c r="L46" s="12">
        <v>0</v>
      </c>
      <c r="M46" s="12">
        <v>0</v>
      </c>
      <c r="N46" s="12">
        <v>0</v>
      </c>
      <c r="O46" s="5" t="s">
        <v>313</v>
      </c>
      <c r="P46" s="12">
        <v>6</v>
      </c>
    </row>
    <row r="47" spans="1:16" ht="38.25" x14ac:dyDescent="0.35">
      <c r="A47" s="12">
        <v>10</v>
      </c>
      <c r="B47" s="21">
        <v>43120</v>
      </c>
      <c r="C47" s="22"/>
      <c r="D47" s="22">
        <v>6.4507523148148144E-2</v>
      </c>
      <c r="E47" s="57">
        <v>1.55</v>
      </c>
      <c r="F47" s="12">
        <v>6</v>
      </c>
      <c r="G47" s="12" t="s">
        <v>49</v>
      </c>
      <c r="H47" s="12">
        <v>1</v>
      </c>
      <c r="I47" s="12" t="s">
        <v>44</v>
      </c>
      <c r="J47" s="12">
        <v>1</v>
      </c>
      <c r="K47" s="12">
        <v>0</v>
      </c>
      <c r="L47" s="12"/>
      <c r="M47" s="12"/>
      <c r="N47" s="12"/>
      <c r="O47" s="5" t="s">
        <v>54</v>
      </c>
    </row>
    <row r="48" spans="1:16" ht="38.25" x14ac:dyDescent="0.35">
      <c r="A48" s="12">
        <v>67</v>
      </c>
      <c r="B48" s="26">
        <v>43415</v>
      </c>
      <c r="C48" s="24" t="s">
        <v>98</v>
      </c>
      <c r="D48" s="60">
        <v>6.4301620370370363E-2</v>
      </c>
      <c r="E48" s="57">
        <f>D48*24</f>
        <v>1.5432388888888888</v>
      </c>
      <c r="F48" s="12">
        <v>6</v>
      </c>
      <c r="G48" s="12" t="s">
        <v>15</v>
      </c>
      <c r="H48" s="12">
        <v>1</v>
      </c>
      <c r="I48" s="12" t="s">
        <v>32</v>
      </c>
      <c r="O48" s="5" t="s">
        <v>155</v>
      </c>
    </row>
    <row r="49" spans="1:16" ht="25.5" x14ac:dyDescent="0.35">
      <c r="A49" s="12">
        <v>59</v>
      </c>
      <c r="B49" s="26">
        <v>43386</v>
      </c>
      <c r="C49" s="24" t="s">
        <v>98</v>
      </c>
      <c r="D49" s="60">
        <v>6.4175578703703703E-2</v>
      </c>
      <c r="E49" s="57">
        <f>D49*24</f>
        <v>1.5402138888888888</v>
      </c>
      <c r="F49" s="12">
        <v>5</v>
      </c>
      <c r="G49" s="12" t="s">
        <v>40</v>
      </c>
      <c r="H49" s="12">
        <v>1</v>
      </c>
      <c r="I49" s="12" t="s">
        <v>50</v>
      </c>
      <c r="J49" s="12">
        <v>0</v>
      </c>
      <c r="K49" s="12">
        <v>0</v>
      </c>
      <c r="L49" s="12">
        <v>0</v>
      </c>
      <c r="M49" s="12">
        <v>0</v>
      </c>
      <c r="N49" s="12"/>
      <c r="O49" s="5" t="s">
        <v>141</v>
      </c>
    </row>
    <row r="50" spans="1:16" ht="25.5" x14ac:dyDescent="0.35">
      <c r="A50" s="12">
        <v>54</v>
      </c>
      <c r="B50" s="26">
        <v>43374</v>
      </c>
      <c r="C50" s="24" t="s">
        <v>98</v>
      </c>
      <c r="D50" s="22">
        <v>6.4057060185185186E-2</v>
      </c>
      <c r="E50" s="57">
        <f>D50*24</f>
        <v>1.5373694444444443</v>
      </c>
      <c r="F50" s="12">
        <v>4</v>
      </c>
      <c r="G50" s="12" t="s">
        <v>40</v>
      </c>
      <c r="H50" s="12">
        <v>1</v>
      </c>
      <c r="I50" s="12" t="s">
        <v>131</v>
      </c>
      <c r="J50" s="12">
        <v>0</v>
      </c>
      <c r="K50" s="12">
        <v>0</v>
      </c>
      <c r="L50" s="12">
        <v>0</v>
      </c>
      <c r="M50" s="12">
        <v>0</v>
      </c>
      <c r="N50" s="12"/>
      <c r="O50" s="5" t="s">
        <v>132</v>
      </c>
    </row>
    <row r="51" spans="1:16" ht="51" x14ac:dyDescent="0.35">
      <c r="A51" s="12">
        <v>75</v>
      </c>
      <c r="B51" s="30">
        <v>43466</v>
      </c>
      <c r="C51" s="24" t="s">
        <v>109</v>
      </c>
      <c r="D51" s="22">
        <v>6.3897453703703699E-2</v>
      </c>
      <c r="E51" s="57">
        <f>D51*24</f>
        <v>1.5335388888888888</v>
      </c>
      <c r="F51" s="12">
        <v>4</v>
      </c>
      <c r="G51" s="12" t="s">
        <v>15</v>
      </c>
      <c r="H51" s="12">
        <v>1</v>
      </c>
      <c r="I51" s="12" t="s">
        <v>50</v>
      </c>
      <c r="J51" s="12">
        <v>0</v>
      </c>
      <c r="K51" s="12">
        <v>0</v>
      </c>
      <c r="L51" s="12">
        <v>0</v>
      </c>
      <c r="M51" s="12">
        <v>0</v>
      </c>
      <c r="N51" s="12"/>
      <c r="O51" s="5" t="s">
        <v>165</v>
      </c>
    </row>
    <row r="52" spans="1:16" ht="51" x14ac:dyDescent="0.35">
      <c r="A52" s="12">
        <v>88</v>
      </c>
      <c r="B52" s="27">
        <v>43522</v>
      </c>
      <c r="C52" s="24" t="s">
        <v>98</v>
      </c>
      <c r="D52" s="22">
        <v>6.3788310185185187E-2</v>
      </c>
      <c r="E52" s="57">
        <f>D52*24</f>
        <v>1.5309194444444445</v>
      </c>
      <c r="F52" s="12">
        <v>4</v>
      </c>
      <c r="G52" s="12" t="s">
        <v>40</v>
      </c>
      <c r="H52" s="12">
        <v>1</v>
      </c>
      <c r="I52" s="12" t="s">
        <v>47</v>
      </c>
      <c r="J52" s="12">
        <v>0</v>
      </c>
      <c r="K52" s="12">
        <v>0</v>
      </c>
      <c r="L52" s="12">
        <v>0</v>
      </c>
      <c r="M52" s="12">
        <v>0</v>
      </c>
      <c r="N52" s="12"/>
      <c r="O52" s="5" t="s">
        <v>185</v>
      </c>
      <c r="P52" s="12">
        <v>8</v>
      </c>
    </row>
    <row r="53" spans="1:16" ht="63.75" x14ac:dyDescent="0.35">
      <c r="A53" s="12">
        <v>143</v>
      </c>
      <c r="B53" s="27">
        <v>43794</v>
      </c>
      <c r="C53" s="24" t="s">
        <v>135</v>
      </c>
      <c r="D53" s="22">
        <v>6.3425925925925927E-2</v>
      </c>
      <c r="E53" s="57">
        <f>D53*24</f>
        <v>1.5222222222222221</v>
      </c>
      <c r="F53" s="12">
        <v>4</v>
      </c>
      <c r="G53" s="12" t="s">
        <v>40</v>
      </c>
      <c r="H53" s="12">
        <v>1</v>
      </c>
      <c r="I53" s="12" t="s">
        <v>282</v>
      </c>
      <c r="J53" s="12">
        <v>0</v>
      </c>
      <c r="K53" s="12">
        <v>0</v>
      </c>
      <c r="L53" s="12">
        <v>0</v>
      </c>
      <c r="M53" s="12">
        <v>0</v>
      </c>
      <c r="N53" s="12">
        <v>0</v>
      </c>
      <c r="O53" s="5" t="s">
        <v>283</v>
      </c>
    </row>
    <row r="54" spans="1:16" ht="38.25" x14ac:dyDescent="0.35">
      <c r="A54" s="12">
        <v>8</v>
      </c>
      <c r="B54" s="21">
        <v>43109</v>
      </c>
      <c r="C54" s="22"/>
      <c r="D54" s="22">
        <v>6.2980439814814812E-2</v>
      </c>
      <c r="E54" s="57">
        <v>1.51</v>
      </c>
      <c r="F54" s="12">
        <v>4</v>
      </c>
      <c r="G54" s="12" t="s">
        <v>49</v>
      </c>
      <c r="H54" s="12">
        <v>1</v>
      </c>
      <c r="I54" s="12" t="s">
        <v>50</v>
      </c>
      <c r="J54" s="12">
        <v>1</v>
      </c>
      <c r="K54" s="12">
        <v>0</v>
      </c>
      <c r="L54" s="12"/>
      <c r="M54" s="12"/>
      <c r="N54" s="12"/>
      <c r="O54" s="5" t="s">
        <v>51</v>
      </c>
    </row>
    <row r="55" spans="1:16" ht="51" x14ac:dyDescent="0.35">
      <c r="A55" s="12">
        <v>150</v>
      </c>
      <c r="B55" s="31">
        <v>43850</v>
      </c>
      <c r="C55" s="24" t="s">
        <v>142</v>
      </c>
      <c r="D55" s="22">
        <v>6.2153819444444446E-2</v>
      </c>
      <c r="E55" s="57">
        <f>D55*24</f>
        <v>1.4916916666666666</v>
      </c>
      <c r="F55" s="12">
        <v>5</v>
      </c>
      <c r="G55" s="12" t="s">
        <v>40</v>
      </c>
      <c r="H55" s="12">
        <v>1</v>
      </c>
      <c r="I55" s="12" t="s">
        <v>179</v>
      </c>
      <c r="J55" s="12">
        <v>0</v>
      </c>
      <c r="K55" s="12">
        <v>0</v>
      </c>
      <c r="L55" s="12">
        <v>0</v>
      </c>
      <c r="M55" s="12">
        <v>0</v>
      </c>
      <c r="N55" s="12">
        <v>0</v>
      </c>
      <c r="O55" s="5" t="s">
        <v>295</v>
      </c>
      <c r="P55" s="12">
        <v>7</v>
      </c>
    </row>
    <row r="56" spans="1:16" ht="12.75" x14ac:dyDescent="0.35">
      <c r="A56" s="12">
        <v>2</v>
      </c>
      <c r="B56" s="21">
        <v>43090</v>
      </c>
      <c r="C56" s="22"/>
      <c r="D56" s="22">
        <v>6.2070023148148155E-2</v>
      </c>
      <c r="E56" s="57">
        <v>1.49</v>
      </c>
      <c r="F56" s="12">
        <v>5</v>
      </c>
      <c r="G56" s="12" t="s">
        <v>34</v>
      </c>
      <c r="H56" s="12">
        <v>1</v>
      </c>
      <c r="I56" s="12" t="s">
        <v>35</v>
      </c>
      <c r="J56" s="12"/>
      <c r="K56" s="12"/>
      <c r="L56" s="12"/>
      <c r="M56" s="12"/>
      <c r="N56" s="12"/>
      <c r="O56" s="5" t="s">
        <v>36</v>
      </c>
    </row>
    <row r="57" spans="1:16" ht="12.75" x14ac:dyDescent="0.35">
      <c r="A57" s="12">
        <v>83</v>
      </c>
      <c r="B57" s="27">
        <v>43513</v>
      </c>
      <c r="C57" s="24" t="s">
        <v>109</v>
      </c>
      <c r="D57" s="22">
        <v>6.1805555555555558E-2</v>
      </c>
      <c r="E57" s="57">
        <f>D57*24</f>
        <v>1.4833333333333334</v>
      </c>
      <c r="F57" s="12">
        <v>6</v>
      </c>
      <c r="G57" s="12" t="s">
        <v>15</v>
      </c>
      <c r="H57" s="12">
        <v>1</v>
      </c>
      <c r="I57" s="12" t="s">
        <v>50</v>
      </c>
      <c r="J57" s="12">
        <v>1</v>
      </c>
      <c r="K57" s="12">
        <v>0</v>
      </c>
      <c r="L57" s="12">
        <v>0</v>
      </c>
      <c r="M57" s="12">
        <v>0</v>
      </c>
      <c r="N57" s="12"/>
      <c r="O57" s="5" t="s">
        <v>176</v>
      </c>
      <c r="P57" s="12">
        <v>3</v>
      </c>
    </row>
    <row r="58" spans="1:16" ht="38.25" x14ac:dyDescent="0.35">
      <c r="A58" s="12">
        <v>55</v>
      </c>
      <c r="B58" s="26">
        <v>43380</v>
      </c>
      <c r="C58" s="24" t="s">
        <v>109</v>
      </c>
      <c r="D58" s="60">
        <v>6.1575810185185181E-2</v>
      </c>
      <c r="E58" s="57">
        <f>D58*24</f>
        <v>1.4778194444444444</v>
      </c>
      <c r="F58" s="12">
        <v>5</v>
      </c>
      <c r="G58" s="12" t="s">
        <v>15</v>
      </c>
      <c r="H58" s="12">
        <v>1</v>
      </c>
      <c r="I58" s="12" t="s">
        <v>133</v>
      </c>
      <c r="J58" s="12">
        <v>0</v>
      </c>
      <c r="K58" s="12">
        <v>0</v>
      </c>
      <c r="L58" s="12">
        <v>0</v>
      </c>
      <c r="M58" s="12">
        <v>0</v>
      </c>
      <c r="N58" s="12"/>
      <c r="O58" s="5" t="s">
        <v>134</v>
      </c>
    </row>
    <row r="59" spans="1:16" ht="51" x14ac:dyDescent="0.35">
      <c r="A59" s="12">
        <v>156</v>
      </c>
      <c r="B59" s="27">
        <v>43894</v>
      </c>
      <c r="C59" s="24" t="s">
        <v>228</v>
      </c>
      <c r="D59" s="22">
        <v>6.1415972222222226E-2</v>
      </c>
      <c r="E59" s="57">
        <f>D59*24</f>
        <v>1.4739833333333334</v>
      </c>
      <c r="F59" s="12">
        <v>6</v>
      </c>
      <c r="G59" s="12" t="s">
        <v>40</v>
      </c>
      <c r="H59" s="12">
        <v>1</v>
      </c>
      <c r="I59" s="12" t="s">
        <v>50</v>
      </c>
      <c r="J59" s="12">
        <v>0</v>
      </c>
      <c r="K59" s="12">
        <v>0</v>
      </c>
      <c r="L59" s="12">
        <v>0</v>
      </c>
      <c r="M59" s="12">
        <v>0</v>
      </c>
      <c r="N59" s="12">
        <v>0</v>
      </c>
      <c r="O59" s="5" t="s">
        <v>306</v>
      </c>
      <c r="P59" s="12">
        <v>7</v>
      </c>
    </row>
    <row r="60" spans="1:16" ht="25.5" x14ac:dyDescent="0.35">
      <c r="A60" s="12">
        <v>158</v>
      </c>
      <c r="B60" s="27">
        <v>43904</v>
      </c>
      <c r="C60" s="24" t="s">
        <v>228</v>
      </c>
      <c r="D60" s="22">
        <v>6.0745717592592598E-2</v>
      </c>
      <c r="E60" s="57">
        <f>D60*24</f>
        <v>1.4578972222222224</v>
      </c>
      <c r="F60" s="12">
        <v>4</v>
      </c>
      <c r="G60" s="12" t="s">
        <v>40</v>
      </c>
      <c r="H60" s="12">
        <v>1</v>
      </c>
      <c r="I60" s="12" t="s">
        <v>309</v>
      </c>
      <c r="J60" s="12">
        <v>0</v>
      </c>
      <c r="K60" s="12">
        <v>0</v>
      </c>
      <c r="L60" s="12">
        <v>0</v>
      </c>
      <c r="M60" s="12">
        <v>0</v>
      </c>
      <c r="N60" s="12">
        <v>0</v>
      </c>
      <c r="O60" s="5" t="s">
        <v>310</v>
      </c>
      <c r="P60" s="12">
        <v>5</v>
      </c>
    </row>
    <row r="61" spans="1:16" ht="25.5" x14ac:dyDescent="0.35">
      <c r="A61" s="12">
        <v>53</v>
      </c>
      <c r="B61" s="26">
        <v>43373</v>
      </c>
      <c r="C61" s="24" t="s">
        <v>98</v>
      </c>
      <c r="D61" s="22">
        <v>6.0672916666666674E-2</v>
      </c>
      <c r="E61" s="57">
        <f>D61*24</f>
        <v>1.4561500000000001</v>
      </c>
      <c r="F61" s="12">
        <v>6</v>
      </c>
      <c r="G61" s="12" t="s">
        <v>46</v>
      </c>
      <c r="H61" s="12">
        <v>1</v>
      </c>
      <c r="I61" s="12" t="s">
        <v>129</v>
      </c>
      <c r="J61" s="12">
        <v>0</v>
      </c>
      <c r="K61" s="12">
        <v>0</v>
      </c>
      <c r="L61" s="12">
        <v>0</v>
      </c>
      <c r="M61" s="12">
        <v>0</v>
      </c>
      <c r="N61" s="12"/>
      <c r="O61" s="5" t="s">
        <v>130</v>
      </c>
    </row>
    <row r="62" spans="1:16" ht="51" x14ac:dyDescent="0.35">
      <c r="A62" s="12">
        <v>90</v>
      </c>
      <c r="B62" s="27">
        <v>43533</v>
      </c>
      <c r="C62" s="24" t="s">
        <v>98</v>
      </c>
      <c r="D62" s="22">
        <v>6.018506944444444E-2</v>
      </c>
      <c r="E62" s="57">
        <f>D62*24</f>
        <v>1.4444416666666666</v>
      </c>
      <c r="F62" s="12">
        <v>4</v>
      </c>
      <c r="G62" s="12" t="s">
        <v>14</v>
      </c>
      <c r="H62" s="12">
        <v>1</v>
      </c>
      <c r="I62" s="12" t="s">
        <v>76</v>
      </c>
      <c r="J62" s="12">
        <v>0</v>
      </c>
      <c r="K62" s="12">
        <v>0</v>
      </c>
      <c r="L62" s="12">
        <v>0</v>
      </c>
      <c r="M62" s="12">
        <v>1</v>
      </c>
      <c r="N62" s="12"/>
      <c r="O62" s="5" t="s">
        <v>189</v>
      </c>
      <c r="P62" s="12">
        <v>5</v>
      </c>
    </row>
    <row r="63" spans="1:16" ht="63.75" x14ac:dyDescent="0.35">
      <c r="A63" s="12">
        <v>134</v>
      </c>
      <c r="B63" s="27">
        <v>43737</v>
      </c>
      <c r="C63" s="24" t="s">
        <v>109</v>
      </c>
      <c r="D63" s="22">
        <v>5.9688194444444446E-2</v>
      </c>
      <c r="E63" s="57">
        <f>D63*24</f>
        <v>1.4325166666666667</v>
      </c>
      <c r="F63" s="12">
        <v>6</v>
      </c>
      <c r="G63" s="12" t="s">
        <v>15</v>
      </c>
      <c r="H63" s="12">
        <v>1</v>
      </c>
      <c r="I63" s="12" t="s">
        <v>266</v>
      </c>
      <c r="J63" s="12">
        <v>0</v>
      </c>
      <c r="K63" s="12">
        <v>0</v>
      </c>
      <c r="L63" s="12">
        <v>0</v>
      </c>
      <c r="M63" s="12">
        <v>0</v>
      </c>
      <c r="N63" s="12">
        <v>0</v>
      </c>
      <c r="O63" s="5" t="s">
        <v>267</v>
      </c>
      <c r="P63" s="12">
        <v>5</v>
      </c>
    </row>
    <row r="64" spans="1:16" ht="12.75" x14ac:dyDescent="0.35">
      <c r="A64" s="12">
        <v>12</v>
      </c>
      <c r="B64" s="21">
        <v>43127</v>
      </c>
      <c r="C64" s="22"/>
      <c r="D64" s="22">
        <v>5.8191550925925928E-2</v>
      </c>
      <c r="E64" s="57">
        <v>1.4</v>
      </c>
      <c r="F64" s="12">
        <v>5</v>
      </c>
      <c r="G64" s="12" t="s">
        <v>40</v>
      </c>
      <c r="H64" s="12">
        <v>1</v>
      </c>
      <c r="I64" s="12" t="s">
        <v>47</v>
      </c>
      <c r="J64" s="12">
        <v>1</v>
      </c>
      <c r="K64" s="12">
        <v>0</v>
      </c>
      <c r="L64" s="12"/>
      <c r="M64" s="12"/>
      <c r="N64" s="12"/>
      <c r="O64" s="5"/>
    </row>
    <row r="65" spans="1:16" ht="12.75" x14ac:dyDescent="0.35">
      <c r="A65" s="12">
        <v>77</v>
      </c>
      <c r="B65" s="30">
        <v>43483</v>
      </c>
      <c r="C65" s="24" t="s">
        <v>109</v>
      </c>
      <c r="D65" s="60">
        <v>5.8326851851851852E-2</v>
      </c>
      <c r="E65" s="57">
        <f>D65*24</f>
        <v>1.3998444444444444</v>
      </c>
      <c r="F65" s="12">
        <v>4</v>
      </c>
      <c r="G65" s="12" t="s">
        <v>15</v>
      </c>
      <c r="H65" s="12">
        <v>1</v>
      </c>
      <c r="I65" s="12" t="s">
        <v>44</v>
      </c>
      <c r="J65" s="12">
        <v>0</v>
      </c>
      <c r="K65" s="12">
        <v>0</v>
      </c>
      <c r="L65" s="12">
        <v>0</v>
      </c>
      <c r="M65" s="12">
        <v>0</v>
      </c>
      <c r="N65" s="12"/>
      <c r="O65" s="5" t="s">
        <v>167</v>
      </c>
    </row>
    <row r="66" spans="1:16" ht="25.5" x14ac:dyDescent="0.35">
      <c r="A66" s="12">
        <v>76</v>
      </c>
      <c r="B66" s="30">
        <v>43469</v>
      </c>
      <c r="C66" s="24" t="s">
        <v>98</v>
      </c>
      <c r="D66" s="22">
        <v>5.782569444444445E-2</v>
      </c>
      <c r="E66" s="57">
        <f>D66*24</f>
        <v>1.3878166666666667</v>
      </c>
      <c r="F66" s="12">
        <v>5</v>
      </c>
      <c r="G66" s="12" t="s">
        <v>13</v>
      </c>
      <c r="H66" s="12">
        <v>1</v>
      </c>
      <c r="I66" s="12" t="s">
        <v>133</v>
      </c>
      <c r="J66" s="12">
        <v>0</v>
      </c>
      <c r="K66" s="12">
        <v>0</v>
      </c>
      <c r="L66" s="12">
        <v>0</v>
      </c>
      <c r="M66" s="12">
        <v>0</v>
      </c>
      <c r="N66" s="12"/>
      <c r="O66" s="5" t="s">
        <v>166</v>
      </c>
      <c r="P66" s="12">
        <v>5</v>
      </c>
    </row>
    <row r="67" spans="1:16" ht="12.75" x14ac:dyDescent="0.35">
      <c r="A67" s="12">
        <v>107</v>
      </c>
      <c r="B67" s="31">
        <v>43611</v>
      </c>
      <c r="C67" s="24" t="s">
        <v>209</v>
      </c>
      <c r="D67" s="22">
        <v>5.7812384259259254E-2</v>
      </c>
      <c r="E67" s="57">
        <f>D67*24</f>
        <v>1.3874972222222222</v>
      </c>
      <c r="F67" s="12">
        <v>6</v>
      </c>
      <c r="G67" s="12" t="s">
        <v>13</v>
      </c>
      <c r="H67" s="12">
        <v>1</v>
      </c>
      <c r="I67" s="12" t="s">
        <v>44</v>
      </c>
      <c r="J67" s="12">
        <v>0</v>
      </c>
      <c r="K67" s="12">
        <v>0</v>
      </c>
      <c r="L67" s="12">
        <v>0</v>
      </c>
      <c r="M67" s="12">
        <v>0</v>
      </c>
      <c r="N67" s="12">
        <v>0</v>
      </c>
      <c r="O67" s="12" t="s">
        <v>217</v>
      </c>
      <c r="P67" s="12">
        <v>5</v>
      </c>
    </row>
    <row r="68" spans="1:16" ht="12.75" x14ac:dyDescent="0.35">
      <c r="A68" s="12">
        <v>69</v>
      </c>
      <c r="B68" s="27">
        <v>43422</v>
      </c>
      <c r="C68" s="24" t="s">
        <v>98</v>
      </c>
      <c r="D68" s="22">
        <v>5.7550925925925922E-2</v>
      </c>
      <c r="E68" s="57">
        <f>D68*24</f>
        <v>1.3812222222222221</v>
      </c>
      <c r="F68" s="12">
        <v>4</v>
      </c>
      <c r="G68" s="12" t="s">
        <v>40</v>
      </c>
      <c r="H68" s="12">
        <v>1</v>
      </c>
      <c r="I68" s="12" t="s">
        <v>32</v>
      </c>
      <c r="J68" s="12">
        <v>0</v>
      </c>
      <c r="K68" s="12">
        <v>0</v>
      </c>
      <c r="L68" s="12">
        <v>0</v>
      </c>
      <c r="M68" s="12">
        <v>0</v>
      </c>
      <c r="N68" s="12"/>
      <c r="O68" s="5" t="s">
        <v>157</v>
      </c>
    </row>
    <row r="69" spans="1:16" ht="51" x14ac:dyDescent="0.35">
      <c r="A69" s="12">
        <v>72</v>
      </c>
      <c r="B69" s="26">
        <v>43437</v>
      </c>
      <c r="C69" s="24" t="s">
        <v>98</v>
      </c>
      <c r="D69" s="60">
        <v>5.7489236111111112E-2</v>
      </c>
      <c r="E69" s="57">
        <f>D69*24</f>
        <v>1.3797416666666666</v>
      </c>
      <c r="F69" s="12">
        <v>4</v>
      </c>
      <c r="G69" s="12" t="s">
        <v>14</v>
      </c>
      <c r="H69" s="12">
        <v>1</v>
      </c>
      <c r="I69" s="12" t="s">
        <v>161</v>
      </c>
      <c r="J69" s="12">
        <v>0</v>
      </c>
      <c r="K69" s="12">
        <v>0</v>
      </c>
      <c r="L69" s="12">
        <v>0</v>
      </c>
      <c r="M69" s="12">
        <v>0</v>
      </c>
      <c r="N69" s="12"/>
      <c r="O69" s="5" t="s">
        <v>162</v>
      </c>
    </row>
    <row r="70" spans="1:16" ht="38.25" x14ac:dyDescent="0.35">
      <c r="A70" s="12">
        <v>151</v>
      </c>
      <c r="B70" s="26">
        <v>43850</v>
      </c>
      <c r="C70" s="24" t="s">
        <v>142</v>
      </c>
      <c r="D70" s="22">
        <v>5.7263194444444443E-2</v>
      </c>
      <c r="E70" s="57">
        <f>D70*24</f>
        <v>1.3743166666666666</v>
      </c>
      <c r="F70" s="12">
        <v>5</v>
      </c>
      <c r="G70" s="12" t="s">
        <v>99</v>
      </c>
      <c r="H70" s="12">
        <v>1</v>
      </c>
      <c r="I70" s="12" t="s">
        <v>296</v>
      </c>
      <c r="J70" s="12">
        <v>0</v>
      </c>
      <c r="K70" s="12">
        <v>0</v>
      </c>
      <c r="L70" s="12">
        <v>0</v>
      </c>
      <c r="M70" s="12">
        <v>0</v>
      </c>
      <c r="N70" s="12">
        <v>0</v>
      </c>
      <c r="O70" s="5" t="s">
        <v>297</v>
      </c>
      <c r="P70" s="12">
        <v>4</v>
      </c>
    </row>
    <row r="71" spans="1:16" ht="25.5" x14ac:dyDescent="0.35">
      <c r="A71" s="12">
        <v>20</v>
      </c>
      <c r="B71" s="21">
        <v>43161</v>
      </c>
      <c r="C71" s="22"/>
      <c r="D71" s="22">
        <v>5.6988310185185187E-2</v>
      </c>
      <c r="E71" s="57">
        <v>1.37</v>
      </c>
      <c r="F71" s="12">
        <v>6</v>
      </c>
      <c r="G71" s="12" t="s">
        <v>14</v>
      </c>
      <c r="H71" s="12">
        <v>1</v>
      </c>
      <c r="I71" s="12" t="s">
        <v>50</v>
      </c>
      <c r="J71" s="12">
        <v>1</v>
      </c>
      <c r="K71" s="12">
        <v>0</v>
      </c>
      <c r="L71" s="12">
        <v>0</v>
      </c>
      <c r="M71" s="12"/>
      <c r="N71" s="12"/>
      <c r="O71" s="5" t="s">
        <v>68</v>
      </c>
    </row>
    <row r="72" spans="1:16" ht="38.25" x14ac:dyDescent="0.35">
      <c r="A72" s="12">
        <v>93</v>
      </c>
      <c r="B72" s="26">
        <v>43547</v>
      </c>
      <c r="C72" s="24" t="s">
        <v>109</v>
      </c>
      <c r="D72" s="60">
        <v>5.6950115740740742E-2</v>
      </c>
      <c r="E72" s="57">
        <f>D72*24</f>
        <v>1.3668027777777778</v>
      </c>
      <c r="F72" s="12">
        <v>4</v>
      </c>
      <c r="G72" s="12" t="s">
        <v>14</v>
      </c>
      <c r="H72" s="12">
        <v>1</v>
      </c>
      <c r="I72" s="12" t="s">
        <v>177</v>
      </c>
      <c r="J72" s="12">
        <v>0</v>
      </c>
      <c r="K72" s="12">
        <v>0</v>
      </c>
      <c r="L72" s="12">
        <v>0</v>
      </c>
      <c r="M72" s="12">
        <v>0</v>
      </c>
      <c r="N72" s="12"/>
      <c r="O72" s="5" t="s">
        <v>194</v>
      </c>
      <c r="P72" s="12">
        <v>6</v>
      </c>
    </row>
    <row r="73" spans="1:16" ht="76.5" x14ac:dyDescent="0.35">
      <c r="A73" s="12">
        <v>121</v>
      </c>
      <c r="B73" s="27">
        <v>43681</v>
      </c>
      <c r="C73" s="24" t="s">
        <v>228</v>
      </c>
      <c r="D73" s="22">
        <v>5.6898263888888891E-2</v>
      </c>
      <c r="E73" s="57">
        <f>D73*24</f>
        <v>1.3655583333333334</v>
      </c>
      <c r="F73" s="12">
        <v>4</v>
      </c>
      <c r="G73" s="12" t="s">
        <v>99</v>
      </c>
      <c r="H73" s="12">
        <v>1</v>
      </c>
      <c r="I73" s="12" t="s">
        <v>100</v>
      </c>
      <c r="J73" s="12">
        <v>1</v>
      </c>
      <c r="K73" s="12">
        <v>0</v>
      </c>
      <c r="L73" s="12">
        <v>0</v>
      </c>
      <c r="M73" s="12">
        <v>0</v>
      </c>
      <c r="N73" s="12">
        <v>0</v>
      </c>
      <c r="O73" s="8" t="s">
        <v>245</v>
      </c>
      <c r="P73" s="12">
        <v>8</v>
      </c>
    </row>
    <row r="74" spans="1:16" ht="38.25" x14ac:dyDescent="0.35">
      <c r="A74" s="12">
        <v>128</v>
      </c>
      <c r="B74" s="27">
        <v>43710</v>
      </c>
      <c r="C74" s="24" t="s">
        <v>228</v>
      </c>
      <c r="D74" s="22">
        <v>5.6709722222222224E-2</v>
      </c>
      <c r="E74" s="57">
        <f>D74*24</f>
        <v>1.3610333333333333</v>
      </c>
      <c r="F74" s="12">
        <v>4</v>
      </c>
      <c r="G74" s="12" t="s">
        <v>40</v>
      </c>
      <c r="H74" s="12">
        <v>1</v>
      </c>
      <c r="I74" s="12" t="s">
        <v>50</v>
      </c>
      <c r="J74" s="12">
        <v>0</v>
      </c>
      <c r="K74" s="12">
        <v>0</v>
      </c>
      <c r="L74" s="12">
        <v>0</v>
      </c>
      <c r="M74" s="12">
        <v>0</v>
      </c>
      <c r="N74" s="12">
        <v>0</v>
      </c>
      <c r="O74" s="5" t="s">
        <v>257</v>
      </c>
      <c r="P74" s="12">
        <v>6</v>
      </c>
    </row>
    <row r="75" spans="1:16" ht="12.75" x14ac:dyDescent="0.35">
      <c r="A75" s="12">
        <v>19</v>
      </c>
      <c r="B75" s="21">
        <v>43156</v>
      </c>
      <c r="C75" s="22"/>
      <c r="D75" s="22">
        <v>5.6124652777777777E-2</v>
      </c>
      <c r="E75" s="57">
        <v>1.35</v>
      </c>
      <c r="F75" s="12">
        <v>4</v>
      </c>
      <c r="G75" s="12" t="s">
        <v>40</v>
      </c>
      <c r="H75" s="12">
        <v>1</v>
      </c>
      <c r="I75" s="12" t="s">
        <v>47</v>
      </c>
      <c r="J75" s="12">
        <v>1</v>
      </c>
      <c r="K75" s="12">
        <v>0</v>
      </c>
      <c r="L75" s="12">
        <v>0</v>
      </c>
      <c r="M75" s="12"/>
      <c r="N75" s="12"/>
      <c r="O75" s="5" t="s">
        <v>67</v>
      </c>
    </row>
    <row r="76" spans="1:16" ht="38.25" x14ac:dyDescent="0.35">
      <c r="A76" s="12">
        <v>31</v>
      </c>
      <c r="B76" s="21">
        <v>43236</v>
      </c>
      <c r="C76" s="22"/>
      <c r="D76" s="22">
        <v>5.632395833333334E-2</v>
      </c>
      <c r="E76" s="57">
        <v>1.35</v>
      </c>
      <c r="F76" s="12">
        <v>6</v>
      </c>
      <c r="G76" s="12" t="s">
        <v>46</v>
      </c>
      <c r="H76" s="12">
        <v>1</v>
      </c>
      <c r="O76" s="5" t="s">
        <v>86</v>
      </c>
    </row>
    <row r="77" spans="1:16" ht="38.25" x14ac:dyDescent="0.35">
      <c r="A77" s="12">
        <v>39</v>
      </c>
      <c r="B77" s="25">
        <v>43319</v>
      </c>
      <c r="C77" s="24" t="s">
        <v>98</v>
      </c>
      <c r="D77" s="22">
        <v>5.6231712962962963E-2</v>
      </c>
      <c r="E77" s="57">
        <v>1.35</v>
      </c>
      <c r="F77" s="12">
        <v>4</v>
      </c>
      <c r="G77" s="12" t="s">
        <v>14</v>
      </c>
      <c r="H77" s="12">
        <v>1</v>
      </c>
      <c r="I77" s="12" t="s">
        <v>102</v>
      </c>
      <c r="J77" s="12">
        <v>0</v>
      </c>
      <c r="K77" s="12">
        <v>0</v>
      </c>
      <c r="L77" s="12">
        <v>0</v>
      </c>
      <c r="M77" s="12">
        <v>0</v>
      </c>
      <c r="N77" s="12"/>
      <c r="O77" s="5" t="s">
        <v>103</v>
      </c>
    </row>
    <row r="78" spans="1:16" ht="38.25" x14ac:dyDescent="0.35">
      <c r="A78" s="12">
        <v>164</v>
      </c>
      <c r="B78" s="27">
        <v>43921</v>
      </c>
      <c r="C78" s="24" t="s">
        <v>311</v>
      </c>
      <c r="D78" s="22">
        <v>5.6142939814814816E-2</v>
      </c>
      <c r="E78" s="57">
        <f>D78*24</f>
        <v>1.3474305555555555</v>
      </c>
      <c r="F78" s="12">
        <v>4</v>
      </c>
      <c r="G78" s="12" t="s">
        <v>40</v>
      </c>
      <c r="H78" s="12">
        <v>1</v>
      </c>
      <c r="I78" s="12" t="s">
        <v>133</v>
      </c>
      <c r="J78" s="12">
        <v>0</v>
      </c>
      <c r="K78" s="12">
        <v>0</v>
      </c>
      <c r="L78" s="12">
        <v>0</v>
      </c>
      <c r="M78" s="12">
        <v>0</v>
      </c>
      <c r="N78" s="12">
        <v>0</v>
      </c>
      <c r="O78" s="5" t="s">
        <v>318</v>
      </c>
    </row>
    <row r="79" spans="1:16" ht="12.75" x14ac:dyDescent="0.35">
      <c r="A79" s="12">
        <v>112</v>
      </c>
      <c r="B79" s="31">
        <v>43647</v>
      </c>
      <c r="C79" s="24" t="s">
        <v>228</v>
      </c>
      <c r="D79" s="22">
        <v>5.6126967592592593E-2</v>
      </c>
      <c r="E79" s="57">
        <f>D79*24</f>
        <v>1.3470472222222223</v>
      </c>
      <c r="F79" s="12">
        <v>4</v>
      </c>
      <c r="G79" s="12" t="s">
        <v>229</v>
      </c>
      <c r="H79" s="12">
        <v>1</v>
      </c>
      <c r="I79" s="12" t="s">
        <v>230</v>
      </c>
      <c r="J79" s="12">
        <v>0</v>
      </c>
      <c r="K79" s="12">
        <v>0</v>
      </c>
      <c r="L79" s="12">
        <v>0</v>
      </c>
      <c r="M79" s="12">
        <v>0</v>
      </c>
      <c r="N79" s="12">
        <v>0</v>
      </c>
      <c r="O79" s="5" t="s">
        <v>231</v>
      </c>
      <c r="P79" s="12">
        <v>7</v>
      </c>
    </row>
    <row r="80" spans="1:16" ht="25.5" x14ac:dyDescent="0.35">
      <c r="A80" s="12">
        <v>30</v>
      </c>
      <c r="B80" s="21">
        <v>43218</v>
      </c>
      <c r="C80" s="22"/>
      <c r="D80" s="22">
        <v>5.5691550925925926E-2</v>
      </c>
      <c r="E80" s="57">
        <v>1.34</v>
      </c>
      <c r="F80" s="12">
        <v>6</v>
      </c>
      <c r="G80" s="12" t="s">
        <v>63</v>
      </c>
      <c r="H80" s="12">
        <v>1</v>
      </c>
      <c r="I80" s="12" t="s">
        <v>47</v>
      </c>
      <c r="J80" s="12">
        <v>1</v>
      </c>
      <c r="K80" s="12">
        <v>0</v>
      </c>
      <c r="L80" s="12">
        <v>0</v>
      </c>
      <c r="M80" s="12">
        <v>0</v>
      </c>
      <c r="N80" s="12"/>
      <c r="O80" s="5" t="s">
        <v>85</v>
      </c>
    </row>
    <row r="81" spans="1:16" ht="38.25" x14ac:dyDescent="0.35">
      <c r="A81" s="12">
        <v>50</v>
      </c>
      <c r="B81" s="21">
        <v>43358</v>
      </c>
      <c r="C81" s="24" t="s">
        <v>109</v>
      </c>
      <c r="D81" s="60">
        <v>5.5448148148148142E-2</v>
      </c>
      <c r="E81" s="57">
        <f>D81*24</f>
        <v>1.3307555555555555</v>
      </c>
      <c r="F81" s="12">
        <v>4</v>
      </c>
      <c r="G81" s="12" t="s">
        <v>34</v>
      </c>
      <c r="H81" s="12">
        <v>1</v>
      </c>
      <c r="I81" s="12" t="s">
        <v>124</v>
      </c>
      <c r="J81" s="12">
        <v>0</v>
      </c>
      <c r="K81" s="12">
        <v>0</v>
      </c>
      <c r="L81" s="12">
        <v>0</v>
      </c>
      <c r="M81" s="12">
        <v>0</v>
      </c>
      <c r="N81" s="12"/>
      <c r="O81" s="5" t="s">
        <v>125</v>
      </c>
    </row>
    <row r="82" spans="1:16" ht="25.5" x14ac:dyDescent="0.35">
      <c r="A82" s="12">
        <v>146</v>
      </c>
      <c r="B82" s="27">
        <v>43833</v>
      </c>
      <c r="C82" s="24" t="s">
        <v>209</v>
      </c>
      <c r="D82" s="22">
        <v>5.4677662037037035E-2</v>
      </c>
      <c r="E82" s="57">
        <f>D82*24</f>
        <v>1.3122638888888889</v>
      </c>
      <c r="F82" s="12">
        <v>5</v>
      </c>
      <c r="G82" s="12" t="s">
        <v>186</v>
      </c>
      <c r="H82" s="12">
        <v>1</v>
      </c>
      <c r="I82" s="12" t="s">
        <v>288</v>
      </c>
      <c r="J82" s="12">
        <v>0</v>
      </c>
      <c r="K82" s="12">
        <v>0</v>
      </c>
      <c r="L82" s="12">
        <v>0</v>
      </c>
      <c r="M82" s="12">
        <v>0</v>
      </c>
      <c r="N82" s="12">
        <v>0</v>
      </c>
      <c r="O82" s="5" t="s">
        <v>289</v>
      </c>
      <c r="P82" s="12">
        <v>3</v>
      </c>
    </row>
    <row r="83" spans="1:16" ht="25.5" x14ac:dyDescent="0.35">
      <c r="A83" s="12">
        <v>118</v>
      </c>
      <c r="B83" s="27">
        <v>43674</v>
      </c>
      <c r="C83" s="24" t="s">
        <v>228</v>
      </c>
      <c r="D83" s="22">
        <v>5.3789467592592594E-2</v>
      </c>
      <c r="E83" s="57">
        <f>D83*24</f>
        <v>1.2909472222222222</v>
      </c>
      <c r="F83" s="12">
        <v>5</v>
      </c>
      <c r="G83" s="12" t="s">
        <v>40</v>
      </c>
      <c r="H83" s="12">
        <v>1</v>
      </c>
      <c r="I83" s="12" t="s">
        <v>50</v>
      </c>
      <c r="J83" s="12">
        <v>0</v>
      </c>
      <c r="K83" s="12">
        <v>0</v>
      </c>
      <c r="L83" s="12">
        <v>0</v>
      </c>
      <c r="M83" s="12">
        <v>0</v>
      </c>
      <c r="N83" s="12">
        <v>0</v>
      </c>
      <c r="O83" s="5" t="s">
        <v>241</v>
      </c>
      <c r="P83" s="12">
        <v>5</v>
      </c>
    </row>
    <row r="84" spans="1:16" ht="25.5" x14ac:dyDescent="0.35">
      <c r="A84" s="12">
        <v>5</v>
      </c>
      <c r="B84" s="21">
        <v>43102</v>
      </c>
      <c r="C84" s="22"/>
      <c r="D84" s="22">
        <v>5.3820023148148148E-2</v>
      </c>
      <c r="E84" s="57">
        <v>1.29</v>
      </c>
      <c r="F84" s="12">
        <v>4</v>
      </c>
      <c r="G84" s="12" t="s">
        <v>40</v>
      </c>
      <c r="H84" s="12">
        <v>1</v>
      </c>
      <c r="I84" s="12" t="s">
        <v>32</v>
      </c>
      <c r="J84" s="12">
        <v>1</v>
      </c>
      <c r="K84" s="12">
        <v>0</v>
      </c>
      <c r="L84" s="12"/>
      <c r="M84" s="12"/>
      <c r="N84" s="12"/>
      <c r="O84" s="5" t="s">
        <v>43</v>
      </c>
    </row>
    <row r="85" spans="1:16" ht="63.75" x14ac:dyDescent="0.35">
      <c r="A85" s="12">
        <v>61</v>
      </c>
      <c r="B85" s="26">
        <v>43401</v>
      </c>
      <c r="C85" s="24" t="s">
        <v>98</v>
      </c>
      <c r="D85" s="60">
        <v>5.3743402777777782E-2</v>
      </c>
      <c r="E85" s="57">
        <f>D85*24</f>
        <v>1.2898416666666668</v>
      </c>
      <c r="F85" s="12">
        <v>4</v>
      </c>
      <c r="G85" s="12" t="s">
        <v>46</v>
      </c>
      <c r="H85" s="12">
        <v>1</v>
      </c>
      <c r="I85" s="12" t="s">
        <v>144</v>
      </c>
      <c r="O85" s="5" t="s">
        <v>145</v>
      </c>
    </row>
    <row r="86" spans="1:16" ht="38.25" x14ac:dyDescent="0.35">
      <c r="A86" s="12">
        <v>154</v>
      </c>
      <c r="B86" s="27">
        <v>43887</v>
      </c>
      <c r="C86" s="24" t="s">
        <v>209</v>
      </c>
      <c r="D86" s="22">
        <v>5.372488425925926E-2</v>
      </c>
      <c r="E86" s="57">
        <f>D86*24</f>
        <v>1.2893972222222223</v>
      </c>
      <c r="F86" s="12">
        <v>5</v>
      </c>
      <c r="G86" s="12" t="s">
        <v>14</v>
      </c>
      <c r="H86" s="12">
        <v>1</v>
      </c>
      <c r="I86" s="12" t="s">
        <v>302</v>
      </c>
      <c r="J86" s="12">
        <v>0</v>
      </c>
      <c r="K86" s="12">
        <v>0</v>
      </c>
      <c r="L86" s="12">
        <v>0</v>
      </c>
      <c r="M86" s="12">
        <v>0</v>
      </c>
      <c r="N86" s="12">
        <v>0</v>
      </c>
      <c r="O86" s="5" t="s">
        <v>303</v>
      </c>
      <c r="P86" s="12">
        <v>7</v>
      </c>
    </row>
    <row r="87" spans="1:16" ht="12.75" x14ac:dyDescent="0.35">
      <c r="A87" s="12">
        <v>131</v>
      </c>
      <c r="B87" s="27">
        <v>43638</v>
      </c>
      <c r="C87" s="24" t="s">
        <v>261</v>
      </c>
      <c r="D87" s="22">
        <v>5.3539699074074076E-2</v>
      </c>
      <c r="E87" s="57">
        <f>D87*24</f>
        <v>1.2849527777777778</v>
      </c>
      <c r="F87" s="12">
        <v>4</v>
      </c>
      <c r="G87" s="12" t="s">
        <v>113</v>
      </c>
      <c r="H87" s="12">
        <v>1</v>
      </c>
      <c r="I87" s="12" t="s">
        <v>44</v>
      </c>
      <c r="J87" s="12">
        <v>0</v>
      </c>
      <c r="K87" s="12">
        <v>0</v>
      </c>
      <c r="L87" s="12">
        <v>0</v>
      </c>
      <c r="M87" s="12">
        <v>0</v>
      </c>
      <c r="N87" s="12">
        <v>0</v>
      </c>
      <c r="O87" s="5" t="s">
        <v>262</v>
      </c>
    </row>
    <row r="88" spans="1:16" ht="25.5" x14ac:dyDescent="0.35">
      <c r="A88" s="12">
        <v>60</v>
      </c>
      <c r="B88" s="27">
        <v>43389</v>
      </c>
      <c r="C88" s="24" t="s">
        <v>142</v>
      </c>
      <c r="D88" s="22">
        <v>5.3492013888888891E-2</v>
      </c>
      <c r="E88" s="57">
        <f>D88*24</f>
        <v>1.2838083333333334</v>
      </c>
      <c r="F88" s="12">
        <v>5</v>
      </c>
      <c r="G88" s="12" t="s">
        <v>99</v>
      </c>
      <c r="H88" s="12">
        <v>1</v>
      </c>
      <c r="I88" s="12" t="s">
        <v>47</v>
      </c>
      <c r="J88" s="12">
        <v>0</v>
      </c>
      <c r="K88" s="12">
        <v>0</v>
      </c>
      <c r="L88" s="12">
        <v>0</v>
      </c>
      <c r="M88" s="12">
        <v>0</v>
      </c>
      <c r="N88" s="12"/>
      <c r="O88" s="5" t="s">
        <v>143</v>
      </c>
    </row>
    <row r="89" spans="1:16" ht="51" x14ac:dyDescent="0.35">
      <c r="A89" s="12">
        <v>102</v>
      </c>
      <c r="B89" s="27">
        <v>43577</v>
      </c>
      <c r="C89" s="24" t="s">
        <v>209</v>
      </c>
      <c r="D89" s="22">
        <v>5.3484259259259259E-2</v>
      </c>
      <c r="E89" s="57">
        <f>D89*24</f>
        <v>1.2836222222222222</v>
      </c>
      <c r="F89" s="12">
        <v>6</v>
      </c>
      <c r="G89" s="12" t="s">
        <v>15</v>
      </c>
      <c r="H89" s="12">
        <v>1</v>
      </c>
      <c r="I89" s="12" t="s">
        <v>44</v>
      </c>
      <c r="J89" s="12">
        <v>0</v>
      </c>
      <c r="K89" s="12">
        <v>0</v>
      </c>
      <c r="L89" s="12">
        <v>0</v>
      </c>
      <c r="M89" s="12">
        <v>0</v>
      </c>
      <c r="N89" s="12">
        <v>0</v>
      </c>
      <c r="O89" s="5" t="s">
        <v>210</v>
      </c>
      <c r="P89" s="12">
        <v>2</v>
      </c>
    </row>
    <row r="90" spans="1:16" ht="12.75" x14ac:dyDescent="0.35">
      <c r="A90" s="12">
        <v>66</v>
      </c>
      <c r="B90" s="27">
        <v>43408</v>
      </c>
      <c r="C90" s="24" t="s">
        <v>98</v>
      </c>
      <c r="D90" s="23">
        <v>5.3266435185185187E-2</v>
      </c>
      <c r="E90" s="57">
        <f>D90*24</f>
        <v>1.2783944444444444</v>
      </c>
      <c r="F90" s="12">
        <v>4</v>
      </c>
      <c r="G90" s="12" t="s">
        <v>99</v>
      </c>
      <c r="H90" s="12">
        <v>1</v>
      </c>
      <c r="I90" s="12" t="s">
        <v>32</v>
      </c>
      <c r="J90" s="12">
        <v>0</v>
      </c>
      <c r="K90" s="12">
        <v>0</v>
      </c>
      <c r="L90" s="12">
        <v>0</v>
      </c>
      <c r="M90" s="12">
        <v>0</v>
      </c>
      <c r="N90" s="12"/>
      <c r="O90" s="5" t="s">
        <v>154</v>
      </c>
    </row>
    <row r="91" spans="1:16" ht="89.25" x14ac:dyDescent="0.35">
      <c r="A91" s="12">
        <v>58</v>
      </c>
      <c r="B91" s="26">
        <v>43383</v>
      </c>
      <c r="C91" s="24" t="s">
        <v>98</v>
      </c>
      <c r="D91" s="60">
        <v>5.3024189814814819E-2</v>
      </c>
      <c r="E91" s="57">
        <f>D91*24</f>
        <v>1.2725805555555556</v>
      </c>
      <c r="F91" s="12">
        <v>4</v>
      </c>
      <c r="G91" s="12" t="s">
        <v>14</v>
      </c>
      <c r="H91" s="12">
        <v>1</v>
      </c>
      <c r="I91" s="12" t="s">
        <v>139</v>
      </c>
      <c r="J91" s="12">
        <v>1</v>
      </c>
      <c r="K91" s="12">
        <v>0</v>
      </c>
      <c r="L91" s="12">
        <v>0</v>
      </c>
      <c r="M91" s="12">
        <v>0</v>
      </c>
      <c r="N91" s="12"/>
      <c r="O91" s="5" t="s">
        <v>140</v>
      </c>
    </row>
    <row r="92" spans="1:16" ht="63.75" x14ac:dyDescent="0.35">
      <c r="A92" s="12">
        <v>135</v>
      </c>
      <c r="B92" s="27">
        <v>43747</v>
      </c>
      <c r="C92" s="24" t="s">
        <v>228</v>
      </c>
      <c r="D92" s="22">
        <v>5.2638888888888888E-2</v>
      </c>
      <c r="E92" s="57">
        <f>D92*24</f>
        <v>1.2633333333333332</v>
      </c>
      <c r="F92" s="12">
        <v>4</v>
      </c>
      <c r="G92" s="12" t="s">
        <v>40</v>
      </c>
      <c r="H92" s="12">
        <v>1</v>
      </c>
      <c r="I92" s="12" t="s">
        <v>268</v>
      </c>
      <c r="J92" s="12">
        <v>0</v>
      </c>
      <c r="K92" s="12">
        <v>0</v>
      </c>
      <c r="L92" s="12">
        <v>0</v>
      </c>
      <c r="M92" s="12">
        <v>0</v>
      </c>
      <c r="N92" s="12">
        <v>0</v>
      </c>
      <c r="O92" s="5" t="s">
        <v>269</v>
      </c>
      <c r="P92" s="12">
        <v>7</v>
      </c>
    </row>
    <row r="93" spans="1:16" ht="38.25" x14ac:dyDescent="0.35">
      <c r="A93" s="12">
        <v>17</v>
      </c>
      <c r="B93" s="21">
        <v>43145</v>
      </c>
      <c r="C93" s="22"/>
      <c r="D93" s="22">
        <v>5.2492939814814815E-2</v>
      </c>
      <c r="E93" s="57">
        <v>1.26</v>
      </c>
      <c r="F93" s="12">
        <v>4</v>
      </c>
      <c r="G93" s="12" t="s">
        <v>15</v>
      </c>
      <c r="H93" s="12">
        <v>1</v>
      </c>
      <c r="I93" s="12" t="s">
        <v>44</v>
      </c>
      <c r="J93" s="12">
        <v>0</v>
      </c>
      <c r="K93" s="12">
        <v>0</v>
      </c>
      <c r="L93" s="12">
        <v>0</v>
      </c>
      <c r="M93" s="12"/>
      <c r="N93" s="12"/>
      <c r="O93" s="5" t="s">
        <v>65</v>
      </c>
    </row>
    <row r="94" spans="1:16" ht="51" x14ac:dyDescent="0.35">
      <c r="A94" s="12">
        <v>40</v>
      </c>
      <c r="B94" s="25">
        <v>43321</v>
      </c>
      <c r="C94" s="24" t="s">
        <v>98</v>
      </c>
      <c r="D94" s="22">
        <v>5.2294791666666673E-2</v>
      </c>
      <c r="E94" s="57">
        <v>1.26</v>
      </c>
      <c r="F94" s="12">
        <v>4</v>
      </c>
      <c r="G94" s="12" t="s">
        <v>15</v>
      </c>
      <c r="H94" s="12">
        <v>1</v>
      </c>
      <c r="I94" s="12" t="s">
        <v>50</v>
      </c>
      <c r="J94" s="12">
        <v>0</v>
      </c>
      <c r="K94" s="12">
        <v>0</v>
      </c>
      <c r="L94" s="12">
        <v>0</v>
      </c>
      <c r="M94" s="12">
        <v>0</v>
      </c>
      <c r="N94" s="12"/>
      <c r="O94" s="5" t="s">
        <v>104</v>
      </c>
    </row>
    <row r="95" spans="1:16" ht="38.25" x14ac:dyDescent="0.35">
      <c r="A95" s="12">
        <v>79</v>
      </c>
      <c r="B95" s="27">
        <v>43498</v>
      </c>
      <c r="C95" s="24" t="s">
        <v>109</v>
      </c>
      <c r="D95" s="22">
        <v>5.2042476851851857E-2</v>
      </c>
      <c r="E95" s="57">
        <f>D95*24</f>
        <v>1.2490194444444445</v>
      </c>
      <c r="F95" s="12">
        <v>5</v>
      </c>
      <c r="G95" s="12" t="s">
        <v>15</v>
      </c>
      <c r="H95" s="12">
        <v>1</v>
      </c>
      <c r="I95" s="12" t="s">
        <v>47</v>
      </c>
      <c r="J95" s="12">
        <v>0</v>
      </c>
      <c r="K95" s="12">
        <v>0</v>
      </c>
      <c r="L95" s="12">
        <v>0</v>
      </c>
      <c r="M95" s="12">
        <v>0</v>
      </c>
      <c r="N95" s="12"/>
      <c r="O95" s="5" t="s">
        <v>170</v>
      </c>
      <c r="P95" s="12">
        <v>6</v>
      </c>
    </row>
    <row r="96" spans="1:16" ht="25.5" x14ac:dyDescent="0.35">
      <c r="A96" s="12">
        <v>153</v>
      </c>
      <c r="B96" s="26">
        <v>43878</v>
      </c>
      <c r="C96" s="24" t="s">
        <v>112</v>
      </c>
      <c r="D96" s="22">
        <v>5.155138888888889E-2</v>
      </c>
      <c r="E96" s="57">
        <f>D96*24</f>
        <v>1.2372333333333334</v>
      </c>
      <c r="F96" s="12">
        <v>5</v>
      </c>
      <c r="G96" s="12" t="s">
        <v>40</v>
      </c>
      <c r="H96" s="12">
        <v>1</v>
      </c>
      <c r="I96" s="12" t="s">
        <v>300</v>
      </c>
      <c r="J96" s="12">
        <v>1</v>
      </c>
      <c r="K96" s="12">
        <v>0</v>
      </c>
      <c r="L96" s="12">
        <v>0</v>
      </c>
      <c r="M96" s="12">
        <v>0</v>
      </c>
      <c r="N96" s="12">
        <v>0</v>
      </c>
      <c r="O96" s="5" t="s">
        <v>301</v>
      </c>
      <c r="P96" s="12">
        <v>3</v>
      </c>
    </row>
    <row r="97" spans="1:16" ht="51" x14ac:dyDescent="0.35">
      <c r="A97" s="12">
        <v>73</v>
      </c>
      <c r="B97" s="26">
        <v>43443</v>
      </c>
      <c r="C97" s="24" t="s">
        <v>142</v>
      </c>
      <c r="D97" s="22">
        <v>5.1410879629629626E-2</v>
      </c>
      <c r="E97" s="57">
        <f>D97*24</f>
        <v>1.2338611111111111</v>
      </c>
      <c r="F97" s="12">
        <v>6</v>
      </c>
      <c r="G97" s="12" t="s">
        <v>13</v>
      </c>
      <c r="H97" s="12">
        <v>1</v>
      </c>
      <c r="I97" s="12" t="s">
        <v>50</v>
      </c>
      <c r="J97" s="12">
        <v>0</v>
      </c>
      <c r="K97" s="12">
        <v>0</v>
      </c>
      <c r="L97" s="12">
        <v>0</v>
      </c>
      <c r="M97" s="12">
        <v>0</v>
      </c>
      <c r="N97" s="12"/>
      <c r="O97" s="5" t="s">
        <v>163</v>
      </c>
    </row>
    <row r="98" spans="1:16" ht="12.75" x14ac:dyDescent="0.35">
      <c r="A98" s="12">
        <v>104</v>
      </c>
      <c r="B98" s="30">
        <v>43601</v>
      </c>
      <c r="C98" s="24" t="s">
        <v>135</v>
      </c>
      <c r="D98" s="22">
        <v>5.129201388888889E-2</v>
      </c>
      <c r="E98" s="57">
        <f>D98*24</f>
        <v>1.2310083333333335</v>
      </c>
      <c r="F98" s="12">
        <v>4</v>
      </c>
      <c r="G98" s="12" t="s">
        <v>15</v>
      </c>
      <c r="H98" s="12">
        <v>1</v>
      </c>
      <c r="I98" s="12" t="s">
        <v>121</v>
      </c>
      <c r="J98" s="12">
        <v>0</v>
      </c>
      <c r="K98" s="12">
        <v>0</v>
      </c>
      <c r="L98" s="12">
        <v>0</v>
      </c>
      <c r="M98" s="12">
        <v>0</v>
      </c>
      <c r="N98" s="12">
        <v>0</v>
      </c>
      <c r="O98" s="5" t="s">
        <v>213</v>
      </c>
      <c r="P98" s="12">
        <v>6</v>
      </c>
    </row>
    <row r="99" spans="1:16" ht="25.5" x14ac:dyDescent="0.35">
      <c r="A99" s="12">
        <v>45</v>
      </c>
      <c r="B99" s="25">
        <v>43348</v>
      </c>
      <c r="C99" s="24" t="s">
        <v>98</v>
      </c>
      <c r="D99" s="22">
        <v>5.0637615740740743E-2</v>
      </c>
      <c r="E99" s="57">
        <f>D99*24</f>
        <v>1.2153027777777778</v>
      </c>
      <c r="F99" s="12">
        <v>4</v>
      </c>
      <c r="G99" s="12" t="s">
        <v>40</v>
      </c>
      <c r="H99" s="12">
        <v>1</v>
      </c>
      <c r="J99" s="12">
        <v>0</v>
      </c>
      <c r="K99" s="12">
        <v>0</v>
      </c>
      <c r="L99" s="12">
        <v>0</v>
      </c>
      <c r="M99" s="12">
        <v>0</v>
      </c>
      <c r="N99" s="12"/>
      <c r="O99" s="5" t="s">
        <v>115</v>
      </c>
    </row>
    <row r="100" spans="1:16" ht="38.25" x14ac:dyDescent="0.35">
      <c r="A100" s="12">
        <v>28</v>
      </c>
      <c r="B100" s="21">
        <v>43213</v>
      </c>
      <c r="C100" s="22"/>
      <c r="D100" s="22">
        <v>5.0229398148148148E-2</v>
      </c>
      <c r="E100" s="57">
        <v>1.21</v>
      </c>
      <c r="F100" s="12">
        <v>4</v>
      </c>
      <c r="G100" s="12" t="s">
        <v>40</v>
      </c>
      <c r="H100" s="12">
        <v>1</v>
      </c>
      <c r="I100" s="12" t="s">
        <v>81</v>
      </c>
      <c r="J100" s="12">
        <v>0</v>
      </c>
      <c r="K100" s="12">
        <v>0</v>
      </c>
      <c r="L100" s="12">
        <v>0</v>
      </c>
      <c r="M100" s="12">
        <v>0</v>
      </c>
      <c r="N100" s="12"/>
      <c r="O100" s="5" t="s">
        <v>82</v>
      </c>
    </row>
    <row r="101" spans="1:16" ht="25.5" x14ac:dyDescent="0.35">
      <c r="A101" s="12">
        <v>42</v>
      </c>
      <c r="B101" s="25">
        <v>43335</v>
      </c>
      <c r="C101" s="24" t="s">
        <v>98</v>
      </c>
      <c r="D101" s="22">
        <v>5.0435995370370371E-2</v>
      </c>
      <c r="E101" s="57">
        <v>1.21</v>
      </c>
      <c r="F101" s="12">
        <v>5</v>
      </c>
      <c r="G101" s="12" t="s">
        <v>107</v>
      </c>
      <c r="H101" s="12">
        <v>1</v>
      </c>
      <c r="I101" s="12" t="s">
        <v>44</v>
      </c>
      <c r="J101" s="12">
        <v>0</v>
      </c>
      <c r="K101" s="12">
        <v>0</v>
      </c>
      <c r="L101" s="12">
        <v>0</v>
      </c>
      <c r="M101" s="12">
        <v>0</v>
      </c>
      <c r="N101" s="12"/>
      <c r="O101" s="5" t="s">
        <v>108</v>
      </c>
    </row>
    <row r="102" spans="1:16" ht="38.25" x14ac:dyDescent="0.35">
      <c r="A102" s="12">
        <v>108</v>
      </c>
      <c r="B102" s="31">
        <v>43618</v>
      </c>
      <c r="C102" s="24" t="s">
        <v>98</v>
      </c>
      <c r="D102" s="22">
        <v>5.0048611111111106E-2</v>
      </c>
      <c r="E102" s="57">
        <f>D102*24</f>
        <v>1.2011666666666665</v>
      </c>
      <c r="F102" s="12">
        <v>4</v>
      </c>
      <c r="G102" s="12" t="s">
        <v>15</v>
      </c>
      <c r="H102" s="12">
        <v>1</v>
      </c>
      <c r="I102" s="12" t="s">
        <v>47</v>
      </c>
      <c r="J102" s="12">
        <v>0</v>
      </c>
      <c r="K102" s="12">
        <v>0</v>
      </c>
      <c r="L102" s="12">
        <v>0</v>
      </c>
      <c r="M102" s="12">
        <v>0</v>
      </c>
      <c r="N102" s="12">
        <v>0</v>
      </c>
      <c r="O102" s="5" t="s">
        <v>218</v>
      </c>
      <c r="P102" s="12">
        <v>7</v>
      </c>
    </row>
    <row r="103" spans="1:16" ht="51" x14ac:dyDescent="0.35">
      <c r="A103" s="12">
        <v>80</v>
      </c>
      <c r="B103" s="27">
        <v>43500</v>
      </c>
      <c r="C103" s="24" t="s">
        <v>135</v>
      </c>
      <c r="D103" s="22">
        <v>4.9650694444444442E-2</v>
      </c>
      <c r="E103" s="57">
        <f>D103*24</f>
        <v>1.1916166666666665</v>
      </c>
      <c r="F103" s="12">
        <v>5</v>
      </c>
      <c r="G103" s="12" t="s">
        <v>15</v>
      </c>
      <c r="H103" s="12">
        <v>1</v>
      </c>
      <c r="I103" s="12" t="s">
        <v>171</v>
      </c>
      <c r="J103" s="12">
        <v>0</v>
      </c>
      <c r="K103" s="12">
        <v>0</v>
      </c>
      <c r="L103" s="12">
        <v>0</v>
      </c>
      <c r="M103" s="12">
        <v>0</v>
      </c>
      <c r="N103" s="12"/>
      <c r="O103" s="5" t="s">
        <v>172</v>
      </c>
      <c r="P103" s="12">
        <v>2</v>
      </c>
    </row>
    <row r="104" spans="1:16" ht="25.5" x14ac:dyDescent="0.35">
      <c r="A104" s="12">
        <v>122</v>
      </c>
      <c r="B104" s="27">
        <v>43688</v>
      </c>
      <c r="C104" s="24" t="s">
        <v>224</v>
      </c>
      <c r="D104" s="22">
        <v>4.9212962962962965E-2</v>
      </c>
      <c r="E104" s="57">
        <f>D104*24</f>
        <v>1.1811111111111112</v>
      </c>
      <c r="F104" s="12">
        <v>6</v>
      </c>
      <c r="G104" s="12" t="s">
        <v>15</v>
      </c>
      <c r="H104" s="12">
        <v>1</v>
      </c>
      <c r="I104" s="12" t="s">
        <v>35</v>
      </c>
      <c r="J104" s="12">
        <v>0</v>
      </c>
      <c r="K104" s="12">
        <v>0</v>
      </c>
      <c r="L104" s="12">
        <v>0</v>
      </c>
      <c r="M104" s="12">
        <v>0</v>
      </c>
      <c r="N104" s="12">
        <v>0</v>
      </c>
      <c r="O104" s="5" t="s">
        <v>246</v>
      </c>
      <c r="P104" s="12">
        <v>3</v>
      </c>
    </row>
    <row r="105" spans="1:16" ht="51" x14ac:dyDescent="0.35">
      <c r="A105" s="12">
        <v>7</v>
      </c>
      <c r="B105" s="21">
        <v>43109</v>
      </c>
      <c r="C105" s="22"/>
      <c r="D105" s="22">
        <v>4.9297685185185181E-2</v>
      </c>
      <c r="E105" s="57">
        <v>1.18</v>
      </c>
      <c r="F105" s="12">
        <v>4</v>
      </c>
      <c r="G105" s="12" t="s">
        <v>46</v>
      </c>
      <c r="H105" s="12">
        <v>1</v>
      </c>
      <c r="I105" s="12" t="s">
        <v>47</v>
      </c>
      <c r="J105" s="12">
        <v>1</v>
      </c>
      <c r="K105" s="12">
        <v>0</v>
      </c>
      <c r="L105" s="12"/>
      <c r="M105" s="12"/>
      <c r="N105" s="12"/>
      <c r="O105" s="5" t="s">
        <v>48</v>
      </c>
    </row>
    <row r="106" spans="1:16" ht="38.25" x14ac:dyDescent="0.35">
      <c r="A106" s="12">
        <v>49</v>
      </c>
      <c r="B106" s="25">
        <v>43355</v>
      </c>
      <c r="C106" s="24" t="s">
        <v>98</v>
      </c>
      <c r="D106" s="22">
        <v>4.910648148148148E-2</v>
      </c>
      <c r="E106" s="57">
        <f>D106*24</f>
        <v>1.1785555555555556</v>
      </c>
      <c r="F106" s="12">
        <v>4</v>
      </c>
      <c r="G106" s="12" t="s">
        <v>14</v>
      </c>
      <c r="H106" s="12">
        <v>1</v>
      </c>
      <c r="I106" s="12" t="s">
        <v>32</v>
      </c>
      <c r="J106" s="12">
        <v>0</v>
      </c>
      <c r="K106" s="12">
        <v>0</v>
      </c>
      <c r="L106" s="12">
        <v>0</v>
      </c>
      <c r="M106" s="12">
        <v>0</v>
      </c>
      <c r="N106" s="12"/>
      <c r="O106" s="5" t="s">
        <v>123</v>
      </c>
    </row>
    <row r="107" spans="1:16" ht="51" x14ac:dyDescent="0.35">
      <c r="A107" s="12">
        <v>23</v>
      </c>
      <c r="B107" s="21">
        <v>43183</v>
      </c>
      <c r="C107" s="23"/>
      <c r="D107" s="23">
        <v>4.8599537037037038E-2</v>
      </c>
      <c r="E107" s="57">
        <v>1.17</v>
      </c>
      <c r="F107" s="12">
        <v>4</v>
      </c>
      <c r="G107" s="12" t="s">
        <v>40</v>
      </c>
      <c r="H107" s="12">
        <v>1</v>
      </c>
      <c r="I107" s="12" t="s">
        <v>32</v>
      </c>
      <c r="J107" s="12">
        <v>0</v>
      </c>
      <c r="K107" s="12">
        <v>0</v>
      </c>
      <c r="L107" s="12">
        <v>0</v>
      </c>
      <c r="M107" s="12"/>
      <c r="N107" s="12"/>
      <c r="O107" s="5" t="s">
        <v>73</v>
      </c>
    </row>
    <row r="108" spans="1:16" ht="12.75" x14ac:dyDescent="0.35">
      <c r="A108" s="12">
        <v>142</v>
      </c>
      <c r="B108" s="27">
        <v>43779</v>
      </c>
      <c r="C108" s="24" t="s">
        <v>228</v>
      </c>
      <c r="D108" s="22">
        <v>4.8637268518518524E-2</v>
      </c>
      <c r="E108" s="57">
        <f>D108*24</f>
        <v>1.1672944444444446</v>
      </c>
      <c r="F108" s="12">
        <v>4</v>
      </c>
      <c r="G108" s="12" t="s">
        <v>40</v>
      </c>
      <c r="H108" s="12">
        <v>1</v>
      </c>
      <c r="I108" s="12" t="s">
        <v>32</v>
      </c>
      <c r="J108" s="12">
        <v>0</v>
      </c>
      <c r="K108" s="12">
        <v>0</v>
      </c>
      <c r="L108" s="12">
        <v>0</v>
      </c>
      <c r="M108" s="12">
        <v>0</v>
      </c>
      <c r="N108" s="12">
        <v>0</v>
      </c>
      <c r="O108" s="8" t="s">
        <v>281</v>
      </c>
      <c r="P108" s="12">
        <v>3</v>
      </c>
    </row>
    <row r="109" spans="1:16" ht="25.5" x14ac:dyDescent="0.35">
      <c r="A109" s="12">
        <v>117</v>
      </c>
      <c r="B109" s="31">
        <v>43670</v>
      </c>
      <c r="C109" s="24" t="s">
        <v>228</v>
      </c>
      <c r="D109" s="22">
        <v>4.8557986111111111E-2</v>
      </c>
      <c r="E109" s="57">
        <f>D109*24</f>
        <v>1.1653916666666666</v>
      </c>
      <c r="F109" s="12">
        <v>4</v>
      </c>
      <c r="G109" s="12" t="s">
        <v>15</v>
      </c>
      <c r="H109" s="12">
        <v>1</v>
      </c>
      <c r="I109" s="12" t="s">
        <v>50</v>
      </c>
      <c r="J109" s="12">
        <v>0</v>
      </c>
      <c r="K109" s="12">
        <v>0</v>
      </c>
      <c r="L109" s="12">
        <v>0</v>
      </c>
      <c r="M109" s="12">
        <v>0</v>
      </c>
      <c r="N109" s="12">
        <v>0</v>
      </c>
      <c r="O109" s="5" t="s">
        <v>240</v>
      </c>
      <c r="P109" s="12">
        <v>6</v>
      </c>
    </row>
    <row r="110" spans="1:16" ht="38.25" x14ac:dyDescent="0.35">
      <c r="A110" s="12">
        <v>106</v>
      </c>
      <c r="B110" s="27">
        <v>43608</v>
      </c>
      <c r="C110" s="24" t="s">
        <v>98</v>
      </c>
      <c r="D110" s="60">
        <v>4.8461226851851856E-2</v>
      </c>
      <c r="E110" s="57">
        <f>D110*24</f>
        <v>1.1630694444444445</v>
      </c>
      <c r="F110" s="12">
        <v>5</v>
      </c>
      <c r="G110" s="12" t="s">
        <v>14</v>
      </c>
      <c r="H110" s="12">
        <v>1</v>
      </c>
      <c r="I110" s="12" t="s">
        <v>215</v>
      </c>
      <c r="J110" s="12">
        <v>0</v>
      </c>
      <c r="K110" s="12">
        <v>0</v>
      </c>
      <c r="L110" s="12">
        <v>0</v>
      </c>
      <c r="M110" s="12">
        <v>0</v>
      </c>
      <c r="N110" s="12">
        <v>0</v>
      </c>
      <c r="O110" s="5" t="s">
        <v>216</v>
      </c>
      <c r="P110" s="12">
        <v>3</v>
      </c>
    </row>
    <row r="111" spans="1:16" ht="12.75" x14ac:dyDescent="0.35">
      <c r="A111" s="12">
        <v>105</v>
      </c>
      <c r="B111" s="30">
        <v>43607</v>
      </c>
      <c r="C111" s="24" t="s">
        <v>98</v>
      </c>
      <c r="D111" s="22">
        <v>4.8288425925925922E-2</v>
      </c>
      <c r="E111" s="57">
        <f>D111*24</f>
        <v>1.1589222222222222</v>
      </c>
      <c r="F111" s="12">
        <v>4</v>
      </c>
      <c r="G111" s="12" t="s">
        <v>40</v>
      </c>
      <c r="H111" s="12">
        <v>1</v>
      </c>
      <c r="I111" s="12" t="s">
        <v>118</v>
      </c>
      <c r="J111" s="12">
        <v>0</v>
      </c>
      <c r="K111" s="12">
        <v>0</v>
      </c>
      <c r="L111" s="12">
        <v>0</v>
      </c>
      <c r="M111" s="12">
        <v>0</v>
      </c>
      <c r="N111" s="12">
        <v>0</v>
      </c>
      <c r="O111" s="5" t="s">
        <v>214</v>
      </c>
      <c r="P111" s="12">
        <v>4</v>
      </c>
    </row>
    <row r="112" spans="1:16" ht="38.25" x14ac:dyDescent="0.35">
      <c r="A112" s="12">
        <v>120</v>
      </c>
      <c r="B112" s="27">
        <v>43681</v>
      </c>
      <c r="C112" s="24" t="s">
        <v>228</v>
      </c>
      <c r="D112" s="22">
        <v>4.8279861111111114E-2</v>
      </c>
      <c r="E112" s="57">
        <f>D112*24</f>
        <v>1.1587166666666668</v>
      </c>
      <c r="F112" s="12">
        <v>4</v>
      </c>
      <c r="G112" s="12" t="s">
        <v>186</v>
      </c>
      <c r="H112" s="12">
        <v>1</v>
      </c>
      <c r="I112" s="12" t="s">
        <v>124</v>
      </c>
      <c r="J112" s="12">
        <v>0</v>
      </c>
      <c r="K112" s="12">
        <v>0</v>
      </c>
      <c r="L112" s="12">
        <v>0</v>
      </c>
      <c r="M112" s="12">
        <v>0</v>
      </c>
      <c r="N112" s="12">
        <v>0</v>
      </c>
      <c r="O112" s="5" t="s">
        <v>244</v>
      </c>
      <c r="P112" s="12">
        <v>5</v>
      </c>
    </row>
    <row r="113" spans="1:16" ht="76.5" x14ac:dyDescent="0.35">
      <c r="A113" s="12">
        <v>57</v>
      </c>
      <c r="B113" s="26">
        <v>43381</v>
      </c>
      <c r="C113" s="24" t="s">
        <v>135</v>
      </c>
      <c r="D113" s="60">
        <v>4.8278356481481481E-2</v>
      </c>
      <c r="E113" s="57">
        <f>D113*24</f>
        <v>1.1586805555555555</v>
      </c>
      <c r="F113" s="12">
        <v>4</v>
      </c>
      <c r="G113" s="12" t="s">
        <v>40</v>
      </c>
      <c r="H113" s="12">
        <v>1</v>
      </c>
      <c r="I113" s="12" t="s">
        <v>44</v>
      </c>
      <c r="J113" s="12">
        <v>0</v>
      </c>
      <c r="K113" s="12">
        <v>0</v>
      </c>
      <c r="L113" s="12">
        <v>0</v>
      </c>
      <c r="M113" s="12">
        <v>0</v>
      </c>
      <c r="N113" s="12"/>
      <c r="O113" s="5" t="s">
        <v>138</v>
      </c>
    </row>
    <row r="114" spans="1:16" ht="51" x14ac:dyDescent="0.35">
      <c r="A114" s="12">
        <v>159</v>
      </c>
      <c r="B114" s="27">
        <v>43909</v>
      </c>
      <c r="C114" s="24" t="s">
        <v>311</v>
      </c>
      <c r="D114" s="22">
        <v>4.7715162037037039E-2</v>
      </c>
      <c r="E114" s="57">
        <f>D114*24</f>
        <v>1.1451638888888889</v>
      </c>
      <c r="F114" s="12">
        <v>4</v>
      </c>
      <c r="G114" s="12" t="s">
        <v>40</v>
      </c>
      <c r="H114" s="12">
        <v>1</v>
      </c>
      <c r="I114" s="12" t="s">
        <v>124</v>
      </c>
      <c r="J114" s="12">
        <v>0</v>
      </c>
      <c r="K114" s="12">
        <v>0</v>
      </c>
      <c r="L114" s="12">
        <v>0</v>
      </c>
      <c r="M114" s="12">
        <v>0</v>
      </c>
      <c r="N114" s="12">
        <v>0</v>
      </c>
      <c r="O114" s="5" t="s">
        <v>312</v>
      </c>
      <c r="P114" s="12">
        <v>5</v>
      </c>
    </row>
    <row r="115" spans="1:16" ht="25.5" x14ac:dyDescent="0.35">
      <c r="A115" s="12">
        <v>99</v>
      </c>
      <c r="B115" s="27">
        <v>43563</v>
      </c>
      <c r="C115" s="24" t="s">
        <v>109</v>
      </c>
      <c r="D115" s="22">
        <v>4.7506828703703707E-2</v>
      </c>
      <c r="E115" s="57">
        <f>D115*24</f>
        <v>1.140163888888889</v>
      </c>
      <c r="F115" s="12">
        <v>4</v>
      </c>
      <c r="G115" s="12" t="s">
        <v>15</v>
      </c>
      <c r="H115" s="12">
        <v>1</v>
      </c>
      <c r="I115" s="12" t="s">
        <v>55</v>
      </c>
      <c r="J115" s="12">
        <v>0</v>
      </c>
      <c r="K115" s="12">
        <v>0</v>
      </c>
      <c r="L115" s="12">
        <v>0</v>
      </c>
      <c r="M115" s="12">
        <v>0</v>
      </c>
      <c r="N115" s="12"/>
      <c r="O115" s="5" t="s">
        <v>204</v>
      </c>
      <c r="P115" s="12">
        <v>4</v>
      </c>
    </row>
    <row r="116" spans="1:16" ht="25.5" x14ac:dyDescent="0.35">
      <c r="A116" s="12">
        <v>62</v>
      </c>
      <c r="B116" s="26">
        <v>43401</v>
      </c>
      <c r="C116" s="24" t="s">
        <v>98</v>
      </c>
      <c r="D116" s="60">
        <v>4.722164351851852E-2</v>
      </c>
      <c r="E116" s="57">
        <f>D116*24</f>
        <v>1.1333194444444445</v>
      </c>
      <c r="F116" s="12">
        <v>4</v>
      </c>
      <c r="G116" s="12" t="s">
        <v>14</v>
      </c>
      <c r="H116" s="12">
        <v>1</v>
      </c>
      <c r="I116" s="28" t="s">
        <v>146</v>
      </c>
      <c r="O116" s="5" t="s">
        <v>147</v>
      </c>
      <c r="P116" s="12"/>
    </row>
    <row r="117" spans="1:16" ht="76.5" x14ac:dyDescent="0.35">
      <c r="A117" s="12">
        <v>56</v>
      </c>
      <c r="B117" s="26">
        <v>43381</v>
      </c>
      <c r="C117" s="24" t="s">
        <v>135</v>
      </c>
      <c r="D117" s="60">
        <v>4.7182175925925919E-2</v>
      </c>
      <c r="E117" s="57">
        <f>D117*24</f>
        <v>1.1323722222222221</v>
      </c>
      <c r="F117" s="12">
        <v>4</v>
      </c>
      <c r="G117" s="12" t="s">
        <v>15</v>
      </c>
      <c r="H117" s="12">
        <v>1</v>
      </c>
      <c r="I117" s="12" t="s">
        <v>136</v>
      </c>
      <c r="J117" s="12">
        <v>0</v>
      </c>
      <c r="K117" s="12">
        <v>0</v>
      </c>
      <c r="L117" s="12">
        <v>0</v>
      </c>
      <c r="M117" s="12">
        <v>0</v>
      </c>
      <c r="N117" s="12"/>
      <c r="O117" s="5" t="s">
        <v>137</v>
      </c>
    </row>
    <row r="118" spans="1:16" ht="25.5" x14ac:dyDescent="0.35">
      <c r="A118" s="12">
        <v>148</v>
      </c>
      <c r="B118" s="27">
        <v>43840</v>
      </c>
      <c r="C118" s="24" t="s">
        <v>109</v>
      </c>
      <c r="D118" s="22">
        <v>4.6906365740740738E-2</v>
      </c>
      <c r="E118" s="57">
        <f>D118*24</f>
        <v>1.1257527777777776</v>
      </c>
      <c r="F118" s="12">
        <v>4</v>
      </c>
      <c r="G118" s="12" t="s">
        <v>113</v>
      </c>
      <c r="H118" s="12">
        <v>1</v>
      </c>
      <c r="I118" s="12" t="s">
        <v>32</v>
      </c>
      <c r="J118" s="12">
        <v>0</v>
      </c>
      <c r="K118" s="12">
        <v>0</v>
      </c>
      <c r="L118" s="12">
        <v>0</v>
      </c>
      <c r="M118" s="12">
        <v>0</v>
      </c>
      <c r="N118" s="12">
        <v>0</v>
      </c>
      <c r="O118" s="5" t="s">
        <v>292</v>
      </c>
      <c r="P118" s="12">
        <v>7</v>
      </c>
    </row>
    <row r="119" spans="1:16" ht="25.5" x14ac:dyDescent="0.35">
      <c r="A119" s="12">
        <v>139</v>
      </c>
      <c r="B119" s="27">
        <v>43775</v>
      </c>
      <c r="C119" s="24" t="s">
        <v>228</v>
      </c>
      <c r="D119" s="60">
        <v>4.6533449074074078E-2</v>
      </c>
      <c r="E119" s="57">
        <f>D119*24</f>
        <v>1.1168027777777778</v>
      </c>
      <c r="F119" s="12">
        <v>4</v>
      </c>
      <c r="G119" s="12" t="s">
        <v>14</v>
      </c>
      <c r="H119" s="12">
        <v>1</v>
      </c>
      <c r="I119" s="12" t="s">
        <v>275</v>
      </c>
      <c r="J119" s="12">
        <v>0</v>
      </c>
      <c r="K119" s="12">
        <v>0</v>
      </c>
      <c r="L119" s="12">
        <v>0</v>
      </c>
      <c r="M119" s="12">
        <v>0</v>
      </c>
      <c r="N119" s="12">
        <v>0</v>
      </c>
      <c r="O119" s="5" t="s">
        <v>276</v>
      </c>
      <c r="P119" s="12">
        <v>6</v>
      </c>
    </row>
    <row r="120" spans="1:16" ht="51" x14ac:dyDescent="0.35">
      <c r="A120" s="12">
        <v>37</v>
      </c>
      <c r="B120" s="21">
        <v>43269</v>
      </c>
      <c r="C120" s="24"/>
      <c r="D120" s="24" t="s">
        <v>96</v>
      </c>
      <c r="E120" s="57">
        <v>1.1100000000000001</v>
      </c>
      <c r="F120" s="12">
        <v>4</v>
      </c>
      <c r="G120" s="12" t="s">
        <v>34</v>
      </c>
      <c r="H120" s="12">
        <v>1</v>
      </c>
      <c r="I120" s="12" t="s">
        <v>61</v>
      </c>
      <c r="J120" s="12">
        <v>0</v>
      </c>
      <c r="K120" s="12">
        <v>0</v>
      </c>
      <c r="L120" s="12">
        <v>0</v>
      </c>
      <c r="M120" s="12">
        <v>0</v>
      </c>
      <c r="N120" s="12"/>
      <c r="O120" s="5" t="s">
        <v>97</v>
      </c>
    </row>
    <row r="121" spans="1:16" ht="38.25" x14ac:dyDescent="0.35">
      <c r="A121" s="12">
        <v>46</v>
      </c>
      <c r="B121" s="25">
        <v>43352</v>
      </c>
      <c r="C121" s="24" t="s">
        <v>98</v>
      </c>
      <c r="D121" s="22">
        <v>4.6178240740740742E-2</v>
      </c>
      <c r="E121" s="57">
        <f>D121*24</f>
        <v>1.1082777777777779</v>
      </c>
      <c r="F121" s="12">
        <v>4</v>
      </c>
      <c r="G121" s="12" t="s">
        <v>40</v>
      </c>
      <c r="H121" s="12">
        <v>1</v>
      </c>
      <c r="I121" s="12" t="s">
        <v>116</v>
      </c>
      <c r="J121" s="12">
        <v>0</v>
      </c>
      <c r="K121" s="12">
        <v>0</v>
      </c>
      <c r="L121" s="12">
        <v>0</v>
      </c>
      <c r="M121" s="12">
        <v>0</v>
      </c>
      <c r="N121" s="12"/>
      <c r="O121" s="5" t="s">
        <v>117</v>
      </c>
    </row>
    <row r="122" spans="1:16" ht="12.75" x14ac:dyDescent="0.35">
      <c r="A122" s="12">
        <v>132</v>
      </c>
      <c r="B122" s="27">
        <v>43723</v>
      </c>
      <c r="C122" s="24" t="s">
        <v>263</v>
      </c>
      <c r="D122" s="22">
        <v>4.5784490740740744E-2</v>
      </c>
      <c r="E122" s="57">
        <f>D122*24</f>
        <v>1.0988277777777777</v>
      </c>
      <c r="F122" s="12">
        <v>5</v>
      </c>
      <c r="G122" s="12" t="s">
        <v>40</v>
      </c>
      <c r="H122" s="12">
        <v>1</v>
      </c>
      <c r="I122" s="12" t="s">
        <v>47</v>
      </c>
      <c r="J122" s="12">
        <v>0</v>
      </c>
      <c r="K122" s="12">
        <v>0</v>
      </c>
      <c r="L122" s="12">
        <v>0</v>
      </c>
      <c r="M122" s="12">
        <v>0</v>
      </c>
      <c r="N122" s="12">
        <v>0</v>
      </c>
      <c r="O122" s="5"/>
      <c r="P122" s="12">
        <v>3</v>
      </c>
    </row>
    <row r="123" spans="1:16" ht="25.5" x14ac:dyDescent="0.35">
      <c r="A123" s="12">
        <v>64</v>
      </c>
      <c r="B123" s="27">
        <v>43407</v>
      </c>
      <c r="C123" s="24" t="s">
        <v>109</v>
      </c>
      <c r="D123" s="22">
        <v>4.5690972222222223E-2</v>
      </c>
      <c r="E123" s="57">
        <f>D123*24</f>
        <v>1.0965833333333332</v>
      </c>
      <c r="F123" s="12">
        <v>5</v>
      </c>
      <c r="G123" s="12" t="s">
        <v>46</v>
      </c>
      <c r="H123" s="12">
        <v>1</v>
      </c>
      <c r="I123" s="12" t="s">
        <v>150</v>
      </c>
      <c r="J123" s="12">
        <v>0</v>
      </c>
      <c r="K123" s="12">
        <v>0</v>
      </c>
      <c r="L123" s="12">
        <v>0</v>
      </c>
      <c r="M123" s="12">
        <v>0</v>
      </c>
      <c r="N123" s="12"/>
      <c r="O123" s="5" t="s">
        <v>151</v>
      </c>
    </row>
    <row r="124" spans="1:16" ht="12.75" x14ac:dyDescent="0.35">
      <c r="A124" s="12">
        <v>155</v>
      </c>
      <c r="B124" s="27">
        <v>43887</v>
      </c>
      <c r="C124" s="24" t="s">
        <v>209</v>
      </c>
      <c r="D124" s="22">
        <v>4.5588888888888887E-2</v>
      </c>
      <c r="E124" s="57">
        <f>D124*24</f>
        <v>1.0941333333333332</v>
      </c>
      <c r="F124" s="12">
        <v>5</v>
      </c>
      <c r="G124" s="12" t="s">
        <v>14</v>
      </c>
      <c r="H124" s="12">
        <v>1</v>
      </c>
      <c r="I124" s="12" t="s">
        <v>304</v>
      </c>
      <c r="J124" s="12">
        <v>0</v>
      </c>
      <c r="K124" s="12">
        <v>0</v>
      </c>
      <c r="L124" s="12">
        <v>0</v>
      </c>
      <c r="M124" s="12">
        <v>0</v>
      </c>
      <c r="N124" s="12">
        <v>0</v>
      </c>
      <c r="O124" s="5" t="s">
        <v>305</v>
      </c>
      <c r="P124" s="12">
        <v>5</v>
      </c>
    </row>
    <row r="125" spans="1:16" ht="25.5" x14ac:dyDescent="0.35">
      <c r="A125" s="12">
        <v>15</v>
      </c>
      <c r="B125" s="21">
        <v>43141</v>
      </c>
      <c r="C125" s="22"/>
      <c r="D125" s="22">
        <v>4.5244212962962965E-2</v>
      </c>
      <c r="E125" s="57">
        <v>1.0900000000000001</v>
      </c>
      <c r="F125" s="12">
        <v>5</v>
      </c>
      <c r="G125" s="12" t="s">
        <v>40</v>
      </c>
      <c r="H125" s="12">
        <v>1</v>
      </c>
      <c r="I125" s="12" t="s">
        <v>61</v>
      </c>
      <c r="J125" s="12">
        <v>1</v>
      </c>
      <c r="K125" s="12">
        <v>0</v>
      </c>
      <c r="L125" s="12">
        <v>0</v>
      </c>
      <c r="M125" s="12"/>
      <c r="N125" s="12"/>
      <c r="O125" s="5" t="s">
        <v>62</v>
      </c>
    </row>
    <row r="126" spans="1:16" ht="25.5" x14ac:dyDescent="0.35">
      <c r="A126" s="12">
        <v>162</v>
      </c>
      <c r="B126" s="27">
        <v>43911</v>
      </c>
      <c r="C126" s="24" t="s">
        <v>311</v>
      </c>
      <c r="D126" s="22">
        <v>4.5173958333333333E-2</v>
      </c>
      <c r="E126" s="57">
        <f>D126*24</f>
        <v>1.0841750000000001</v>
      </c>
      <c r="F126" s="12">
        <v>4</v>
      </c>
      <c r="G126" s="12" t="s">
        <v>34</v>
      </c>
      <c r="H126" s="12">
        <v>1</v>
      </c>
      <c r="I126" s="12" t="s">
        <v>133</v>
      </c>
      <c r="J126" s="12">
        <v>0</v>
      </c>
      <c r="K126" s="12">
        <v>0</v>
      </c>
      <c r="L126" s="12">
        <v>0</v>
      </c>
      <c r="M126" s="12">
        <v>0</v>
      </c>
      <c r="N126" s="12">
        <v>0</v>
      </c>
      <c r="O126" s="5" t="s">
        <v>315</v>
      </c>
      <c r="P126" s="12">
        <v>5</v>
      </c>
    </row>
    <row r="127" spans="1:16" ht="63.75" x14ac:dyDescent="0.35">
      <c r="A127" s="12">
        <v>98</v>
      </c>
      <c r="B127" s="27">
        <v>43558</v>
      </c>
      <c r="C127" s="24" t="s">
        <v>98</v>
      </c>
      <c r="D127" s="22">
        <v>4.5021527777777778E-2</v>
      </c>
      <c r="E127" s="57">
        <f>D127*24</f>
        <v>1.0805166666666666</v>
      </c>
      <c r="F127" s="12">
        <v>4</v>
      </c>
      <c r="G127" s="12" t="s">
        <v>40</v>
      </c>
      <c r="H127" s="12">
        <v>1</v>
      </c>
      <c r="I127" s="12" t="s">
        <v>32</v>
      </c>
      <c r="J127" s="12">
        <v>0</v>
      </c>
      <c r="K127" s="12">
        <v>0</v>
      </c>
      <c r="L127" s="12">
        <v>0</v>
      </c>
      <c r="M127" s="12">
        <v>0</v>
      </c>
      <c r="N127" s="12"/>
      <c r="O127" s="5" t="s">
        <v>203</v>
      </c>
      <c r="P127" s="12">
        <v>6</v>
      </c>
    </row>
    <row r="128" spans="1:16" ht="25.5" x14ac:dyDescent="0.35">
      <c r="A128" s="12">
        <v>52</v>
      </c>
      <c r="B128" s="26">
        <v>43370</v>
      </c>
      <c r="C128" s="24" t="s">
        <v>98</v>
      </c>
      <c r="D128" s="60">
        <v>4.4898842592592587E-2</v>
      </c>
      <c r="E128" s="57">
        <f>D128*24</f>
        <v>1.0775722222222222</v>
      </c>
      <c r="F128" s="12">
        <v>4</v>
      </c>
      <c r="G128" s="12" t="s">
        <v>14</v>
      </c>
      <c r="H128" s="12">
        <v>1</v>
      </c>
      <c r="I128" s="12" t="s">
        <v>127</v>
      </c>
      <c r="J128" s="12">
        <v>0</v>
      </c>
      <c r="K128" s="12">
        <v>0</v>
      </c>
      <c r="L128" s="12">
        <v>0</v>
      </c>
      <c r="M128" s="12">
        <v>0</v>
      </c>
      <c r="N128" s="12"/>
      <c r="O128" s="5" t="s">
        <v>128</v>
      </c>
    </row>
    <row r="129" spans="1:16" ht="51" x14ac:dyDescent="0.35">
      <c r="A129" s="12">
        <v>85</v>
      </c>
      <c r="B129" s="27">
        <v>43517</v>
      </c>
      <c r="C129" s="24" t="s">
        <v>142</v>
      </c>
      <c r="D129" s="22">
        <v>4.4783680555555552E-2</v>
      </c>
      <c r="E129" s="57">
        <f>D129*24</f>
        <v>1.0748083333333334</v>
      </c>
      <c r="F129" s="12">
        <v>4</v>
      </c>
      <c r="G129" s="12" t="s">
        <v>14</v>
      </c>
      <c r="H129" s="12">
        <v>1</v>
      </c>
      <c r="I129" s="12" t="s">
        <v>179</v>
      </c>
      <c r="J129" s="12">
        <v>0</v>
      </c>
      <c r="K129" s="12">
        <v>0</v>
      </c>
      <c r="L129" s="12">
        <v>0</v>
      </c>
      <c r="M129" s="12">
        <v>0</v>
      </c>
      <c r="N129" s="12"/>
      <c r="O129" s="5" t="s">
        <v>180</v>
      </c>
    </row>
    <row r="130" spans="1:16" ht="63.75" x14ac:dyDescent="0.35">
      <c r="A130" s="12">
        <v>115</v>
      </c>
      <c r="B130" s="31">
        <v>43656</v>
      </c>
      <c r="C130" s="24" t="s">
        <v>237</v>
      </c>
      <c r="D130" s="22">
        <v>4.4421759259259258E-2</v>
      </c>
      <c r="E130" s="57">
        <f>D130*24</f>
        <v>1.0661222222222222</v>
      </c>
      <c r="F130" s="12">
        <v>5</v>
      </c>
      <c r="G130" s="12" t="s">
        <v>14</v>
      </c>
      <c r="H130" s="12">
        <v>1</v>
      </c>
      <c r="I130" s="12" t="s">
        <v>81</v>
      </c>
      <c r="J130" s="12">
        <v>0</v>
      </c>
      <c r="K130" s="12">
        <v>0</v>
      </c>
      <c r="L130" s="12">
        <v>0</v>
      </c>
      <c r="M130" s="12">
        <v>0</v>
      </c>
      <c r="N130" s="12">
        <v>0</v>
      </c>
      <c r="O130" s="5" t="s">
        <v>238</v>
      </c>
      <c r="P130" s="12">
        <v>6</v>
      </c>
    </row>
    <row r="131" spans="1:16" ht="25.5" x14ac:dyDescent="0.35">
      <c r="A131" s="12">
        <v>130</v>
      </c>
      <c r="B131" s="27">
        <v>43716</v>
      </c>
      <c r="C131" s="24" t="s">
        <v>109</v>
      </c>
      <c r="D131" s="22">
        <v>4.3812615740740739E-2</v>
      </c>
      <c r="E131" s="57">
        <f>D131*24</f>
        <v>1.0515027777777777</v>
      </c>
      <c r="F131" s="12">
        <v>5</v>
      </c>
      <c r="G131" s="12" t="s">
        <v>15</v>
      </c>
      <c r="H131" s="12">
        <v>1</v>
      </c>
      <c r="I131" s="12" t="s">
        <v>35</v>
      </c>
      <c r="J131" s="12">
        <v>0</v>
      </c>
      <c r="K131" s="12">
        <v>0</v>
      </c>
      <c r="L131" s="12">
        <v>0</v>
      </c>
      <c r="M131" s="12">
        <v>0</v>
      </c>
      <c r="N131" s="12">
        <v>0</v>
      </c>
      <c r="O131" s="5" t="s">
        <v>260</v>
      </c>
      <c r="P131" s="12">
        <v>4</v>
      </c>
    </row>
    <row r="132" spans="1:16" ht="25.5" x14ac:dyDescent="0.35">
      <c r="A132" s="12">
        <v>3</v>
      </c>
      <c r="B132" s="21">
        <v>43101</v>
      </c>
      <c r="C132" s="22"/>
      <c r="D132" s="22">
        <v>4.3570717592592595E-2</v>
      </c>
      <c r="E132" s="57">
        <v>1.05</v>
      </c>
      <c r="F132" s="12">
        <v>4</v>
      </c>
      <c r="G132" s="12" t="s">
        <v>15</v>
      </c>
      <c r="H132" s="12">
        <v>1</v>
      </c>
      <c r="I132" s="12" t="s">
        <v>37</v>
      </c>
      <c r="J132" s="12">
        <v>1</v>
      </c>
      <c r="K132" s="12">
        <v>1</v>
      </c>
      <c r="L132" s="12"/>
      <c r="M132" s="12"/>
      <c r="N132" s="12"/>
      <c r="O132" s="5" t="s">
        <v>38</v>
      </c>
    </row>
    <row r="133" spans="1:16" ht="38.25" x14ac:dyDescent="0.35">
      <c r="A133" s="12">
        <v>33</v>
      </c>
      <c r="B133" s="21">
        <v>43244</v>
      </c>
      <c r="C133" s="22"/>
      <c r="D133" s="22">
        <v>4.3661111111111116E-2</v>
      </c>
      <c r="E133" s="57">
        <v>1.05</v>
      </c>
      <c r="F133" s="12">
        <v>4</v>
      </c>
      <c r="G133" s="12" t="s">
        <v>34</v>
      </c>
      <c r="H133" s="12">
        <v>1</v>
      </c>
      <c r="I133" s="12" t="s">
        <v>89</v>
      </c>
      <c r="J133" s="12">
        <v>0</v>
      </c>
      <c r="K133" s="12">
        <v>0</v>
      </c>
      <c r="L133" s="12">
        <v>0</v>
      </c>
      <c r="M133" s="12">
        <v>0</v>
      </c>
      <c r="N133" s="12"/>
      <c r="O133" s="8" t="s">
        <v>90</v>
      </c>
    </row>
    <row r="134" spans="1:16" ht="12.75" x14ac:dyDescent="0.35">
      <c r="A134" s="12">
        <v>84</v>
      </c>
      <c r="B134" s="27">
        <v>43517</v>
      </c>
      <c r="C134" s="24" t="s">
        <v>142</v>
      </c>
      <c r="D134" s="22">
        <v>4.3617013888888889E-2</v>
      </c>
      <c r="E134" s="57">
        <f>D134*24</f>
        <v>1.0468083333333333</v>
      </c>
      <c r="F134" s="12">
        <v>4</v>
      </c>
      <c r="G134" s="12" t="s">
        <v>14</v>
      </c>
      <c r="H134" s="12">
        <v>1</v>
      </c>
      <c r="I134" s="12" t="s">
        <v>177</v>
      </c>
      <c r="J134" s="12">
        <v>0</v>
      </c>
      <c r="K134" s="12">
        <v>0</v>
      </c>
      <c r="L134" s="12">
        <v>0</v>
      </c>
      <c r="M134" s="12">
        <v>0</v>
      </c>
      <c r="N134" s="12"/>
      <c r="O134" s="5" t="s">
        <v>178</v>
      </c>
      <c r="P134" s="12">
        <v>2</v>
      </c>
    </row>
    <row r="135" spans="1:16" ht="25.5" x14ac:dyDescent="0.35">
      <c r="A135" s="12">
        <v>111</v>
      </c>
      <c r="B135" s="31">
        <v>43627</v>
      </c>
      <c r="C135" s="24" t="s">
        <v>224</v>
      </c>
      <c r="D135" s="22">
        <v>4.3153125000000001E-2</v>
      </c>
      <c r="E135" s="57">
        <f>D135*24</f>
        <v>1.0356749999999999</v>
      </c>
      <c r="F135" s="12">
        <v>4</v>
      </c>
      <c r="G135" s="12" t="s">
        <v>225</v>
      </c>
      <c r="H135" s="12">
        <v>1</v>
      </c>
      <c r="I135" s="12" t="s">
        <v>226</v>
      </c>
      <c r="J135" s="12">
        <v>0</v>
      </c>
      <c r="K135" s="12">
        <v>0</v>
      </c>
      <c r="L135" s="12">
        <v>0</v>
      </c>
      <c r="M135" s="12">
        <v>0</v>
      </c>
      <c r="N135" s="12">
        <v>0</v>
      </c>
      <c r="O135" s="5" t="s">
        <v>227</v>
      </c>
      <c r="P135" s="12">
        <v>4</v>
      </c>
    </row>
    <row r="136" spans="1:16" ht="25.5" x14ac:dyDescent="0.35">
      <c r="A136" s="12">
        <v>103</v>
      </c>
      <c r="B136" s="30">
        <v>43601</v>
      </c>
      <c r="C136" s="24" t="s">
        <v>211</v>
      </c>
      <c r="D136" s="22">
        <v>4.2254629629629635E-2</v>
      </c>
      <c r="E136" s="57">
        <f>D136*24</f>
        <v>1.0141111111111112</v>
      </c>
      <c r="F136" s="12">
        <v>5</v>
      </c>
      <c r="G136" s="12" t="s">
        <v>40</v>
      </c>
      <c r="H136" s="12">
        <v>1</v>
      </c>
      <c r="I136" s="12" t="s">
        <v>47</v>
      </c>
      <c r="J136" s="12">
        <v>0</v>
      </c>
      <c r="K136" s="12">
        <v>0</v>
      </c>
      <c r="L136" s="12">
        <v>0</v>
      </c>
      <c r="M136" s="12">
        <v>0</v>
      </c>
      <c r="N136" s="12">
        <v>0</v>
      </c>
      <c r="O136" s="5" t="s">
        <v>212</v>
      </c>
      <c r="P136" s="12">
        <v>2</v>
      </c>
    </row>
    <row r="137" spans="1:16" ht="25.5" x14ac:dyDescent="0.35">
      <c r="A137" s="12">
        <v>71</v>
      </c>
      <c r="B137" s="26">
        <v>43436</v>
      </c>
      <c r="C137" s="24" t="s">
        <v>98</v>
      </c>
      <c r="D137" s="60">
        <v>4.2167708333333331E-2</v>
      </c>
      <c r="E137" s="57">
        <f>D137*24</f>
        <v>1.012025</v>
      </c>
      <c r="F137" s="12">
        <v>4</v>
      </c>
      <c r="G137" s="12" t="s">
        <v>40</v>
      </c>
      <c r="H137" s="12">
        <v>1</v>
      </c>
      <c r="I137" s="12" t="s">
        <v>144</v>
      </c>
      <c r="J137" s="12">
        <v>0</v>
      </c>
      <c r="K137" s="12">
        <v>0</v>
      </c>
      <c r="L137" s="12">
        <v>0</v>
      </c>
      <c r="M137" s="12">
        <v>0</v>
      </c>
      <c r="N137" s="12"/>
      <c r="O137" s="5" t="s">
        <v>160</v>
      </c>
      <c r="P137" s="12">
        <v>8</v>
      </c>
    </row>
    <row r="138" spans="1:16" ht="25.5" x14ac:dyDescent="0.35">
      <c r="A138" s="12">
        <v>161</v>
      </c>
      <c r="B138" s="27">
        <v>43911</v>
      </c>
      <c r="C138" s="24" t="s">
        <v>311</v>
      </c>
      <c r="D138" s="22">
        <v>4.2022222222222218E-2</v>
      </c>
      <c r="E138" s="57">
        <f>D138*24</f>
        <v>1.0085333333333333</v>
      </c>
      <c r="F138" s="12">
        <v>4</v>
      </c>
      <c r="G138" s="12" t="s">
        <v>225</v>
      </c>
      <c r="H138" s="12">
        <v>1</v>
      </c>
      <c r="I138" s="12" t="s">
        <v>124</v>
      </c>
      <c r="J138" s="12">
        <v>0</v>
      </c>
      <c r="K138" s="12">
        <v>0</v>
      </c>
      <c r="L138" s="12">
        <v>0</v>
      </c>
      <c r="M138" s="12">
        <v>0</v>
      </c>
      <c r="N138" s="12">
        <v>0</v>
      </c>
      <c r="O138" s="5" t="s">
        <v>314</v>
      </c>
      <c r="P138" s="12">
        <v>2</v>
      </c>
    </row>
    <row r="139" spans="1:16" ht="38.25" x14ac:dyDescent="0.35">
      <c r="A139" s="12">
        <v>126</v>
      </c>
      <c r="B139" s="27">
        <v>43702</v>
      </c>
      <c r="C139" s="24" t="s">
        <v>228</v>
      </c>
      <c r="D139" s="22">
        <v>4.1746064814814819E-2</v>
      </c>
      <c r="E139" s="57">
        <f>D139*24</f>
        <v>1.0019055555555556</v>
      </c>
      <c r="F139" s="12">
        <v>5</v>
      </c>
      <c r="G139" s="12" t="s">
        <v>99</v>
      </c>
      <c r="H139" s="12">
        <v>1</v>
      </c>
      <c r="I139" s="12" t="s">
        <v>87</v>
      </c>
      <c r="J139" s="12">
        <v>0</v>
      </c>
      <c r="K139" s="12">
        <v>0</v>
      </c>
      <c r="L139" s="12">
        <v>0</v>
      </c>
      <c r="M139" s="12">
        <v>0</v>
      </c>
      <c r="N139" s="12">
        <v>0</v>
      </c>
      <c r="O139" s="5" t="s">
        <v>253</v>
      </c>
      <c r="P139" s="12">
        <v>5</v>
      </c>
    </row>
    <row r="140" spans="1:16" ht="38.25" x14ac:dyDescent="0.35">
      <c r="A140" s="12">
        <v>109</v>
      </c>
      <c r="B140" s="31">
        <v>43622</v>
      </c>
      <c r="C140" s="24" t="s">
        <v>98</v>
      </c>
      <c r="D140" s="24" t="s">
        <v>219</v>
      </c>
      <c r="E140" s="57">
        <f>D140*24</f>
        <v>0.98626111111111103</v>
      </c>
      <c r="F140" s="12">
        <v>4</v>
      </c>
      <c r="G140" s="12" t="s">
        <v>40</v>
      </c>
      <c r="H140" s="12">
        <v>1</v>
      </c>
      <c r="I140" s="12" t="s">
        <v>220</v>
      </c>
      <c r="J140" s="12">
        <v>0</v>
      </c>
      <c r="K140" s="12">
        <v>0</v>
      </c>
      <c r="L140" s="12">
        <v>0</v>
      </c>
      <c r="M140" s="12">
        <v>0</v>
      </c>
      <c r="N140" s="12">
        <v>0</v>
      </c>
      <c r="O140" s="5" t="s">
        <v>221</v>
      </c>
      <c r="P140" s="12">
        <v>7</v>
      </c>
    </row>
    <row r="141" spans="1:16" ht="25.5" x14ac:dyDescent="0.35">
      <c r="A141" s="12">
        <v>89</v>
      </c>
      <c r="B141" s="27">
        <v>43527</v>
      </c>
      <c r="C141" s="24" t="s">
        <v>142</v>
      </c>
      <c r="D141" s="22">
        <v>4.1089236111111115E-2</v>
      </c>
      <c r="E141" s="57">
        <f>D141*24</f>
        <v>0.98614166666666669</v>
      </c>
      <c r="F141" s="12">
        <v>4</v>
      </c>
      <c r="G141" s="12" t="s">
        <v>186</v>
      </c>
      <c r="H141" s="12">
        <v>1</v>
      </c>
      <c r="I141" s="12" t="s">
        <v>187</v>
      </c>
      <c r="J141" s="12">
        <v>0</v>
      </c>
      <c r="K141" s="12">
        <v>0</v>
      </c>
      <c r="L141" s="12">
        <v>0</v>
      </c>
      <c r="M141" s="12">
        <v>0</v>
      </c>
      <c r="N141" s="12"/>
      <c r="O141" s="5" t="s">
        <v>188</v>
      </c>
      <c r="P141" s="12">
        <v>2</v>
      </c>
    </row>
    <row r="142" spans="1:16" ht="25.5" x14ac:dyDescent="0.35">
      <c r="A142" s="12">
        <v>87</v>
      </c>
      <c r="B142" s="27">
        <v>43519</v>
      </c>
      <c r="C142" s="24" t="s">
        <v>109</v>
      </c>
      <c r="D142" s="24" t="s">
        <v>182</v>
      </c>
      <c r="E142" s="57">
        <f>D142*24</f>
        <v>0.97986944444444446</v>
      </c>
      <c r="F142" s="12">
        <v>4</v>
      </c>
      <c r="G142" s="12" t="s">
        <v>15</v>
      </c>
      <c r="H142" s="12">
        <v>1</v>
      </c>
      <c r="I142" s="12" t="s">
        <v>183</v>
      </c>
      <c r="J142" s="12">
        <v>0</v>
      </c>
      <c r="K142" s="12">
        <v>0</v>
      </c>
      <c r="L142" s="12">
        <v>0</v>
      </c>
      <c r="M142" s="12">
        <v>0</v>
      </c>
      <c r="N142" s="12"/>
      <c r="O142" s="5" t="s">
        <v>184</v>
      </c>
      <c r="P142" s="12">
        <v>2</v>
      </c>
    </row>
    <row r="143" spans="1:16" ht="25.5" x14ac:dyDescent="0.35">
      <c r="A143" s="12">
        <v>86</v>
      </c>
      <c r="B143" s="27">
        <v>43519</v>
      </c>
      <c r="C143" s="24" t="s">
        <v>109</v>
      </c>
      <c r="D143" s="22">
        <v>4.0603935185185187E-2</v>
      </c>
      <c r="E143" s="57">
        <f>D143*24</f>
        <v>0.97449444444444455</v>
      </c>
      <c r="F143" s="12">
        <v>4</v>
      </c>
      <c r="G143" s="12" t="s">
        <v>14</v>
      </c>
      <c r="H143" s="12">
        <v>1</v>
      </c>
      <c r="I143" s="12" t="s">
        <v>177</v>
      </c>
      <c r="J143" s="12">
        <v>1</v>
      </c>
      <c r="K143" s="12">
        <v>0</v>
      </c>
      <c r="L143" s="12">
        <v>0</v>
      </c>
      <c r="M143" s="12">
        <v>0</v>
      </c>
      <c r="N143" s="12"/>
      <c r="O143" s="5" t="s">
        <v>181</v>
      </c>
      <c r="P143" s="12">
        <v>7</v>
      </c>
    </row>
    <row r="144" spans="1:16" ht="12.75" x14ac:dyDescent="0.35">
      <c r="A144" s="12">
        <v>51</v>
      </c>
      <c r="B144" s="26">
        <v>43369</v>
      </c>
      <c r="C144" s="24" t="s">
        <v>98</v>
      </c>
      <c r="D144" s="22">
        <v>3.999236111111111E-2</v>
      </c>
      <c r="E144" s="57">
        <f>D144*24</f>
        <v>0.95981666666666665</v>
      </c>
      <c r="F144" s="12">
        <v>4</v>
      </c>
      <c r="G144" s="12" t="s">
        <v>14</v>
      </c>
      <c r="H144" s="12">
        <v>1</v>
      </c>
      <c r="I144" s="12" t="s">
        <v>81</v>
      </c>
      <c r="J144" s="12">
        <v>0</v>
      </c>
      <c r="K144" s="12">
        <v>0</v>
      </c>
      <c r="L144" s="12">
        <v>0</v>
      </c>
      <c r="M144" s="12">
        <v>0</v>
      </c>
      <c r="N144" s="12"/>
      <c r="O144" s="5" t="s">
        <v>126</v>
      </c>
    </row>
    <row r="145" spans="1:16" ht="12.75" x14ac:dyDescent="0.35">
      <c r="A145" s="12">
        <v>63</v>
      </c>
      <c r="B145" s="26">
        <v>43401</v>
      </c>
      <c r="C145" s="24" t="s">
        <v>98</v>
      </c>
      <c r="D145" s="59">
        <v>3.9438888888888891E-2</v>
      </c>
      <c r="E145" s="57">
        <f>D145*24</f>
        <v>0.94653333333333345</v>
      </c>
      <c r="F145" s="12">
        <v>4</v>
      </c>
      <c r="G145" s="12" t="s">
        <v>14</v>
      </c>
      <c r="H145" s="12">
        <v>1</v>
      </c>
      <c r="I145" s="12" t="s">
        <v>148</v>
      </c>
      <c r="O145" s="5" t="s">
        <v>149</v>
      </c>
    </row>
    <row r="146" spans="1:16" ht="12.75" x14ac:dyDescent="0.35">
      <c r="A146" s="12">
        <v>113</v>
      </c>
      <c r="B146" s="31">
        <v>43651</v>
      </c>
      <c r="C146" s="24" t="s">
        <v>228</v>
      </c>
      <c r="D146" s="24" t="s">
        <v>232</v>
      </c>
      <c r="E146" s="57">
        <f>D146*24</f>
        <v>0.93515277777777794</v>
      </c>
      <c r="F146" s="12">
        <v>4</v>
      </c>
      <c r="G146" s="12" t="s">
        <v>40</v>
      </c>
      <c r="H146" s="12">
        <v>1</v>
      </c>
      <c r="I146" s="12" t="s">
        <v>44</v>
      </c>
      <c r="J146" s="12">
        <v>0</v>
      </c>
      <c r="K146" s="12">
        <v>0</v>
      </c>
      <c r="L146" s="12">
        <v>0</v>
      </c>
      <c r="M146" s="12">
        <v>0</v>
      </c>
      <c r="N146" s="12">
        <v>0</v>
      </c>
      <c r="O146" s="5" t="s">
        <v>233</v>
      </c>
      <c r="P146" s="12">
        <v>5</v>
      </c>
    </row>
    <row r="147" spans="1:16" ht="51" x14ac:dyDescent="0.35">
      <c r="A147" s="12">
        <v>163</v>
      </c>
      <c r="B147" s="27">
        <v>43919</v>
      </c>
      <c r="C147" s="24" t="s">
        <v>228</v>
      </c>
      <c r="D147" s="24" t="s">
        <v>316</v>
      </c>
      <c r="E147" s="57">
        <f>D147*24</f>
        <v>0.9160166666666667</v>
      </c>
      <c r="F147" s="12">
        <v>4</v>
      </c>
      <c r="G147" s="12" t="s">
        <v>14</v>
      </c>
      <c r="H147" s="12">
        <v>1</v>
      </c>
      <c r="I147" s="12" t="s">
        <v>133</v>
      </c>
      <c r="J147" s="12">
        <v>0</v>
      </c>
      <c r="K147" s="12">
        <v>0</v>
      </c>
      <c r="L147" s="12">
        <v>0</v>
      </c>
      <c r="M147" s="12">
        <v>0</v>
      </c>
      <c r="N147" s="12">
        <v>0</v>
      </c>
      <c r="O147" s="5" t="s">
        <v>317</v>
      </c>
    </row>
    <row r="148" spans="1:16" ht="12.75" x14ac:dyDescent="0.35">
      <c r="A148" s="12">
        <v>165</v>
      </c>
      <c r="B148" s="27">
        <v>43937</v>
      </c>
      <c r="C148" s="24" t="s">
        <v>311</v>
      </c>
      <c r="D148" s="22">
        <v>3.7789351851851852E-2</v>
      </c>
      <c r="E148" s="57">
        <f>D148*24</f>
        <v>0.90694444444444444</v>
      </c>
      <c r="F148" s="12">
        <v>4</v>
      </c>
      <c r="G148" s="12" t="s">
        <v>63</v>
      </c>
      <c r="H148" s="12">
        <v>1</v>
      </c>
      <c r="I148" s="12" t="s">
        <v>110</v>
      </c>
      <c r="J148" s="12">
        <v>0</v>
      </c>
      <c r="K148" s="12">
        <v>0</v>
      </c>
      <c r="L148" s="12">
        <v>0</v>
      </c>
      <c r="M148" s="12">
        <v>0</v>
      </c>
      <c r="N148" s="12">
        <v>0</v>
      </c>
      <c r="O148" s="5" t="s">
        <v>319</v>
      </c>
    </row>
    <row r="149" spans="1:16" ht="12.75" x14ac:dyDescent="0.35">
      <c r="A149" s="12">
        <v>110</v>
      </c>
      <c r="B149" s="31">
        <v>43626</v>
      </c>
      <c r="C149" s="24" t="s">
        <v>98</v>
      </c>
      <c r="D149" s="24" t="s">
        <v>222</v>
      </c>
      <c r="E149" s="57">
        <f>D149*24</f>
        <v>0.90394444444444444</v>
      </c>
      <c r="F149" s="12">
        <v>4</v>
      </c>
      <c r="G149" s="12" t="s">
        <v>34</v>
      </c>
      <c r="H149" s="12">
        <v>1</v>
      </c>
      <c r="I149" s="12" t="s">
        <v>47</v>
      </c>
      <c r="J149" s="12">
        <v>0</v>
      </c>
      <c r="K149" s="12">
        <v>0</v>
      </c>
      <c r="L149" s="12">
        <v>0</v>
      </c>
      <c r="M149" s="12">
        <v>0</v>
      </c>
      <c r="N149" s="12">
        <v>0</v>
      </c>
      <c r="O149" s="5" t="s">
        <v>223</v>
      </c>
      <c r="P149" s="12">
        <v>5</v>
      </c>
    </row>
    <row r="150" spans="1:16" ht="12.75" x14ac:dyDescent="0.35">
      <c r="A150" s="12">
        <v>96</v>
      </c>
      <c r="B150" s="26">
        <v>43555</v>
      </c>
      <c r="C150" s="24" t="s">
        <v>142</v>
      </c>
      <c r="D150" s="24" t="s">
        <v>199</v>
      </c>
      <c r="E150" s="57">
        <f>D150*24</f>
        <v>0.88362499999999988</v>
      </c>
      <c r="F150" s="12">
        <v>4</v>
      </c>
      <c r="G150" s="12" t="s">
        <v>186</v>
      </c>
      <c r="H150" s="12">
        <v>1</v>
      </c>
      <c r="I150" s="12" t="s">
        <v>200</v>
      </c>
      <c r="J150" s="12">
        <v>0</v>
      </c>
      <c r="K150" s="12">
        <v>0</v>
      </c>
      <c r="L150" s="12">
        <v>0</v>
      </c>
      <c r="M150" s="12">
        <v>0</v>
      </c>
      <c r="N150" s="12"/>
      <c r="O150" s="5" t="s">
        <v>201</v>
      </c>
      <c r="P150" s="12">
        <v>4</v>
      </c>
    </row>
    <row r="151" spans="1:16" ht="25.5" x14ac:dyDescent="0.35">
      <c r="A151" s="12">
        <v>141</v>
      </c>
      <c r="B151" s="27">
        <v>43779</v>
      </c>
      <c r="C151" s="24" t="s">
        <v>228</v>
      </c>
      <c r="D151" s="24" t="s">
        <v>279</v>
      </c>
      <c r="E151" s="57">
        <f>D151*24</f>
        <v>0.8699861111111109</v>
      </c>
      <c r="F151" s="12">
        <v>4</v>
      </c>
      <c r="G151" s="12" t="s">
        <v>14</v>
      </c>
      <c r="H151" s="12">
        <v>1</v>
      </c>
      <c r="I151" s="12" t="s">
        <v>124</v>
      </c>
      <c r="J151" s="12">
        <v>0</v>
      </c>
      <c r="K151" s="12">
        <v>0</v>
      </c>
      <c r="L151" s="12">
        <v>0</v>
      </c>
      <c r="M151" s="12">
        <v>0</v>
      </c>
      <c r="N151" s="12">
        <v>0</v>
      </c>
      <c r="O151" s="5" t="s">
        <v>280</v>
      </c>
      <c r="P151" s="12">
        <v>4</v>
      </c>
    </row>
    <row r="152" spans="1:16" ht="12.75" x14ac:dyDescent="0.35">
      <c r="A152" s="12">
        <v>114</v>
      </c>
      <c r="B152" s="31">
        <v>43653</v>
      </c>
      <c r="C152" s="24" t="s">
        <v>142</v>
      </c>
      <c r="D152" s="24" t="s">
        <v>234</v>
      </c>
      <c r="E152" s="57">
        <f>D152*24</f>
        <v>0.85915555555555556</v>
      </c>
      <c r="F152" s="12">
        <v>4</v>
      </c>
      <c r="G152" s="12" t="s">
        <v>40</v>
      </c>
      <c r="H152" s="12">
        <v>1</v>
      </c>
      <c r="I152" s="12" t="s">
        <v>235</v>
      </c>
      <c r="J152" s="12">
        <v>0</v>
      </c>
      <c r="K152" s="12">
        <v>0</v>
      </c>
      <c r="L152" s="12">
        <v>0</v>
      </c>
      <c r="M152" s="12">
        <v>0</v>
      </c>
      <c r="N152" s="12">
        <v>0</v>
      </c>
      <c r="O152" s="5" t="s">
        <v>236</v>
      </c>
      <c r="P152" s="12">
        <v>3</v>
      </c>
    </row>
    <row r="153" spans="1:16" ht="25.5" x14ac:dyDescent="0.35">
      <c r="A153" s="12">
        <v>145</v>
      </c>
      <c r="B153" s="27">
        <v>43807</v>
      </c>
      <c r="C153" s="24" t="s">
        <v>109</v>
      </c>
      <c r="D153" s="24" t="s">
        <v>285</v>
      </c>
      <c r="E153" s="57">
        <f>D153*24</f>
        <v>0.84981666666666666</v>
      </c>
      <c r="F153" s="12">
        <v>4</v>
      </c>
      <c r="G153" s="12" t="s">
        <v>34</v>
      </c>
      <c r="H153" s="12">
        <v>1</v>
      </c>
      <c r="I153" s="12" t="s">
        <v>286</v>
      </c>
      <c r="J153" s="12">
        <v>0</v>
      </c>
      <c r="K153" s="12">
        <v>0</v>
      </c>
      <c r="L153" s="12">
        <v>0</v>
      </c>
      <c r="M153" s="12">
        <v>0</v>
      </c>
      <c r="N153" s="12">
        <v>0</v>
      </c>
      <c r="O153" s="5" t="s">
        <v>287</v>
      </c>
      <c r="P153" s="12">
        <v>4</v>
      </c>
    </row>
    <row r="154" spans="1:16" ht="38.25" x14ac:dyDescent="0.35">
      <c r="A154" s="12">
        <v>41</v>
      </c>
      <c r="B154" s="25">
        <v>43322</v>
      </c>
      <c r="C154" s="24" t="s">
        <v>98</v>
      </c>
      <c r="D154" s="24" t="s">
        <v>105</v>
      </c>
      <c r="E154" s="57">
        <v>0.84</v>
      </c>
      <c r="F154" s="12">
        <v>4</v>
      </c>
      <c r="G154" s="12" t="s">
        <v>40</v>
      </c>
      <c r="H154" s="12">
        <v>1</v>
      </c>
      <c r="I154" s="12" t="s">
        <v>47</v>
      </c>
      <c r="J154" s="12">
        <v>1</v>
      </c>
      <c r="K154" s="12">
        <v>0</v>
      </c>
      <c r="L154" s="12">
        <v>0</v>
      </c>
      <c r="M154" s="12">
        <v>0</v>
      </c>
      <c r="N154" s="12"/>
      <c r="O154" s="5" t="s">
        <v>106</v>
      </c>
    </row>
    <row r="155" spans="1:16" ht="25.5" x14ac:dyDescent="0.35">
      <c r="A155" s="12">
        <v>81</v>
      </c>
      <c r="B155" s="27">
        <v>43512</v>
      </c>
      <c r="C155" s="24" t="s">
        <v>98</v>
      </c>
      <c r="D155" s="24" t="s">
        <v>173</v>
      </c>
      <c r="E155" s="57">
        <f>D155*24</f>
        <v>0.83580555555555569</v>
      </c>
      <c r="F155" s="12">
        <v>5</v>
      </c>
      <c r="G155" s="12" t="s">
        <v>14</v>
      </c>
      <c r="H155" s="12">
        <v>1</v>
      </c>
      <c r="I155" s="12" t="s">
        <v>121</v>
      </c>
      <c r="J155" s="12">
        <v>0</v>
      </c>
      <c r="K155" s="12">
        <v>0</v>
      </c>
      <c r="L155" s="12">
        <v>0</v>
      </c>
      <c r="M155" s="12">
        <v>0</v>
      </c>
      <c r="N155" s="12"/>
      <c r="O155" s="5" t="s">
        <v>174</v>
      </c>
      <c r="P155" s="12">
        <v>6</v>
      </c>
    </row>
    <row r="156" spans="1:16" ht="51" x14ac:dyDescent="0.35">
      <c r="A156" s="12">
        <v>43</v>
      </c>
      <c r="B156" s="25">
        <v>43344</v>
      </c>
      <c r="C156" s="24" t="s">
        <v>109</v>
      </c>
      <c r="D156" s="22">
        <v>2.0672453703703701</v>
      </c>
      <c r="E156" s="57">
        <v>0.83</v>
      </c>
      <c r="F156" s="12">
        <v>4</v>
      </c>
      <c r="G156" s="12" t="s">
        <v>46</v>
      </c>
      <c r="H156" s="12">
        <v>1</v>
      </c>
      <c r="I156" s="12" t="s">
        <v>110</v>
      </c>
      <c r="J156" s="12">
        <v>0</v>
      </c>
      <c r="K156" s="12">
        <v>0</v>
      </c>
      <c r="L156" s="12">
        <v>0</v>
      </c>
      <c r="M156" s="12">
        <v>0</v>
      </c>
      <c r="N156" s="12"/>
      <c r="O156" s="5" t="s">
        <v>111</v>
      </c>
    </row>
    <row r="157" spans="1:16" ht="25.5" x14ac:dyDescent="0.35">
      <c r="A157" s="12">
        <v>48</v>
      </c>
      <c r="B157" s="25">
        <v>43352</v>
      </c>
      <c r="C157" s="24" t="s">
        <v>98</v>
      </c>
      <c r="D157" s="24" t="s">
        <v>120</v>
      </c>
      <c r="E157" s="57">
        <f>D157*24</f>
        <v>0.78968333333333329</v>
      </c>
      <c r="F157" s="12">
        <v>4</v>
      </c>
      <c r="G157" s="12" t="s">
        <v>40</v>
      </c>
      <c r="H157" s="12">
        <v>1</v>
      </c>
      <c r="I157" s="12" t="s">
        <v>121</v>
      </c>
      <c r="J157" s="12">
        <v>0</v>
      </c>
      <c r="K157" s="12">
        <v>0</v>
      </c>
      <c r="L157" s="12">
        <v>0</v>
      </c>
      <c r="M157" s="12">
        <v>0</v>
      </c>
      <c r="N157" s="12"/>
      <c r="O157" s="5" t="s">
        <v>122</v>
      </c>
    </row>
    <row r="158" spans="1:16" ht="12.75" x14ac:dyDescent="0.35">
      <c r="A158" s="12">
        <v>138</v>
      </c>
      <c r="B158" s="27">
        <v>43751</v>
      </c>
      <c r="C158" s="24" t="s">
        <v>209</v>
      </c>
      <c r="D158" s="24" t="s">
        <v>272</v>
      </c>
      <c r="E158" s="57">
        <f>D158*24</f>
        <v>0.78677222222222221</v>
      </c>
      <c r="F158" s="12">
        <v>4</v>
      </c>
      <c r="G158" s="12" t="s">
        <v>99</v>
      </c>
      <c r="H158" s="12">
        <v>1</v>
      </c>
      <c r="I158" s="12" t="s">
        <v>273</v>
      </c>
      <c r="J158" s="12">
        <v>0</v>
      </c>
      <c r="K158" s="12">
        <v>0</v>
      </c>
      <c r="L158" s="12">
        <v>0</v>
      </c>
      <c r="M158" s="12">
        <v>0</v>
      </c>
      <c r="N158" s="12">
        <v>0</v>
      </c>
      <c r="O158" s="5" t="s">
        <v>274</v>
      </c>
      <c r="P158" s="12">
        <v>6</v>
      </c>
    </row>
    <row r="159" spans="1:16" ht="63.75" x14ac:dyDescent="0.35">
      <c r="A159" s="12">
        <v>127</v>
      </c>
      <c r="B159" s="27">
        <v>43702</v>
      </c>
      <c r="C159" s="24" t="s">
        <v>228</v>
      </c>
      <c r="D159" s="24" t="s">
        <v>254</v>
      </c>
      <c r="E159" s="57">
        <f>D159*24</f>
        <v>0.78425277777777791</v>
      </c>
      <c r="F159" s="12">
        <v>4</v>
      </c>
      <c r="G159" s="12" t="s">
        <v>40</v>
      </c>
      <c r="H159" s="12">
        <v>1</v>
      </c>
      <c r="I159" s="12" t="s">
        <v>255</v>
      </c>
      <c r="J159" s="12">
        <v>0</v>
      </c>
      <c r="K159" s="12">
        <v>0</v>
      </c>
      <c r="L159" s="12">
        <v>0</v>
      </c>
      <c r="M159" s="12">
        <v>0</v>
      </c>
      <c r="N159" s="12">
        <v>0</v>
      </c>
      <c r="O159" s="5" t="s">
        <v>256</v>
      </c>
    </row>
    <row r="160" spans="1:16" ht="51" x14ac:dyDescent="0.35">
      <c r="A160" s="12">
        <v>24</v>
      </c>
      <c r="B160" s="21">
        <v>43187</v>
      </c>
      <c r="C160" s="22"/>
      <c r="D160" s="22">
        <v>1.8778125000000001</v>
      </c>
      <c r="E160" s="57">
        <v>0.75</v>
      </c>
      <c r="F160" s="12">
        <v>4</v>
      </c>
      <c r="G160" s="12" t="s">
        <v>14</v>
      </c>
      <c r="H160" s="12">
        <v>1</v>
      </c>
      <c r="I160" s="12" t="s">
        <v>74</v>
      </c>
      <c r="J160" s="12">
        <v>0</v>
      </c>
      <c r="K160" s="12">
        <v>0</v>
      </c>
      <c r="L160" s="12">
        <v>0</v>
      </c>
      <c r="M160" s="12"/>
      <c r="N160" s="12"/>
      <c r="O160" s="5" t="s">
        <v>75</v>
      </c>
    </row>
    <row r="161" spans="1:16" ht="12.75" x14ac:dyDescent="0.35">
      <c r="A161" s="12">
        <v>4</v>
      </c>
      <c r="B161" s="21">
        <v>43101</v>
      </c>
      <c r="C161" s="22"/>
      <c r="D161" s="22" t="s">
        <v>39</v>
      </c>
      <c r="E161" s="57">
        <v>0.71</v>
      </c>
      <c r="F161" s="12">
        <v>4</v>
      </c>
      <c r="G161" s="12" t="s">
        <v>40</v>
      </c>
      <c r="H161" s="12">
        <v>1</v>
      </c>
      <c r="I161" s="12" t="s">
        <v>41</v>
      </c>
      <c r="J161" s="12">
        <v>1</v>
      </c>
      <c r="K161" s="12">
        <v>1</v>
      </c>
      <c r="L161" s="12"/>
      <c r="M161" s="12"/>
      <c r="N161" s="12"/>
      <c r="O161" s="5" t="s">
        <v>42</v>
      </c>
    </row>
    <row r="162" spans="1:16" ht="12.75" x14ac:dyDescent="0.35">
      <c r="A162" s="12">
        <v>140</v>
      </c>
      <c r="B162" s="27">
        <v>43776</v>
      </c>
      <c r="C162" s="24" t="s">
        <v>209</v>
      </c>
      <c r="D162" s="24" t="s">
        <v>277</v>
      </c>
      <c r="E162" s="57">
        <f>D162*24</f>
        <v>0.6799722222222222</v>
      </c>
      <c r="F162" s="12">
        <v>4</v>
      </c>
      <c r="G162" s="12" t="s">
        <v>15</v>
      </c>
      <c r="H162" s="12">
        <v>1</v>
      </c>
      <c r="I162" s="12" t="s">
        <v>50</v>
      </c>
      <c r="J162" s="12">
        <v>0</v>
      </c>
      <c r="K162" s="12">
        <v>0</v>
      </c>
      <c r="L162" s="12">
        <v>0</v>
      </c>
      <c r="M162" s="12">
        <v>0</v>
      </c>
      <c r="N162" s="12">
        <v>0</v>
      </c>
      <c r="O162" s="5" t="s">
        <v>278</v>
      </c>
      <c r="P162" s="12">
        <v>3</v>
      </c>
    </row>
    <row r="163" spans="1:16" ht="38.25" x14ac:dyDescent="0.35">
      <c r="A163" s="12">
        <v>68</v>
      </c>
      <c r="B163" s="26">
        <v>43421</v>
      </c>
      <c r="C163" s="24" t="s">
        <v>142</v>
      </c>
      <c r="D163" s="29">
        <v>2.7997685185185184E-2</v>
      </c>
      <c r="E163" s="57">
        <f>D163*24</f>
        <v>0.67194444444444446</v>
      </c>
      <c r="F163" s="12">
        <v>4</v>
      </c>
      <c r="G163" s="12" t="s">
        <v>40</v>
      </c>
      <c r="H163" s="12">
        <v>1</v>
      </c>
      <c r="I163" s="12" t="s">
        <v>50</v>
      </c>
      <c r="J163" s="12">
        <v>0</v>
      </c>
      <c r="K163" s="12">
        <v>0</v>
      </c>
      <c r="L163" s="12">
        <v>0</v>
      </c>
      <c r="M163" s="12">
        <v>0</v>
      </c>
      <c r="N163" s="12"/>
      <c r="O163" s="5" t="s">
        <v>156</v>
      </c>
    </row>
    <row r="164" spans="1:16" ht="12.75" x14ac:dyDescent="0.35">
      <c r="A164" s="12">
        <v>123</v>
      </c>
      <c r="B164" s="27">
        <v>43689</v>
      </c>
      <c r="C164" s="24" t="s">
        <v>228</v>
      </c>
      <c r="D164" s="24" t="s">
        <v>247</v>
      </c>
      <c r="E164" s="57">
        <f>D164*24</f>
        <v>0.66862777777777771</v>
      </c>
      <c r="F164" s="12">
        <v>4</v>
      </c>
      <c r="G164" s="12" t="s">
        <v>99</v>
      </c>
      <c r="H164" s="12">
        <v>1</v>
      </c>
      <c r="I164" s="12" t="s">
        <v>124</v>
      </c>
      <c r="J164" s="12">
        <v>0</v>
      </c>
      <c r="K164" s="12">
        <v>0</v>
      </c>
      <c r="L164" s="12">
        <v>0</v>
      </c>
      <c r="M164" s="12">
        <v>0</v>
      </c>
      <c r="N164" s="12">
        <v>0</v>
      </c>
      <c r="O164" s="5" t="s">
        <v>248</v>
      </c>
      <c r="P164" s="12">
        <v>2</v>
      </c>
    </row>
    <row r="165" spans="1:16" ht="25.5" x14ac:dyDescent="0.35">
      <c r="A165" s="12">
        <v>125</v>
      </c>
      <c r="B165" s="27">
        <v>43699</v>
      </c>
      <c r="C165" s="24" t="s">
        <v>209</v>
      </c>
      <c r="D165" s="24" t="s">
        <v>250</v>
      </c>
      <c r="E165" s="57">
        <f>D165*24</f>
        <v>0.65480555555555553</v>
      </c>
      <c r="F165" s="12">
        <v>4</v>
      </c>
      <c r="G165" s="12" t="s">
        <v>15</v>
      </c>
      <c r="H165" s="12">
        <v>1</v>
      </c>
      <c r="I165" s="12" t="s">
        <v>251</v>
      </c>
      <c r="J165" s="12">
        <v>0</v>
      </c>
      <c r="K165" s="12">
        <v>0</v>
      </c>
      <c r="L165" s="12">
        <v>0</v>
      </c>
      <c r="M165" s="12">
        <v>0</v>
      </c>
      <c r="N165" s="12">
        <v>0</v>
      </c>
      <c r="O165" s="5" t="s">
        <v>252</v>
      </c>
      <c r="P165" s="12">
        <v>2</v>
      </c>
    </row>
    <row r="166" spans="1:16" ht="25.5" x14ac:dyDescent="0.35">
      <c r="A166" s="12">
        <v>137</v>
      </c>
      <c r="B166" s="31">
        <v>43751</v>
      </c>
      <c r="C166" s="24" t="s">
        <v>209</v>
      </c>
      <c r="D166" s="22">
        <v>2.476122685185185E-2</v>
      </c>
      <c r="E166" s="57">
        <f>D166*24</f>
        <v>0.59426944444444441</v>
      </c>
      <c r="F166" s="12">
        <v>4</v>
      </c>
      <c r="G166" s="12" t="s">
        <v>225</v>
      </c>
      <c r="H166" s="12">
        <v>1</v>
      </c>
      <c r="I166" s="12" t="s">
        <v>121</v>
      </c>
      <c r="J166" s="12">
        <v>0</v>
      </c>
      <c r="K166" s="12">
        <v>0</v>
      </c>
      <c r="L166" s="12">
        <v>0</v>
      </c>
      <c r="M166" s="12">
        <v>0</v>
      </c>
      <c r="N166" s="12">
        <v>0</v>
      </c>
      <c r="O166" s="5" t="s">
        <v>271</v>
      </c>
      <c r="P166" s="12">
        <v>2</v>
      </c>
    </row>
    <row r="167" spans="1:16" ht="12.75" x14ac:dyDescent="0.35">
      <c r="C167" s="22"/>
      <c r="D167" s="22"/>
      <c r="E167" s="22"/>
      <c r="G167" s="32"/>
      <c r="O167" s="8"/>
    </row>
    <row r="168" spans="1:16" ht="12.75" x14ac:dyDescent="0.35">
      <c r="C168" s="22"/>
      <c r="D168" s="22"/>
      <c r="E168" s="22"/>
      <c r="G168" s="32"/>
      <c r="O168" s="8"/>
    </row>
    <row r="169" spans="1:16" ht="12.75" x14ac:dyDescent="0.35">
      <c r="C169" s="22"/>
      <c r="D169" s="22"/>
      <c r="E169" s="22"/>
      <c r="G169" s="32"/>
      <c r="O169" s="8"/>
    </row>
    <row r="170" spans="1:16" ht="12.75" x14ac:dyDescent="0.35">
      <c r="C170" s="22"/>
      <c r="D170" s="22"/>
      <c r="E170" s="22"/>
      <c r="G170" s="32"/>
      <c r="O170" s="8"/>
    </row>
    <row r="171" spans="1:16" ht="12.75" x14ac:dyDescent="0.35">
      <c r="C171" s="22"/>
      <c r="D171" s="22"/>
      <c r="E171" s="22"/>
      <c r="G171" s="32"/>
      <c r="O171" s="8"/>
    </row>
    <row r="172" spans="1:16" ht="12.75" x14ac:dyDescent="0.35">
      <c r="C172" s="22"/>
      <c r="D172" s="22"/>
      <c r="E172" s="22"/>
      <c r="G172" s="32"/>
      <c r="O172" s="8"/>
    </row>
    <row r="173" spans="1:16" ht="12.75" x14ac:dyDescent="0.35">
      <c r="C173" s="22"/>
      <c r="D173" s="22"/>
      <c r="E173" s="22"/>
      <c r="G173" s="32"/>
      <c r="O173" s="8"/>
    </row>
    <row r="174" spans="1:16" ht="12.75" x14ac:dyDescent="0.35">
      <c r="C174" s="22"/>
      <c r="D174" s="22"/>
      <c r="E174" s="22"/>
      <c r="G174" s="32"/>
      <c r="O174" s="8"/>
    </row>
    <row r="175" spans="1:16" ht="12.75" x14ac:dyDescent="0.35">
      <c r="C175" s="22"/>
      <c r="D175" s="22"/>
      <c r="E175" s="22"/>
      <c r="G175" s="32"/>
      <c r="O175" s="8"/>
    </row>
    <row r="176" spans="1:16" ht="12.75" x14ac:dyDescent="0.35">
      <c r="C176" s="22"/>
      <c r="D176" s="22"/>
      <c r="E176" s="22"/>
      <c r="G176" s="32"/>
      <c r="O176" s="8"/>
    </row>
    <row r="177" spans="3:15" ht="12.75" x14ac:dyDescent="0.35">
      <c r="C177" s="22"/>
      <c r="D177" s="22"/>
      <c r="E177" s="22"/>
      <c r="G177" s="32"/>
      <c r="O177" s="8"/>
    </row>
    <row r="178" spans="3:15" ht="12.75" x14ac:dyDescent="0.35">
      <c r="C178" s="22"/>
      <c r="D178" s="22"/>
      <c r="E178" s="22"/>
      <c r="G178" s="32"/>
      <c r="O178" s="8"/>
    </row>
    <row r="179" spans="3:15" ht="12.75" x14ac:dyDescent="0.35">
      <c r="C179" s="22"/>
      <c r="D179" s="22"/>
      <c r="E179" s="22"/>
      <c r="G179" s="32"/>
      <c r="O179" s="8"/>
    </row>
    <row r="180" spans="3:15" ht="12.75" x14ac:dyDescent="0.35">
      <c r="C180" s="22"/>
      <c r="D180" s="22"/>
      <c r="E180" s="22"/>
      <c r="G180" s="32"/>
      <c r="O180" s="8"/>
    </row>
    <row r="181" spans="3:15" ht="12.75" x14ac:dyDescent="0.35">
      <c r="C181" s="22"/>
      <c r="D181" s="22"/>
      <c r="E181" s="22"/>
      <c r="G181" s="32"/>
      <c r="O181" s="8"/>
    </row>
    <row r="182" spans="3:15" ht="12.75" x14ac:dyDescent="0.35">
      <c r="C182" s="22"/>
      <c r="D182" s="22"/>
      <c r="E182" s="22"/>
      <c r="G182" s="32"/>
      <c r="O182" s="8"/>
    </row>
    <row r="183" spans="3:15" ht="12.75" x14ac:dyDescent="0.35">
      <c r="C183" s="22"/>
      <c r="D183" s="22"/>
      <c r="E183" s="22"/>
      <c r="G183" s="32"/>
      <c r="O183" s="8"/>
    </row>
    <row r="184" spans="3:15" ht="12.75" x14ac:dyDescent="0.35">
      <c r="C184" s="22"/>
      <c r="D184" s="22"/>
      <c r="E184" s="22"/>
      <c r="G184" s="32"/>
      <c r="O184" s="8"/>
    </row>
    <row r="185" spans="3:15" ht="12.75" x14ac:dyDescent="0.35">
      <c r="C185" s="22"/>
      <c r="D185" s="22"/>
      <c r="E185" s="22"/>
      <c r="G185" s="32"/>
      <c r="O185" s="8"/>
    </row>
    <row r="186" spans="3:15" ht="12.75" x14ac:dyDescent="0.35">
      <c r="C186" s="22"/>
      <c r="D186" s="22"/>
      <c r="E186" s="22"/>
      <c r="G186" s="32"/>
      <c r="O186" s="8"/>
    </row>
    <row r="187" spans="3:15" ht="12.75" x14ac:dyDescent="0.35">
      <c r="C187" s="22"/>
      <c r="D187" s="22"/>
      <c r="E187" s="22"/>
      <c r="G187" s="32"/>
      <c r="O187" s="8"/>
    </row>
    <row r="188" spans="3:15" ht="12.75" x14ac:dyDescent="0.35">
      <c r="C188" s="22"/>
      <c r="D188" s="22"/>
      <c r="E188" s="22"/>
      <c r="G188" s="32"/>
      <c r="O188" s="8"/>
    </row>
    <row r="189" spans="3:15" ht="12.75" x14ac:dyDescent="0.35">
      <c r="C189" s="22"/>
      <c r="D189" s="22"/>
      <c r="E189" s="22"/>
      <c r="G189" s="32"/>
      <c r="O189" s="8"/>
    </row>
    <row r="190" spans="3:15" ht="12.75" x14ac:dyDescent="0.35">
      <c r="C190" s="22"/>
      <c r="D190" s="22"/>
      <c r="E190" s="22"/>
      <c r="G190" s="32"/>
      <c r="O190" s="8"/>
    </row>
    <row r="191" spans="3:15" ht="12.75" x14ac:dyDescent="0.35">
      <c r="C191" s="22"/>
      <c r="D191" s="22"/>
      <c r="E191" s="22"/>
      <c r="G191" s="32"/>
      <c r="O191" s="8"/>
    </row>
    <row r="192" spans="3:15" ht="12.75" x14ac:dyDescent="0.35">
      <c r="C192" s="22"/>
      <c r="D192" s="22"/>
      <c r="E192" s="22"/>
      <c r="G192" s="32"/>
      <c r="O192" s="8"/>
    </row>
    <row r="193" spans="3:15" ht="12.75" x14ac:dyDescent="0.35">
      <c r="C193" s="22"/>
      <c r="D193" s="22"/>
      <c r="E193" s="22"/>
      <c r="G193" s="32"/>
      <c r="O193" s="8"/>
    </row>
    <row r="194" spans="3:15" ht="12.75" x14ac:dyDescent="0.35">
      <c r="C194" s="22"/>
      <c r="D194" s="22"/>
      <c r="E194" s="22"/>
      <c r="G194" s="32"/>
      <c r="O194" s="8"/>
    </row>
    <row r="195" spans="3:15" ht="12.75" x14ac:dyDescent="0.35">
      <c r="C195" s="22"/>
      <c r="D195" s="22"/>
      <c r="E195" s="22"/>
      <c r="G195" s="32"/>
      <c r="O195" s="8"/>
    </row>
    <row r="196" spans="3:15" ht="12.75" x14ac:dyDescent="0.35">
      <c r="C196" s="22"/>
      <c r="D196" s="22"/>
      <c r="E196" s="22"/>
      <c r="G196" s="32"/>
      <c r="O196" s="8"/>
    </row>
    <row r="197" spans="3:15" ht="12.75" x14ac:dyDescent="0.35">
      <c r="C197" s="22"/>
      <c r="D197" s="22"/>
      <c r="E197" s="22"/>
      <c r="G197" s="32"/>
      <c r="O197" s="8"/>
    </row>
    <row r="198" spans="3:15" ht="12.75" x14ac:dyDescent="0.35">
      <c r="C198" s="22"/>
      <c r="D198" s="22"/>
      <c r="E198" s="22"/>
      <c r="G198" s="32"/>
      <c r="O198" s="8"/>
    </row>
    <row r="199" spans="3:15" ht="12.75" x14ac:dyDescent="0.35">
      <c r="C199" s="22"/>
      <c r="D199" s="22"/>
      <c r="E199" s="22"/>
      <c r="G199" s="32"/>
      <c r="O199" s="8"/>
    </row>
    <row r="200" spans="3:15" ht="12.75" x14ac:dyDescent="0.35">
      <c r="C200" s="22"/>
      <c r="D200" s="22"/>
      <c r="E200" s="22"/>
      <c r="G200" s="32"/>
      <c r="O200" s="8"/>
    </row>
    <row r="201" spans="3:15" ht="12.75" x14ac:dyDescent="0.35">
      <c r="C201" s="22"/>
      <c r="D201" s="22"/>
      <c r="E201" s="22"/>
      <c r="G201" s="32"/>
      <c r="O201" s="8"/>
    </row>
    <row r="202" spans="3:15" ht="12.75" x14ac:dyDescent="0.35">
      <c r="C202" s="22"/>
      <c r="D202" s="22"/>
      <c r="E202" s="22"/>
      <c r="G202" s="32"/>
      <c r="O202" s="8"/>
    </row>
    <row r="203" spans="3:15" ht="12.75" x14ac:dyDescent="0.35">
      <c r="C203" s="22"/>
      <c r="D203" s="22"/>
      <c r="E203" s="22"/>
      <c r="G203" s="32"/>
      <c r="O203" s="8"/>
    </row>
    <row r="204" spans="3:15" ht="12.75" x14ac:dyDescent="0.35">
      <c r="C204" s="22"/>
      <c r="D204" s="22"/>
      <c r="E204" s="22"/>
      <c r="G204" s="32"/>
      <c r="O204" s="8"/>
    </row>
    <row r="205" spans="3:15" ht="12.75" x14ac:dyDescent="0.35">
      <c r="C205" s="22"/>
      <c r="D205" s="22"/>
      <c r="E205" s="22"/>
      <c r="G205" s="32"/>
      <c r="O205" s="8"/>
    </row>
    <row r="206" spans="3:15" ht="12.75" x14ac:dyDescent="0.35">
      <c r="C206" s="22"/>
      <c r="D206" s="22"/>
      <c r="E206" s="22"/>
      <c r="G206" s="32"/>
      <c r="O206" s="8"/>
    </row>
    <row r="207" spans="3:15" ht="12.75" x14ac:dyDescent="0.35">
      <c r="C207" s="22"/>
      <c r="D207" s="22"/>
      <c r="E207" s="22"/>
      <c r="G207" s="32"/>
      <c r="O207" s="8"/>
    </row>
    <row r="208" spans="3:15" ht="12.75" x14ac:dyDescent="0.35">
      <c r="C208" s="22"/>
      <c r="D208" s="22"/>
      <c r="E208" s="22"/>
      <c r="G208" s="32"/>
      <c r="O208" s="8"/>
    </row>
    <row r="209" spans="3:15" ht="12.75" x14ac:dyDescent="0.35">
      <c r="C209" s="22"/>
      <c r="D209" s="22"/>
      <c r="E209" s="22"/>
      <c r="G209" s="32"/>
      <c r="O209" s="8"/>
    </row>
    <row r="210" spans="3:15" ht="12.75" x14ac:dyDescent="0.35">
      <c r="C210" s="22"/>
      <c r="D210" s="22"/>
      <c r="E210" s="22"/>
      <c r="G210" s="32"/>
      <c r="O210" s="8"/>
    </row>
    <row r="211" spans="3:15" ht="12.75" x14ac:dyDescent="0.35">
      <c r="C211" s="22"/>
      <c r="D211" s="22"/>
      <c r="E211" s="22"/>
      <c r="G211" s="32"/>
      <c r="O211" s="8"/>
    </row>
    <row r="212" spans="3:15" ht="12.75" x14ac:dyDescent="0.35">
      <c r="C212" s="22"/>
      <c r="D212" s="22"/>
      <c r="E212" s="22"/>
      <c r="G212" s="32"/>
      <c r="O212" s="8"/>
    </row>
    <row r="213" spans="3:15" ht="12.75" x14ac:dyDescent="0.35">
      <c r="C213" s="22"/>
      <c r="D213" s="22"/>
      <c r="E213" s="22"/>
      <c r="G213" s="32"/>
      <c r="O213" s="8"/>
    </row>
    <row r="214" spans="3:15" ht="12.75" x14ac:dyDescent="0.35">
      <c r="C214" s="22"/>
      <c r="D214" s="22"/>
      <c r="E214" s="22"/>
      <c r="G214" s="32"/>
      <c r="O214" s="8"/>
    </row>
    <row r="215" spans="3:15" ht="12.75" x14ac:dyDescent="0.35">
      <c r="C215" s="22"/>
      <c r="D215" s="22"/>
      <c r="E215" s="22"/>
      <c r="G215" s="32"/>
      <c r="O215" s="8"/>
    </row>
    <row r="216" spans="3:15" ht="12.75" x14ac:dyDescent="0.35">
      <c r="C216" s="22"/>
      <c r="D216" s="22"/>
      <c r="E216" s="22"/>
      <c r="G216" s="32"/>
      <c r="O216" s="8"/>
    </row>
    <row r="217" spans="3:15" ht="12.75" x14ac:dyDescent="0.35">
      <c r="C217" s="22"/>
      <c r="D217" s="22"/>
      <c r="E217" s="22"/>
      <c r="G217" s="32"/>
      <c r="O217" s="8"/>
    </row>
    <row r="218" spans="3:15" ht="12.75" x14ac:dyDescent="0.35">
      <c r="C218" s="22"/>
      <c r="D218" s="22"/>
      <c r="E218" s="22"/>
      <c r="G218" s="32"/>
      <c r="O218" s="8"/>
    </row>
    <row r="219" spans="3:15" ht="12.75" x14ac:dyDescent="0.35">
      <c r="C219" s="22"/>
      <c r="D219" s="22"/>
      <c r="E219" s="22"/>
      <c r="G219" s="32"/>
      <c r="O219" s="8"/>
    </row>
    <row r="220" spans="3:15" ht="12.75" x14ac:dyDescent="0.35">
      <c r="C220" s="22"/>
      <c r="D220" s="22"/>
      <c r="E220" s="22"/>
      <c r="G220" s="32"/>
      <c r="O220" s="8"/>
    </row>
    <row r="221" spans="3:15" ht="12.75" x14ac:dyDescent="0.35">
      <c r="C221" s="22"/>
      <c r="D221" s="22"/>
      <c r="E221" s="22"/>
      <c r="G221" s="32"/>
      <c r="O221" s="8"/>
    </row>
    <row r="222" spans="3:15" ht="12.75" x14ac:dyDescent="0.35">
      <c r="C222" s="22"/>
      <c r="D222" s="22"/>
      <c r="E222" s="22"/>
      <c r="G222" s="32"/>
      <c r="O222" s="8"/>
    </row>
    <row r="223" spans="3:15" ht="12.75" x14ac:dyDescent="0.35">
      <c r="C223" s="22"/>
      <c r="D223" s="22"/>
      <c r="E223" s="22"/>
      <c r="G223" s="32"/>
      <c r="O223" s="8"/>
    </row>
    <row r="224" spans="3:15" ht="12.75" x14ac:dyDescent="0.35">
      <c r="C224" s="22"/>
      <c r="D224" s="22"/>
      <c r="E224" s="22"/>
      <c r="G224" s="32"/>
      <c r="O224" s="8"/>
    </row>
    <row r="225" spans="3:15" ht="12.75" x14ac:dyDescent="0.35">
      <c r="C225" s="22"/>
      <c r="D225" s="22"/>
      <c r="E225" s="22"/>
      <c r="G225" s="32"/>
      <c r="O225" s="8"/>
    </row>
    <row r="226" spans="3:15" ht="12.75" x14ac:dyDescent="0.35">
      <c r="C226" s="22"/>
      <c r="D226" s="22"/>
      <c r="E226" s="22"/>
      <c r="G226" s="32"/>
      <c r="O226" s="8"/>
    </row>
    <row r="227" spans="3:15" ht="12.75" x14ac:dyDescent="0.35">
      <c r="C227" s="22"/>
      <c r="D227" s="22"/>
      <c r="E227" s="22"/>
      <c r="G227" s="32"/>
      <c r="O227" s="8"/>
    </row>
    <row r="228" spans="3:15" ht="12.75" x14ac:dyDescent="0.35">
      <c r="C228" s="22"/>
      <c r="D228" s="22"/>
      <c r="E228" s="22"/>
      <c r="G228" s="32"/>
      <c r="O228" s="8"/>
    </row>
    <row r="229" spans="3:15" ht="12.75" x14ac:dyDescent="0.35">
      <c r="C229" s="22"/>
      <c r="D229" s="22"/>
      <c r="E229" s="22"/>
      <c r="G229" s="32"/>
      <c r="O229" s="8"/>
    </row>
    <row r="230" spans="3:15" ht="12.75" x14ac:dyDescent="0.35">
      <c r="C230" s="22"/>
      <c r="D230" s="22"/>
      <c r="E230" s="22"/>
      <c r="G230" s="32"/>
      <c r="O230" s="8"/>
    </row>
    <row r="231" spans="3:15" ht="12.75" x14ac:dyDescent="0.35">
      <c r="C231" s="22"/>
      <c r="D231" s="22"/>
      <c r="E231" s="22"/>
      <c r="G231" s="32"/>
      <c r="O231" s="8"/>
    </row>
    <row r="232" spans="3:15" ht="12.75" x14ac:dyDescent="0.35">
      <c r="C232" s="22"/>
      <c r="D232" s="22"/>
      <c r="E232" s="22"/>
      <c r="G232" s="32"/>
      <c r="O232" s="8"/>
    </row>
    <row r="233" spans="3:15" ht="12.75" x14ac:dyDescent="0.35">
      <c r="C233" s="22"/>
      <c r="D233" s="22"/>
      <c r="E233" s="22"/>
      <c r="G233" s="32"/>
      <c r="O233" s="8"/>
    </row>
    <row r="234" spans="3:15" ht="12.75" x14ac:dyDescent="0.35">
      <c r="C234" s="22"/>
      <c r="D234" s="22"/>
      <c r="E234" s="22"/>
      <c r="G234" s="32"/>
      <c r="O234" s="8"/>
    </row>
    <row r="235" spans="3:15" ht="12.75" x14ac:dyDescent="0.35">
      <c r="C235" s="22"/>
      <c r="D235" s="22"/>
      <c r="E235" s="22"/>
      <c r="G235" s="32"/>
      <c r="O235" s="8"/>
    </row>
    <row r="236" spans="3:15" ht="12.75" x14ac:dyDescent="0.35">
      <c r="C236" s="22"/>
      <c r="D236" s="22"/>
      <c r="E236" s="22"/>
      <c r="G236" s="32"/>
      <c r="O236" s="8"/>
    </row>
    <row r="237" spans="3:15" ht="12.75" x14ac:dyDescent="0.35">
      <c r="C237" s="22"/>
      <c r="D237" s="22"/>
      <c r="E237" s="22"/>
      <c r="G237" s="32"/>
      <c r="O237" s="8"/>
    </row>
    <row r="238" spans="3:15" ht="12.75" x14ac:dyDescent="0.35">
      <c r="C238" s="22"/>
      <c r="D238" s="22"/>
      <c r="E238" s="22"/>
      <c r="G238" s="32"/>
      <c r="O238" s="8"/>
    </row>
    <row r="239" spans="3:15" ht="12.75" x14ac:dyDescent="0.35">
      <c r="C239" s="22"/>
      <c r="D239" s="22"/>
      <c r="E239" s="22"/>
      <c r="G239" s="32"/>
      <c r="O239" s="8"/>
    </row>
    <row r="240" spans="3:15" ht="12.75" x14ac:dyDescent="0.35">
      <c r="C240" s="22"/>
      <c r="D240" s="22"/>
      <c r="E240" s="22"/>
      <c r="G240" s="32"/>
      <c r="O240" s="8"/>
    </row>
    <row r="241" spans="3:15" ht="12.75" x14ac:dyDescent="0.35">
      <c r="C241" s="22"/>
      <c r="D241" s="22"/>
      <c r="E241" s="22"/>
      <c r="G241" s="32"/>
      <c r="O241" s="8"/>
    </row>
    <row r="242" spans="3:15" ht="12.75" x14ac:dyDescent="0.35">
      <c r="C242" s="22"/>
      <c r="D242" s="22"/>
      <c r="E242" s="22"/>
      <c r="G242" s="32"/>
      <c r="O242" s="8"/>
    </row>
    <row r="243" spans="3:15" ht="12.75" x14ac:dyDescent="0.35">
      <c r="C243" s="22"/>
      <c r="D243" s="22"/>
      <c r="E243" s="22"/>
      <c r="G243" s="32"/>
      <c r="O243" s="8"/>
    </row>
    <row r="244" spans="3:15" ht="12.75" x14ac:dyDescent="0.35">
      <c r="C244" s="22"/>
      <c r="D244" s="22"/>
      <c r="E244" s="22"/>
      <c r="G244" s="32"/>
      <c r="O244" s="8"/>
    </row>
    <row r="245" spans="3:15" ht="12.75" x14ac:dyDescent="0.35">
      <c r="C245" s="22"/>
      <c r="D245" s="22"/>
      <c r="E245" s="22"/>
      <c r="G245" s="32"/>
      <c r="O245" s="8"/>
    </row>
    <row r="246" spans="3:15" ht="12.75" x14ac:dyDescent="0.35">
      <c r="C246" s="22"/>
      <c r="D246" s="22"/>
      <c r="E246" s="22"/>
      <c r="G246" s="32"/>
      <c r="O246" s="8"/>
    </row>
    <row r="247" spans="3:15" ht="12.75" x14ac:dyDescent="0.35">
      <c r="C247" s="22"/>
      <c r="D247" s="22"/>
      <c r="E247" s="22"/>
      <c r="G247" s="32"/>
      <c r="O247" s="8"/>
    </row>
    <row r="248" spans="3:15" ht="12.75" x14ac:dyDescent="0.35">
      <c r="C248" s="22"/>
      <c r="D248" s="22"/>
      <c r="E248" s="22"/>
      <c r="G248" s="32"/>
      <c r="O248" s="8"/>
    </row>
    <row r="249" spans="3:15" ht="12.75" x14ac:dyDescent="0.35">
      <c r="C249" s="22"/>
      <c r="D249" s="22"/>
      <c r="E249" s="22"/>
      <c r="G249" s="32"/>
      <c r="O249" s="8"/>
    </row>
    <row r="250" spans="3:15" ht="12.75" x14ac:dyDescent="0.35">
      <c r="C250" s="22"/>
      <c r="D250" s="22"/>
      <c r="E250" s="22"/>
      <c r="G250" s="32"/>
      <c r="O250" s="8"/>
    </row>
    <row r="251" spans="3:15" ht="12.75" x14ac:dyDescent="0.35">
      <c r="C251" s="22"/>
      <c r="D251" s="22"/>
      <c r="E251" s="22"/>
      <c r="G251" s="32"/>
      <c r="O251" s="8"/>
    </row>
    <row r="252" spans="3:15" ht="12.75" x14ac:dyDescent="0.35">
      <c r="C252" s="22"/>
      <c r="D252" s="22"/>
      <c r="E252" s="22"/>
      <c r="G252" s="32"/>
      <c r="O252" s="8"/>
    </row>
    <row r="253" spans="3:15" ht="12.75" x14ac:dyDescent="0.35">
      <c r="C253" s="22"/>
      <c r="D253" s="22"/>
      <c r="E253" s="22"/>
      <c r="G253" s="32"/>
      <c r="O253" s="8"/>
    </row>
    <row r="254" spans="3:15" ht="12.75" x14ac:dyDescent="0.35">
      <c r="C254" s="22"/>
      <c r="D254" s="22"/>
      <c r="E254" s="22"/>
      <c r="G254" s="32"/>
      <c r="O254" s="8"/>
    </row>
    <row r="255" spans="3:15" ht="12.75" x14ac:dyDescent="0.35">
      <c r="C255" s="22"/>
      <c r="D255" s="22"/>
      <c r="E255" s="22"/>
      <c r="G255" s="32"/>
      <c r="O255" s="8"/>
    </row>
    <row r="256" spans="3:15" ht="12.75" x14ac:dyDescent="0.35">
      <c r="C256" s="22"/>
      <c r="D256" s="22"/>
      <c r="E256" s="22"/>
      <c r="G256" s="32"/>
      <c r="O256" s="8"/>
    </row>
    <row r="257" spans="3:15" ht="12.75" x14ac:dyDescent="0.35">
      <c r="C257" s="22"/>
      <c r="D257" s="22"/>
      <c r="E257" s="22"/>
      <c r="G257" s="32"/>
      <c r="O257" s="8"/>
    </row>
    <row r="258" spans="3:15" ht="12.75" x14ac:dyDescent="0.35">
      <c r="C258" s="22"/>
      <c r="D258" s="22"/>
      <c r="E258" s="22"/>
      <c r="G258" s="32"/>
      <c r="O258" s="8"/>
    </row>
    <row r="259" spans="3:15" ht="12.75" x14ac:dyDescent="0.35">
      <c r="C259" s="22"/>
      <c r="D259" s="22"/>
      <c r="E259" s="22"/>
      <c r="G259" s="32"/>
      <c r="O259" s="8"/>
    </row>
    <row r="260" spans="3:15" ht="12.75" x14ac:dyDescent="0.35">
      <c r="C260" s="22"/>
      <c r="D260" s="22"/>
      <c r="E260" s="22"/>
      <c r="G260" s="32"/>
      <c r="O260" s="8"/>
    </row>
    <row r="261" spans="3:15" ht="12.75" x14ac:dyDescent="0.35">
      <c r="C261" s="22"/>
      <c r="D261" s="22"/>
      <c r="E261" s="22"/>
      <c r="G261" s="32"/>
      <c r="O261" s="8"/>
    </row>
    <row r="262" spans="3:15" ht="12.75" x14ac:dyDescent="0.35">
      <c r="C262" s="22"/>
      <c r="D262" s="22"/>
      <c r="E262" s="22"/>
      <c r="G262" s="32"/>
      <c r="O262" s="8"/>
    </row>
    <row r="263" spans="3:15" ht="12.75" x14ac:dyDescent="0.35">
      <c r="C263" s="22"/>
      <c r="D263" s="22"/>
      <c r="E263" s="22"/>
      <c r="G263" s="32"/>
      <c r="O263" s="8"/>
    </row>
    <row r="264" spans="3:15" ht="12.75" x14ac:dyDescent="0.35">
      <c r="C264" s="22"/>
      <c r="D264" s="22"/>
      <c r="E264" s="22"/>
      <c r="G264" s="32"/>
      <c r="O264" s="8"/>
    </row>
    <row r="265" spans="3:15" ht="12.75" x14ac:dyDescent="0.35">
      <c r="C265" s="22"/>
      <c r="D265" s="22"/>
      <c r="E265" s="22"/>
      <c r="G265" s="32"/>
      <c r="O265" s="8"/>
    </row>
    <row r="266" spans="3:15" ht="12.75" x14ac:dyDescent="0.35">
      <c r="C266" s="22"/>
      <c r="D266" s="22"/>
      <c r="E266" s="22"/>
      <c r="G266" s="32"/>
      <c r="O266" s="8"/>
    </row>
    <row r="267" spans="3:15" ht="12.75" x14ac:dyDescent="0.35">
      <c r="C267" s="22"/>
      <c r="D267" s="22"/>
      <c r="E267" s="22"/>
      <c r="G267" s="32"/>
      <c r="O267" s="8"/>
    </row>
    <row r="268" spans="3:15" ht="12.75" x14ac:dyDescent="0.35">
      <c r="C268" s="22"/>
      <c r="D268" s="22"/>
      <c r="E268" s="22"/>
      <c r="G268" s="32"/>
      <c r="O268" s="8"/>
    </row>
    <row r="269" spans="3:15" ht="12.75" x14ac:dyDescent="0.35">
      <c r="C269" s="22"/>
      <c r="D269" s="22"/>
      <c r="E269" s="22"/>
      <c r="G269" s="32"/>
      <c r="O269" s="8"/>
    </row>
    <row r="270" spans="3:15" ht="12.75" x14ac:dyDescent="0.35">
      <c r="C270" s="22"/>
      <c r="D270" s="22"/>
      <c r="E270" s="22"/>
      <c r="G270" s="32"/>
      <c r="O270" s="8"/>
    </row>
    <row r="271" spans="3:15" ht="12.75" x14ac:dyDescent="0.35">
      <c r="C271" s="22"/>
      <c r="D271" s="22"/>
      <c r="E271" s="22"/>
      <c r="G271" s="32"/>
      <c r="O271" s="8"/>
    </row>
    <row r="272" spans="3:15" ht="12.75" x14ac:dyDescent="0.35">
      <c r="C272" s="22"/>
      <c r="D272" s="22"/>
      <c r="E272" s="22"/>
      <c r="G272" s="32"/>
      <c r="O272" s="8"/>
    </row>
    <row r="273" spans="3:15" ht="12.75" x14ac:dyDescent="0.35">
      <c r="C273" s="22"/>
      <c r="D273" s="22"/>
      <c r="E273" s="22"/>
      <c r="G273" s="32"/>
      <c r="O273" s="8"/>
    </row>
    <row r="274" spans="3:15" ht="12.75" x14ac:dyDescent="0.35">
      <c r="C274" s="22"/>
      <c r="D274" s="22"/>
      <c r="E274" s="22"/>
      <c r="G274" s="32"/>
      <c r="O274" s="8"/>
    </row>
    <row r="275" spans="3:15" ht="12.75" x14ac:dyDescent="0.35">
      <c r="C275" s="22"/>
      <c r="D275" s="22"/>
      <c r="E275" s="22"/>
      <c r="G275" s="32"/>
      <c r="O275" s="8"/>
    </row>
    <row r="276" spans="3:15" ht="12.75" x14ac:dyDescent="0.35">
      <c r="C276" s="22"/>
      <c r="D276" s="22"/>
      <c r="E276" s="22"/>
      <c r="G276" s="32"/>
      <c r="O276" s="8"/>
    </row>
    <row r="277" spans="3:15" ht="12.75" x14ac:dyDescent="0.35">
      <c r="C277" s="22"/>
      <c r="D277" s="22"/>
      <c r="E277" s="22"/>
      <c r="G277" s="32"/>
      <c r="O277" s="8"/>
    </row>
    <row r="278" spans="3:15" ht="12.75" x14ac:dyDescent="0.35">
      <c r="C278" s="22"/>
      <c r="D278" s="22"/>
      <c r="E278" s="22"/>
      <c r="G278" s="32"/>
      <c r="O278" s="8"/>
    </row>
    <row r="279" spans="3:15" ht="12.75" x14ac:dyDescent="0.35">
      <c r="C279" s="22"/>
      <c r="D279" s="22"/>
      <c r="E279" s="22"/>
      <c r="G279" s="32"/>
      <c r="O279" s="8"/>
    </row>
    <row r="280" spans="3:15" ht="12.75" x14ac:dyDescent="0.35">
      <c r="C280" s="22"/>
      <c r="D280" s="22"/>
      <c r="E280" s="22"/>
      <c r="G280" s="32"/>
      <c r="O280" s="8"/>
    </row>
    <row r="281" spans="3:15" ht="12.75" x14ac:dyDescent="0.35">
      <c r="C281" s="22"/>
      <c r="D281" s="22"/>
      <c r="E281" s="22"/>
      <c r="G281" s="32"/>
      <c r="O281" s="8"/>
    </row>
    <row r="282" spans="3:15" ht="12.75" x14ac:dyDescent="0.35">
      <c r="C282" s="22"/>
      <c r="D282" s="22"/>
      <c r="E282" s="22"/>
      <c r="G282" s="32"/>
      <c r="O282" s="8"/>
    </row>
    <row r="283" spans="3:15" ht="12.75" x14ac:dyDescent="0.35">
      <c r="C283" s="22"/>
      <c r="D283" s="22"/>
      <c r="E283" s="22"/>
      <c r="G283" s="32"/>
      <c r="O283" s="8"/>
    </row>
    <row r="284" spans="3:15" ht="12.75" x14ac:dyDescent="0.35">
      <c r="C284" s="22"/>
      <c r="D284" s="22"/>
      <c r="E284" s="22"/>
      <c r="G284" s="32"/>
      <c r="O284" s="8"/>
    </row>
    <row r="285" spans="3:15" ht="12.75" x14ac:dyDescent="0.35">
      <c r="C285" s="22"/>
      <c r="D285" s="22"/>
      <c r="E285" s="22"/>
      <c r="G285" s="32"/>
      <c r="O285" s="8"/>
    </row>
    <row r="286" spans="3:15" ht="12.75" x14ac:dyDescent="0.35">
      <c r="C286" s="22"/>
      <c r="D286" s="22"/>
      <c r="E286" s="22"/>
      <c r="G286" s="32"/>
      <c r="O286" s="8"/>
    </row>
    <row r="287" spans="3:15" ht="12.75" x14ac:dyDescent="0.35">
      <c r="C287" s="22"/>
      <c r="D287" s="22"/>
      <c r="E287" s="22"/>
      <c r="G287" s="32"/>
      <c r="O287" s="8"/>
    </row>
    <row r="288" spans="3:15" ht="12.75" x14ac:dyDescent="0.35">
      <c r="C288" s="22"/>
      <c r="D288" s="22"/>
      <c r="E288" s="22"/>
      <c r="G288" s="32"/>
      <c r="O288" s="8"/>
    </row>
    <row r="289" spans="3:15" ht="12.75" x14ac:dyDescent="0.35">
      <c r="C289" s="22"/>
      <c r="D289" s="22"/>
      <c r="E289" s="22"/>
      <c r="G289" s="32"/>
      <c r="O289" s="8"/>
    </row>
    <row r="290" spans="3:15" ht="12.75" x14ac:dyDescent="0.35">
      <c r="C290" s="22"/>
      <c r="D290" s="22"/>
      <c r="E290" s="22"/>
      <c r="G290" s="32"/>
      <c r="O290" s="8"/>
    </row>
    <row r="291" spans="3:15" ht="12.75" x14ac:dyDescent="0.35">
      <c r="C291" s="22"/>
      <c r="D291" s="22"/>
      <c r="E291" s="22"/>
      <c r="G291" s="32"/>
      <c r="O291" s="8"/>
    </row>
    <row r="292" spans="3:15" ht="12.75" x14ac:dyDescent="0.35">
      <c r="C292" s="22"/>
      <c r="D292" s="22"/>
      <c r="E292" s="22"/>
      <c r="G292" s="32"/>
      <c r="O292" s="8"/>
    </row>
    <row r="293" spans="3:15" ht="12.75" x14ac:dyDescent="0.35">
      <c r="C293" s="22"/>
      <c r="D293" s="22"/>
      <c r="E293" s="22"/>
      <c r="G293" s="32"/>
      <c r="O293" s="8"/>
    </row>
    <row r="294" spans="3:15" ht="12.75" x14ac:dyDescent="0.35">
      <c r="C294" s="22"/>
      <c r="D294" s="22"/>
      <c r="E294" s="22"/>
      <c r="G294" s="32"/>
      <c r="O294" s="8"/>
    </row>
    <row r="295" spans="3:15" ht="12.75" x14ac:dyDescent="0.35">
      <c r="C295" s="22"/>
      <c r="D295" s="22"/>
      <c r="E295" s="22"/>
      <c r="G295" s="32"/>
      <c r="O295" s="8"/>
    </row>
    <row r="296" spans="3:15" ht="12.75" x14ac:dyDescent="0.35">
      <c r="C296" s="22"/>
      <c r="D296" s="22"/>
      <c r="E296" s="22"/>
      <c r="G296" s="32"/>
      <c r="O296" s="8"/>
    </row>
    <row r="297" spans="3:15" ht="12.75" x14ac:dyDescent="0.35">
      <c r="C297" s="22"/>
      <c r="D297" s="22"/>
      <c r="E297" s="22"/>
      <c r="G297" s="32"/>
      <c r="O297" s="8"/>
    </row>
    <row r="298" spans="3:15" ht="12.75" x14ac:dyDescent="0.35">
      <c r="C298" s="22"/>
      <c r="D298" s="22"/>
      <c r="E298" s="22"/>
      <c r="G298" s="32"/>
      <c r="O298" s="8"/>
    </row>
    <row r="299" spans="3:15" ht="12.75" x14ac:dyDescent="0.35">
      <c r="C299" s="22"/>
      <c r="D299" s="22"/>
      <c r="E299" s="22"/>
      <c r="G299" s="32"/>
      <c r="O299" s="8"/>
    </row>
    <row r="300" spans="3:15" ht="12.75" x14ac:dyDescent="0.35">
      <c r="C300" s="22"/>
      <c r="D300" s="22"/>
      <c r="E300" s="22"/>
      <c r="G300" s="32"/>
      <c r="O300" s="8"/>
    </row>
    <row r="301" spans="3:15" ht="12.75" x14ac:dyDescent="0.35">
      <c r="C301" s="22"/>
      <c r="D301" s="22"/>
      <c r="E301" s="22"/>
      <c r="G301" s="32"/>
      <c r="O301" s="8"/>
    </row>
    <row r="302" spans="3:15" ht="12.75" x14ac:dyDescent="0.35">
      <c r="C302" s="22"/>
      <c r="D302" s="22"/>
      <c r="E302" s="22"/>
      <c r="G302" s="32"/>
      <c r="O302" s="8"/>
    </row>
    <row r="303" spans="3:15" ht="12.75" x14ac:dyDescent="0.35">
      <c r="C303" s="22"/>
      <c r="D303" s="22"/>
      <c r="E303" s="22"/>
      <c r="G303" s="32"/>
      <c r="O303" s="8"/>
    </row>
    <row r="304" spans="3:15" ht="12.75" x14ac:dyDescent="0.35">
      <c r="C304" s="22"/>
      <c r="D304" s="22"/>
      <c r="E304" s="22"/>
      <c r="G304" s="32"/>
      <c r="O304" s="8"/>
    </row>
    <row r="305" spans="3:15" ht="12.75" x14ac:dyDescent="0.35">
      <c r="C305" s="22"/>
      <c r="D305" s="22"/>
      <c r="E305" s="22"/>
      <c r="G305" s="32"/>
      <c r="O305" s="8"/>
    </row>
    <row r="306" spans="3:15" ht="12.75" x14ac:dyDescent="0.35">
      <c r="C306" s="22"/>
      <c r="D306" s="22"/>
      <c r="E306" s="22"/>
      <c r="G306" s="32"/>
      <c r="O306" s="8"/>
    </row>
    <row r="307" spans="3:15" ht="12.75" x14ac:dyDescent="0.35">
      <c r="C307" s="22"/>
      <c r="D307" s="22"/>
      <c r="E307" s="22"/>
      <c r="G307" s="32"/>
      <c r="O307" s="8"/>
    </row>
    <row r="308" spans="3:15" ht="12.75" x14ac:dyDescent="0.35">
      <c r="C308" s="22"/>
      <c r="D308" s="22"/>
      <c r="E308" s="22"/>
      <c r="G308" s="32"/>
      <c r="O308" s="8"/>
    </row>
    <row r="309" spans="3:15" ht="12.75" x14ac:dyDescent="0.35">
      <c r="C309" s="22"/>
      <c r="D309" s="22"/>
      <c r="E309" s="22"/>
      <c r="G309" s="32"/>
      <c r="O309" s="8"/>
    </row>
    <row r="310" spans="3:15" ht="12.75" x14ac:dyDescent="0.35">
      <c r="C310" s="22"/>
      <c r="D310" s="22"/>
      <c r="E310" s="22"/>
      <c r="G310" s="32"/>
      <c r="O310" s="8"/>
    </row>
    <row r="311" spans="3:15" ht="12.75" x14ac:dyDescent="0.35">
      <c r="C311" s="22"/>
      <c r="D311" s="22"/>
      <c r="E311" s="22"/>
      <c r="G311" s="32"/>
      <c r="O311" s="8"/>
    </row>
    <row r="312" spans="3:15" ht="12.75" x14ac:dyDescent="0.35">
      <c r="C312" s="22"/>
      <c r="D312" s="22"/>
      <c r="E312" s="22"/>
      <c r="G312" s="32"/>
      <c r="O312" s="8"/>
    </row>
    <row r="313" spans="3:15" ht="12.75" x14ac:dyDescent="0.35">
      <c r="C313" s="22"/>
      <c r="D313" s="22"/>
      <c r="E313" s="22"/>
      <c r="G313" s="32"/>
      <c r="O313" s="8"/>
    </row>
    <row r="314" spans="3:15" ht="12.75" x14ac:dyDescent="0.35">
      <c r="C314" s="22"/>
      <c r="D314" s="22"/>
      <c r="E314" s="22"/>
      <c r="G314" s="32"/>
      <c r="O314" s="8"/>
    </row>
    <row r="315" spans="3:15" ht="12.75" x14ac:dyDescent="0.35">
      <c r="C315" s="22"/>
      <c r="D315" s="22"/>
      <c r="E315" s="22"/>
      <c r="G315" s="32"/>
      <c r="O315" s="8"/>
    </row>
    <row r="316" spans="3:15" ht="12.75" x14ac:dyDescent="0.35">
      <c r="C316" s="22"/>
      <c r="D316" s="22"/>
      <c r="E316" s="22"/>
      <c r="G316" s="32"/>
      <c r="O316" s="8"/>
    </row>
    <row r="317" spans="3:15" ht="12.75" x14ac:dyDescent="0.35">
      <c r="C317" s="22"/>
      <c r="D317" s="22"/>
      <c r="E317" s="22"/>
      <c r="G317" s="32"/>
      <c r="O317" s="8"/>
    </row>
    <row r="318" spans="3:15" ht="12.75" x14ac:dyDescent="0.35">
      <c r="C318" s="22"/>
      <c r="D318" s="22"/>
      <c r="E318" s="22"/>
      <c r="G318" s="32"/>
      <c r="O318" s="8"/>
    </row>
    <row r="319" spans="3:15" ht="12.75" x14ac:dyDescent="0.35">
      <c r="C319" s="22"/>
      <c r="D319" s="22"/>
      <c r="E319" s="22"/>
      <c r="G319" s="32"/>
      <c r="O319" s="8"/>
    </row>
    <row r="320" spans="3:15" ht="12.75" x14ac:dyDescent="0.35">
      <c r="C320" s="22"/>
      <c r="D320" s="22"/>
      <c r="E320" s="22"/>
      <c r="G320" s="32"/>
      <c r="O320" s="8"/>
    </row>
    <row r="321" spans="3:15" ht="12.75" x14ac:dyDescent="0.35">
      <c r="C321" s="22"/>
      <c r="D321" s="22"/>
      <c r="E321" s="22"/>
      <c r="G321" s="32"/>
      <c r="O321" s="8"/>
    </row>
    <row r="322" spans="3:15" ht="12.75" x14ac:dyDescent="0.35">
      <c r="C322" s="22"/>
      <c r="D322" s="22"/>
      <c r="E322" s="22"/>
      <c r="G322" s="32"/>
      <c r="O322" s="8"/>
    </row>
    <row r="323" spans="3:15" ht="12.75" x14ac:dyDescent="0.35">
      <c r="C323" s="22"/>
      <c r="D323" s="22"/>
      <c r="E323" s="22"/>
      <c r="G323" s="32"/>
      <c r="O323" s="8"/>
    </row>
    <row r="324" spans="3:15" ht="12.75" x14ac:dyDescent="0.35">
      <c r="C324" s="22"/>
      <c r="D324" s="22"/>
      <c r="E324" s="22"/>
      <c r="G324" s="32"/>
      <c r="O324" s="8"/>
    </row>
    <row r="325" spans="3:15" ht="12.75" x14ac:dyDescent="0.35">
      <c r="C325" s="22"/>
      <c r="D325" s="22"/>
      <c r="E325" s="22"/>
      <c r="G325" s="32"/>
      <c r="O325" s="8"/>
    </row>
    <row r="326" spans="3:15" ht="12.75" x14ac:dyDescent="0.35">
      <c r="C326" s="22"/>
      <c r="D326" s="22"/>
      <c r="E326" s="22"/>
      <c r="G326" s="32"/>
      <c r="O326" s="8"/>
    </row>
    <row r="327" spans="3:15" ht="12.75" x14ac:dyDescent="0.35">
      <c r="C327" s="22"/>
      <c r="D327" s="22"/>
      <c r="E327" s="22"/>
      <c r="G327" s="32"/>
      <c r="O327" s="8"/>
    </row>
    <row r="328" spans="3:15" ht="12.75" x14ac:dyDescent="0.35">
      <c r="C328" s="22"/>
      <c r="D328" s="22"/>
      <c r="E328" s="22"/>
      <c r="G328" s="32"/>
      <c r="O328" s="8"/>
    </row>
    <row r="329" spans="3:15" ht="12.75" x14ac:dyDescent="0.35">
      <c r="C329" s="22"/>
      <c r="D329" s="22"/>
      <c r="E329" s="22"/>
      <c r="G329" s="32"/>
      <c r="O329" s="8"/>
    </row>
    <row r="330" spans="3:15" ht="12.75" x14ac:dyDescent="0.35">
      <c r="C330" s="22"/>
      <c r="D330" s="22"/>
      <c r="E330" s="22"/>
      <c r="G330" s="32"/>
      <c r="O330" s="8"/>
    </row>
    <row r="331" spans="3:15" ht="12.75" x14ac:dyDescent="0.35">
      <c r="C331" s="22"/>
      <c r="D331" s="22"/>
      <c r="E331" s="22"/>
      <c r="G331" s="32"/>
      <c r="O331" s="8"/>
    </row>
    <row r="332" spans="3:15" ht="12.75" x14ac:dyDescent="0.35">
      <c r="C332" s="22"/>
      <c r="D332" s="22"/>
      <c r="E332" s="22"/>
      <c r="G332" s="32"/>
      <c r="O332" s="8"/>
    </row>
    <row r="333" spans="3:15" ht="12.75" x14ac:dyDescent="0.35">
      <c r="C333" s="22"/>
      <c r="D333" s="22"/>
      <c r="E333" s="22"/>
      <c r="G333" s="32"/>
      <c r="O333" s="8"/>
    </row>
    <row r="334" spans="3:15" ht="12.75" x14ac:dyDescent="0.35">
      <c r="C334" s="22"/>
      <c r="D334" s="22"/>
      <c r="E334" s="22"/>
      <c r="G334" s="32"/>
      <c r="O334" s="8"/>
    </row>
    <row r="335" spans="3:15" ht="12.75" x14ac:dyDescent="0.35">
      <c r="C335" s="22"/>
      <c r="D335" s="22"/>
      <c r="E335" s="22"/>
      <c r="G335" s="32"/>
      <c r="O335" s="8"/>
    </row>
    <row r="336" spans="3:15" ht="12.75" x14ac:dyDescent="0.35">
      <c r="C336" s="22"/>
      <c r="D336" s="22"/>
      <c r="E336" s="22"/>
      <c r="G336" s="32"/>
      <c r="O336" s="8"/>
    </row>
    <row r="337" spans="3:15" ht="12.75" x14ac:dyDescent="0.35">
      <c r="C337" s="22"/>
      <c r="D337" s="22"/>
      <c r="E337" s="22"/>
      <c r="G337" s="32"/>
      <c r="O337" s="8"/>
    </row>
    <row r="338" spans="3:15" ht="12.75" x14ac:dyDescent="0.35">
      <c r="C338" s="22"/>
      <c r="D338" s="22"/>
      <c r="E338" s="22"/>
      <c r="G338" s="32"/>
      <c r="O338" s="8"/>
    </row>
    <row r="339" spans="3:15" ht="12.75" x14ac:dyDescent="0.35">
      <c r="C339" s="22"/>
      <c r="D339" s="22"/>
      <c r="E339" s="22"/>
      <c r="G339" s="32"/>
      <c r="O339" s="8"/>
    </row>
    <row r="340" spans="3:15" ht="12.75" x14ac:dyDescent="0.35">
      <c r="C340" s="22"/>
      <c r="D340" s="22"/>
      <c r="E340" s="22"/>
      <c r="G340" s="32"/>
      <c r="O340" s="8"/>
    </row>
    <row r="341" spans="3:15" ht="12.75" x14ac:dyDescent="0.35">
      <c r="C341" s="22"/>
      <c r="D341" s="22"/>
      <c r="E341" s="22"/>
      <c r="G341" s="32"/>
      <c r="O341" s="8"/>
    </row>
    <row r="342" spans="3:15" ht="12.75" x14ac:dyDescent="0.35">
      <c r="C342" s="22"/>
      <c r="D342" s="22"/>
      <c r="E342" s="22"/>
      <c r="G342" s="32"/>
      <c r="O342" s="8"/>
    </row>
    <row r="343" spans="3:15" ht="12.75" x14ac:dyDescent="0.35">
      <c r="C343" s="22"/>
      <c r="D343" s="22"/>
      <c r="E343" s="22"/>
      <c r="G343" s="32"/>
      <c r="O343" s="8"/>
    </row>
    <row r="344" spans="3:15" ht="12.75" x14ac:dyDescent="0.35">
      <c r="C344" s="22"/>
      <c r="D344" s="22"/>
      <c r="E344" s="22"/>
      <c r="G344" s="32"/>
      <c r="O344" s="8"/>
    </row>
    <row r="345" spans="3:15" ht="12.75" x14ac:dyDescent="0.35">
      <c r="C345" s="22"/>
      <c r="D345" s="22"/>
      <c r="E345" s="22"/>
      <c r="G345" s="32"/>
      <c r="O345" s="8"/>
    </row>
    <row r="346" spans="3:15" ht="12.75" x14ac:dyDescent="0.35">
      <c r="C346" s="22"/>
      <c r="D346" s="22"/>
      <c r="E346" s="22"/>
      <c r="G346" s="32"/>
      <c r="O346" s="8"/>
    </row>
    <row r="347" spans="3:15" ht="12.75" x14ac:dyDescent="0.35">
      <c r="C347" s="22"/>
      <c r="D347" s="22"/>
      <c r="E347" s="22"/>
      <c r="G347" s="32"/>
      <c r="O347" s="8"/>
    </row>
    <row r="348" spans="3:15" ht="12.75" x14ac:dyDescent="0.35">
      <c r="C348" s="22"/>
      <c r="D348" s="22"/>
      <c r="E348" s="22"/>
      <c r="G348" s="32"/>
      <c r="O348" s="8"/>
    </row>
    <row r="349" spans="3:15" ht="12.75" x14ac:dyDescent="0.35">
      <c r="C349" s="22"/>
      <c r="D349" s="22"/>
      <c r="E349" s="22"/>
      <c r="G349" s="32"/>
      <c r="O349" s="8"/>
    </row>
    <row r="350" spans="3:15" ht="12.75" x14ac:dyDescent="0.35">
      <c r="C350" s="22"/>
      <c r="D350" s="22"/>
      <c r="E350" s="22"/>
      <c r="G350" s="32"/>
      <c r="O350" s="8"/>
    </row>
    <row r="351" spans="3:15" ht="12.75" x14ac:dyDescent="0.35">
      <c r="C351" s="22"/>
      <c r="D351" s="22"/>
      <c r="E351" s="22"/>
      <c r="G351" s="32"/>
      <c r="O351" s="8"/>
    </row>
    <row r="352" spans="3:15" ht="12.75" x14ac:dyDescent="0.35">
      <c r="C352" s="22"/>
      <c r="D352" s="22"/>
      <c r="E352" s="22"/>
      <c r="G352" s="32"/>
      <c r="O352" s="8"/>
    </row>
    <row r="353" spans="3:15" ht="12.75" x14ac:dyDescent="0.35">
      <c r="C353" s="22"/>
      <c r="D353" s="22"/>
      <c r="E353" s="22"/>
      <c r="G353" s="32"/>
      <c r="O353" s="8"/>
    </row>
    <row r="354" spans="3:15" ht="12.75" x14ac:dyDescent="0.35">
      <c r="C354" s="22"/>
      <c r="D354" s="22"/>
      <c r="E354" s="22"/>
      <c r="G354" s="32"/>
      <c r="O354" s="8"/>
    </row>
    <row r="355" spans="3:15" ht="12.75" x14ac:dyDescent="0.35">
      <c r="C355" s="22"/>
      <c r="D355" s="22"/>
      <c r="E355" s="22"/>
      <c r="G355" s="32"/>
      <c r="O355" s="8"/>
    </row>
    <row r="356" spans="3:15" ht="12.75" x14ac:dyDescent="0.35">
      <c r="C356" s="22"/>
      <c r="D356" s="22"/>
      <c r="E356" s="22"/>
      <c r="G356" s="32"/>
      <c r="O356" s="8"/>
    </row>
    <row r="357" spans="3:15" ht="12.75" x14ac:dyDescent="0.35">
      <c r="C357" s="22"/>
      <c r="D357" s="22"/>
      <c r="E357" s="22"/>
      <c r="G357" s="32"/>
      <c r="O357" s="8"/>
    </row>
    <row r="358" spans="3:15" ht="12.75" x14ac:dyDescent="0.35">
      <c r="C358" s="22"/>
      <c r="D358" s="22"/>
      <c r="E358" s="22"/>
      <c r="G358" s="32"/>
      <c r="O358" s="8"/>
    </row>
    <row r="359" spans="3:15" ht="12.75" x14ac:dyDescent="0.35">
      <c r="C359" s="22"/>
      <c r="D359" s="22"/>
      <c r="E359" s="22"/>
      <c r="G359" s="32"/>
      <c r="O359" s="8"/>
    </row>
    <row r="360" spans="3:15" ht="12.75" x14ac:dyDescent="0.35">
      <c r="C360" s="22"/>
      <c r="D360" s="22"/>
      <c r="E360" s="22"/>
      <c r="G360" s="32"/>
      <c r="O360" s="8"/>
    </row>
    <row r="361" spans="3:15" ht="12.75" x14ac:dyDescent="0.35">
      <c r="C361" s="22"/>
      <c r="D361" s="22"/>
      <c r="E361" s="22"/>
      <c r="G361" s="32"/>
      <c r="O361" s="8"/>
    </row>
    <row r="362" spans="3:15" ht="12.75" x14ac:dyDescent="0.35">
      <c r="C362" s="22"/>
      <c r="D362" s="22"/>
      <c r="E362" s="22"/>
      <c r="G362" s="32"/>
      <c r="O362" s="8"/>
    </row>
    <row r="363" spans="3:15" ht="12.75" x14ac:dyDescent="0.35">
      <c r="C363" s="22"/>
      <c r="D363" s="22"/>
      <c r="E363" s="22"/>
      <c r="G363" s="32"/>
      <c r="O363" s="8"/>
    </row>
    <row r="364" spans="3:15" ht="12.75" x14ac:dyDescent="0.35">
      <c r="C364" s="22"/>
      <c r="D364" s="22"/>
      <c r="E364" s="22"/>
      <c r="G364" s="32"/>
      <c r="O364" s="8"/>
    </row>
    <row r="365" spans="3:15" ht="12.75" x14ac:dyDescent="0.35">
      <c r="C365" s="22"/>
      <c r="D365" s="22"/>
      <c r="E365" s="22"/>
      <c r="G365" s="32"/>
      <c r="O365" s="8"/>
    </row>
    <row r="366" spans="3:15" ht="12.75" x14ac:dyDescent="0.35">
      <c r="C366" s="22"/>
      <c r="D366" s="22"/>
      <c r="E366" s="22"/>
      <c r="G366" s="32"/>
      <c r="O366" s="8"/>
    </row>
    <row r="367" spans="3:15" ht="12.75" x14ac:dyDescent="0.35">
      <c r="C367" s="22"/>
      <c r="D367" s="22"/>
      <c r="E367" s="22"/>
      <c r="G367" s="32"/>
      <c r="O367" s="8"/>
    </row>
    <row r="368" spans="3:15" ht="12.75" x14ac:dyDescent="0.35">
      <c r="C368" s="22"/>
      <c r="D368" s="22"/>
      <c r="E368" s="22"/>
      <c r="G368" s="32"/>
      <c r="O368" s="8"/>
    </row>
    <row r="369" spans="3:15" ht="12.75" x14ac:dyDescent="0.35">
      <c r="C369" s="22"/>
      <c r="D369" s="22"/>
      <c r="E369" s="22"/>
      <c r="G369" s="32"/>
      <c r="O369" s="8"/>
    </row>
    <row r="370" spans="3:15" ht="12.75" x14ac:dyDescent="0.35">
      <c r="C370" s="22"/>
      <c r="D370" s="22"/>
      <c r="E370" s="22"/>
      <c r="G370" s="32"/>
      <c r="O370" s="8"/>
    </row>
    <row r="371" spans="3:15" ht="12.75" x14ac:dyDescent="0.35">
      <c r="C371" s="22"/>
      <c r="D371" s="22"/>
      <c r="E371" s="22"/>
      <c r="G371" s="32"/>
      <c r="O371" s="8"/>
    </row>
    <row r="372" spans="3:15" ht="12.75" x14ac:dyDescent="0.35">
      <c r="C372" s="22"/>
      <c r="D372" s="22"/>
      <c r="E372" s="22"/>
      <c r="G372" s="32"/>
      <c r="O372" s="8"/>
    </row>
    <row r="373" spans="3:15" ht="12.75" x14ac:dyDescent="0.35">
      <c r="C373" s="22"/>
      <c r="D373" s="22"/>
      <c r="E373" s="22"/>
      <c r="G373" s="32"/>
      <c r="O373" s="8"/>
    </row>
    <row r="374" spans="3:15" ht="12.75" x14ac:dyDescent="0.35">
      <c r="C374" s="22"/>
      <c r="D374" s="22"/>
      <c r="E374" s="22"/>
      <c r="G374" s="32"/>
      <c r="O374" s="8"/>
    </row>
    <row r="375" spans="3:15" ht="12.75" x14ac:dyDescent="0.35">
      <c r="C375" s="22"/>
      <c r="D375" s="22"/>
      <c r="E375" s="22"/>
      <c r="G375" s="32"/>
      <c r="O375" s="8"/>
    </row>
    <row r="376" spans="3:15" ht="12.75" x14ac:dyDescent="0.35">
      <c r="C376" s="22"/>
      <c r="D376" s="22"/>
      <c r="E376" s="22"/>
      <c r="G376" s="32"/>
      <c r="O376" s="8"/>
    </row>
    <row r="377" spans="3:15" ht="12.75" x14ac:dyDescent="0.35">
      <c r="C377" s="22"/>
      <c r="D377" s="22"/>
      <c r="E377" s="22"/>
      <c r="G377" s="32"/>
      <c r="O377" s="8"/>
    </row>
    <row r="378" spans="3:15" ht="12.75" x14ac:dyDescent="0.35">
      <c r="C378" s="22"/>
      <c r="D378" s="22"/>
      <c r="E378" s="22"/>
      <c r="G378" s="32"/>
      <c r="O378" s="8"/>
    </row>
    <row r="379" spans="3:15" ht="12.75" x14ac:dyDescent="0.35">
      <c r="C379" s="22"/>
      <c r="D379" s="22"/>
      <c r="E379" s="22"/>
      <c r="G379" s="32"/>
      <c r="O379" s="8"/>
    </row>
    <row r="380" spans="3:15" ht="12.75" x14ac:dyDescent="0.35">
      <c r="C380" s="22"/>
      <c r="D380" s="22"/>
      <c r="E380" s="22"/>
      <c r="G380" s="32"/>
      <c r="O380" s="8"/>
    </row>
    <row r="381" spans="3:15" ht="12.75" x14ac:dyDescent="0.35">
      <c r="C381" s="22"/>
      <c r="D381" s="22"/>
      <c r="E381" s="22"/>
      <c r="G381" s="32"/>
      <c r="O381" s="8"/>
    </row>
    <row r="382" spans="3:15" ht="12.75" x14ac:dyDescent="0.35">
      <c r="C382" s="22"/>
      <c r="D382" s="22"/>
      <c r="E382" s="22"/>
      <c r="G382" s="32"/>
      <c r="O382" s="8"/>
    </row>
    <row r="383" spans="3:15" ht="12.75" x14ac:dyDescent="0.35">
      <c r="C383" s="22"/>
      <c r="D383" s="22"/>
      <c r="E383" s="22"/>
      <c r="G383" s="32"/>
      <c r="O383" s="8"/>
    </row>
    <row r="384" spans="3:15" ht="12.75" x14ac:dyDescent="0.35">
      <c r="C384" s="22"/>
      <c r="D384" s="22"/>
      <c r="E384" s="22"/>
      <c r="G384" s="32"/>
      <c r="O384" s="8"/>
    </row>
    <row r="385" spans="3:15" ht="12.75" x14ac:dyDescent="0.35">
      <c r="C385" s="22"/>
      <c r="D385" s="22"/>
      <c r="E385" s="22"/>
      <c r="G385" s="32"/>
      <c r="O385" s="8"/>
    </row>
    <row r="386" spans="3:15" ht="12.75" x14ac:dyDescent="0.35">
      <c r="C386" s="22"/>
      <c r="D386" s="22"/>
      <c r="E386" s="22"/>
      <c r="G386" s="32"/>
      <c r="O386" s="8"/>
    </row>
    <row r="387" spans="3:15" ht="12.75" x14ac:dyDescent="0.35">
      <c r="C387" s="22"/>
      <c r="D387" s="22"/>
      <c r="E387" s="22"/>
      <c r="G387" s="32"/>
      <c r="O387" s="8"/>
    </row>
    <row r="388" spans="3:15" ht="12.75" x14ac:dyDescent="0.35">
      <c r="C388" s="22"/>
      <c r="D388" s="22"/>
      <c r="E388" s="22"/>
      <c r="G388" s="32"/>
      <c r="O388" s="8"/>
    </row>
    <row r="389" spans="3:15" ht="12.75" x14ac:dyDescent="0.35">
      <c r="C389" s="22"/>
      <c r="D389" s="22"/>
      <c r="E389" s="22"/>
      <c r="G389" s="32"/>
      <c r="O389" s="8"/>
    </row>
    <row r="390" spans="3:15" ht="12.75" x14ac:dyDescent="0.35">
      <c r="C390" s="22"/>
      <c r="D390" s="22"/>
      <c r="E390" s="22"/>
      <c r="G390" s="32"/>
      <c r="O390" s="8"/>
    </row>
    <row r="391" spans="3:15" ht="12.75" x14ac:dyDescent="0.35">
      <c r="C391" s="22"/>
      <c r="D391" s="22"/>
      <c r="E391" s="22"/>
      <c r="G391" s="32"/>
      <c r="O391" s="8"/>
    </row>
    <row r="392" spans="3:15" ht="12.75" x14ac:dyDescent="0.35">
      <c r="C392" s="22"/>
      <c r="D392" s="22"/>
      <c r="E392" s="22"/>
      <c r="G392" s="32"/>
      <c r="O392" s="8"/>
    </row>
    <row r="393" spans="3:15" ht="12.75" x14ac:dyDescent="0.35">
      <c r="C393" s="22"/>
      <c r="D393" s="22"/>
      <c r="E393" s="22"/>
      <c r="G393" s="32"/>
      <c r="O393" s="8"/>
    </row>
    <row r="394" spans="3:15" ht="12.75" x14ac:dyDescent="0.35">
      <c r="C394" s="22"/>
      <c r="D394" s="22"/>
      <c r="E394" s="22"/>
      <c r="G394" s="32"/>
      <c r="O394" s="8"/>
    </row>
    <row r="395" spans="3:15" ht="12.75" x14ac:dyDescent="0.35">
      <c r="C395" s="22"/>
      <c r="D395" s="22"/>
      <c r="E395" s="22"/>
      <c r="G395" s="32"/>
      <c r="O395" s="8"/>
    </row>
    <row r="396" spans="3:15" ht="12.75" x14ac:dyDescent="0.35">
      <c r="C396" s="22"/>
      <c r="D396" s="22"/>
      <c r="E396" s="22"/>
      <c r="G396" s="32"/>
      <c r="O396" s="8"/>
    </row>
    <row r="397" spans="3:15" ht="12.75" x14ac:dyDescent="0.35">
      <c r="C397" s="22"/>
      <c r="D397" s="22"/>
      <c r="E397" s="22"/>
      <c r="G397" s="32"/>
      <c r="O397" s="8"/>
    </row>
    <row r="398" spans="3:15" ht="12.75" x14ac:dyDescent="0.35">
      <c r="C398" s="22"/>
      <c r="D398" s="22"/>
      <c r="E398" s="22"/>
      <c r="G398" s="32"/>
      <c r="O398" s="8"/>
    </row>
    <row r="399" spans="3:15" ht="12.75" x14ac:dyDescent="0.35">
      <c r="C399" s="22"/>
      <c r="D399" s="22"/>
      <c r="E399" s="22"/>
      <c r="G399" s="32"/>
      <c r="O399" s="8"/>
    </row>
    <row r="400" spans="3:15" ht="12.75" x14ac:dyDescent="0.35">
      <c r="C400" s="22"/>
      <c r="D400" s="22"/>
      <c r="E400" s="22"/>
      <c r="G400" s="32"/>
      <c r="O400" s="8"/>
    </row>
    <row r="401" spans="3:15" ht="12.75" x14ac:dyDescent="0.35">
      <c r="C401" s="22"/>
      <c r="D401" s="22"/>
      <c r="E401" s="22"/>
      <c r="G401" s="32"/>
      <c r="O401" s="8"/>
    </row>
    <row r="402" spans="3:15" ht="12.75" x14ac:dyDescent="0.35">
      <c r="C402" s="22"/>
      <c r="D402" s="22"/>
      <c r="E402" s="22"/>
      <c r="G402" s="32"/>
      <c r="O402" s="8"/>
    </row>
    <row r="403" spans="3:15" ht="12.75" x14ac:dyDescent="0.35">
      <c r="C403" s="22"/>
      <c r="D403" s="22"/>
      <c r="E403" s="22"/>
      <c r="G403" s="32"/>
      <c r="O403" s="8"/>
    </row>
    <row r="404" spans="3:15" ht="12.75" x14ac:dyDescent="0.35">
      <c r="C404" s="22"/>
      <c r="D404" s="22"/>
      <c r="E404" s="22"/>
      <c r="G404" s="32"/>
      <c r="O404" s="8"/>
    </row>
    <row r="405" spans="3:15" ht="12.75" x14ac:dyDescent="0.35">
      <c r="C405" s="22"/>
      <c r="D405" s="22"/>
      <c r="E405" s="22"/>
      <c r="G405" s="32"/>
      <c r="O405" s="8"/>
    </row>
    <row r="406" spans="3:15" ht="12.75" x14ac:dyDescent="0.35">
      <c r="C406" s="22"/>
      <c r="D406" s="22"/>
      <c r="E406" s="22"/>
      <c r="G406" s="32"/>
      <c r="O406" s="8"/>
    </row>
    <row r="407" spans="3:15" ht="12.75" x14ac:dyDescent="0.35">
      <c r="C407" s="22"/>
      <c r="D407" s="22"/>
      <c r="E407" s="22"/>
      <c r="G407" s="32"/>
      <c r="O407" s="8"/>
    </row>
    <row r="408" spans="3:15" ht="12.75" x14ac:dyDescent="0.35">
      <c r="C408" s="22"/>
      <c r="D408" s="22"/>
      <c r="E408" s="22"/>
      <c r="G408" s="32"/>
      <c r="O408" s="8"/>
    </row>
    <row r="409" spans="3:15" ht="12.75" x14ac:dyDescent="0.35">
      <c r="C409" s="22"/>
      <c r="D409" s="22"/>
      <c r="E409" s="22"/>
      <c r="G409" s="32"/>
      <c r="O409" s="8"/>
    </row>
    <row r="410" spans="3:15" ht="12.75" x14ac:dyDescent="0.35">
      <c r="C410" s="22"/>
      <c r="D410" s="22"/>
      <c r="E410" s="22"/>
      <c r="G410" s="32"/>
      <c r="O410" s="8"/>
    </row>
    <row r="411" spans="3:15" ht="12.75" x14ac:dyDescent="0.35">
      <c r="C411" s="22"/>
      <c r="D411" s="22"/>
      <c r="E411" s="22"/>
      <c r="G411" s="32"/>
      <c r="O411" s="8"/>
    </row>
    <row r="412" spans="3:15" ht="12.75" x14ac:dyDescent="0.35">
      <c r="C412" s="22"/>
      <c r="D412" s="22"/>
      <c r="E412" s="22"/>
      <c r="G412" s="32"/>
      <c r="O412" s="8"/>
    </row>
    <row r="413" spans="3:15" ht="12.75" x14ac:dyDescent="0.35">
      <c r="C413" s="22"/>
      <c r="D413" s="22"/>
      <c r="E413" s="22"/>
      <c r="G413" s="32"/>
      <c r="O413" s="8"/>
    </row>
    <row r="414" spans="3:15" ht="12.75" x14ac:dyDescent="0.35">
      <c r="C414" s="22"/>
      <c r="D414" s="22"/>
      <c r="E414" s="22"/>
      <c r="G414" s="32"/>
      <c r="O414" s="8"/>
    </row>
    <row r="415" spans="3:15" ht="12.75" x14ac:dyDescent="0.35">
      <c r="C415" s="22"/>
      <c r="D415" s="22"/>
      <c r="E415" s="22"/>
      <c r="G415" s="32"/>
      <c r="O415" s="8"/>
    </row>
    <row r="416" spans="3:15" ht="12.75" x14ac:dyDescent="0.35">
      <c r="C416" s="22"/>
      <c r="D416" s="22"/>
      <c r="E416" s="22"/>
      <c r="G416" s="32"/>
      <c r="O416" s="8"/>
    </row>
    <row r="417" spans="3:15" ht="12.75" x14ac:dyDescent="0.35">
      <c r="C417" s="22"/>
      <c r="D417" s="22"/>
      <c r="E417" s="22"/>
      <c r="G417" s="32"/>
      <c r="O417" s="8"/>
    </row>
    <row r="418" spans="3:15" ht="12.75" x14ac:dyDescent="0.35">
      <c r="C418" s="22"/>
      <c r="D418" s="22"/>
      <c r="E418" s="22"/>
      <c r="G418" s="32"/>
      <c r="O418" s="8"/>
    </row>
    <row r="419" spans="3:15" ht="12.75" x14ac:dyDescent="0.35">
      <c r="C419" s="22"/>
      <c r="D419" s="22"/>
      <c r="E419" s="22"/>
      <c r="G419" s="32"/>
      <c r="O419" s="8"/>
    </row>
    <row r="420" spans="3:15" ht="12.75" x14ac:dyDescent="0.35">
      <c r="C420" s="22"/>
      <c r="D420" s="22"/>
      <c r="E420" s="22"/>
      <c r="G420" s="32"/>
      <c r="O420" s="8"/>
    </row>
    <row r="421" spans="3:15" ht="12.75" x14ac:dyDescent="0.35">
      <c r="C421" s="22"/>
      <c r="D421" s="22"/>
      <c r="E421" s="22"/>
      <c r="G421" s="32"/>
      <c r="O421" s="8"/>
    </row>
    <row r="422" spans="3:15" ht="12.75" x14ac:dyDescent="0.35">
      <c r="C422" s="22"/>
      <c r="D422" s="22"/>
      <c r="E422" s="22"/>
      <c r="G422" s="32"/>
      <c r="O422" s="8"/>
    </row>
    <row r="423" spans="3:15" ht="12.75" x14ac:dyDescent="0.35">
      <c r="C423" s="22"/>
      <c r="D423" s="22"/>
      <c r="E423" s="22"/>
      <c r="G423" s="32"/>
      <c r="O423" s="8"/>
    </row>
    <row r="424" spans="3:15" ht="12.75" x14ac:dyDescent="0.35">
      <c r="C424" s="22"/>
      <c r="D424" s="22"/>
      <c r="E424" s="22"/>
      <c r="G424" s="32"/>
      <c r="O424" s="8"/>
    </row>
    <row r="425" spans="3:15" ht="12.75" x14ac:dyDescent="0.35">
      <c r="C425" s="22"/>
      <c r="D425" s="22"/>
      <c r="E425" s="22"/>
      <c r="G425" s="32"/>
      <c r="O425" s="8"/>
    </row>
    <row r="426" spans="3:15" ht="12.75" x14ac:dyDescent="0.35">
      <c r="C426" s="22"/>
      <c r="D426" s="22"/>
      <c r="E426" s="22"/>
      <c r="G426" s="32"/>
      <c r="O426" s="8"/>
    </row>
    <row r="427" spans="3:15" ht="12.75" x14ac:dyDescent="0.35">
      <c r="C427" s="22"/>
      <c r="D427" s="22"/>
      <c r="E427" s="22"/>
      <c r="G427" s="32"/>
      <c r="O427" s="8"/>
    </row>
    <row r="428" spans="3:15" ht="12.75" x14ac:dyDescent="0.35">
      <c r="C428" s="22"/>
      <c r="D428" s="22"/>
      <c r="E428" s="22"/>
      <c r="G428" s="32"/>
      <c r="O428" s="8"/>
    </row>
    <row r="429" spans="3:15" ht="12.75" x14ac:dyDescent="0.35">
      <c r="C429" s="22"/>
      <c r="D429" s="22"/>
      <c r="E429" s="22"/>
      <c r="G429" s="32"/>
      <c r="O429" s="8"/>
    </row>
    <row r="430" spans="3:15" ht="12.75" x14ac:dyDescent="0.35">
      <c r="C430" s="22"/>
      <c r="D430" s="22"/>
      <c r="E430" s="22"/>
      <c r="G430" s="32"/>
      <c r="O430" s="8"/>
    </row>
    <row r="431" spans="3:15" ht="12.75" x14ac:dyDescent="0.35">
      <c r="C431" s="22"/>
      <c r="D431" s="22"/>
      <c r="E431" s="22"/>
      <c r="G431" s="32"/>
      <c r="O431" s="8"/>
    </row>
    <row r="432" spans="3:15" ht="12.75" x14ac:dyDescent="0.35">
      <c r="C432" s="22"/>
      <c r="D432" s="22"/>
      <c r="E432" s="22"/>
      <c r="G432" s="32"/>
      <c r="O432" s="8"/>
    </row>
    <row r="433" spans="3:15" ht="12.75" x14ac:dyDescent="0.35">
      <c r="C433" s="22"/>
      <c r="D433" s="22"/>
      <c r="E433" s="22"/>
      <c r="G433" s="32"/>
      <c r="O433" s="8"/>
    </row>
    <row r="434" spans="3:15" ht="12.75" x14ac:dyDescent="0.35">
      <c r="C434" s="22"/>
      <c r="D434" s="22"/>
      <c r="E434" s="22"/>
      <c r="G434" s="32"/>
      <c r="O434" s="8"/>
    </row>
    <row r="435" spans="3:15" ht="12.75" x14ac:dyDescent="0.35">
      <c r="C435" s="22"/>
      <c r="D435" s="22"/>
      <c r="E435" s="22"/>
      <c r="G435" s="32"/>
      <c r="O435" s="8"/>
    </row>
    <row r="436" spans="3:15" ht="12.75" x14ac:dyDescent="0.35">
      <c r="C436" s="22"/>
      <c r="D436" s="22"/>
      <c r="E436" s="22"/>
      <c r="G436" s="32"/>
      <c r="O436" s="8"/>
    </row>
    <row r="437" spans="3:15" ht="12.75" x14ac:dyDescent="0.35">
      <c r="C437" s="22"/>
      <c r="D437" s="22"/>
      <c r="E437" s="22"/>
      <c r="G437" s="32"/>
      <c r="O437" s="8"/>
    </row>
    <row r="438" spans="3:15" ht="12.75" x14ac:dyDescent="0.35">
      <c r="C438" s="22"/>
      <c r="D438" s="22"/>
      <c r="E438" s="22"/>
      <c r="G438" s="32"/>
      <c r="O438" s="8"/>
    </row>
    <row r="439" spans="3:15" ht="12.75" x14ac:dyDescent="0.35">
      <c r="C439" s="22"/>
      <c r="D439" s="22"/>
      <c r="E439" s="22"/>
      <c r="G439" s="32"/>
      <c r="O439" s="8"/>
    </row>
    <row r="440" spans="3:15" ht="12.75" x14ac:dyDescent="0.35">
      <c r="C440" s="22"/>
      <c r="D440" s="22"/>
      <c r="E440" s="22"/>
      <c r="G440" s="32"/>
      <c r="O440" s="8"/>
    </row>
    <row r="441" spans="3:15" ht="12.75" x14ac:dyDescent="0.35">
      <c r="C441" s="22"/>
      <c r="D441" s="22"/>
      <c r="E441" s="22"/>
      <c r="G441" s="32"/>
      <c r="O441" s="8"/>
    </row>
    <row r="442" spans="3:15" ht="12.75" x14ac:dyDescent="0.35">
      <c r="C442" s="22"/>
      <c r="D442" s="22"/>
      <c r="E442" s="22"/>
      <c r="G442" s="32"/>
      <c r="O442" s="8"/>
    </row>
    <row r="443" spans="3:15" ht="12.75" x14ac:dyDescent="0.35">
      <c r="C443" s="22"/>
      <c r="D443" s="22"/>
      <c r="E443" s="22"/>
      <c r="G443" s="32"/>
      <c r="O443" s="8"/>
    </row>
    <row r="444" spans="3:15" ht="12.75" x14ac:dyDescent="0.35">
      <c r="C444" s="22"/>
      <c r="D444" s="22"/>
      <c r="E444" s="22"/>
      <c r="G444" s="32"/>
      <c r="O444" s="8"/>
    </row>
    <row r="445" spans="3:15" ht="12.75" x14ac:dyDescent="0.35">
      <c r="C445" s="22"/>
      <c r="D445" s="22"/>
      <c r="E445" s="22"/>
      <c r="G445" s="32"/>
      <c r="O445" s="8"/>
    </row>
    <row r="446" spans="3:15" ht="12.75" x14ac:dyDescent="0.35">
      <c r="C446" s="22"/>
      <c r="D446" s="22"/>
      <c r="E446" s="22"/>
      <c r="G446" s="32"/>
      <c r="O446" s="8"/>
    </row>
    <row r="447" spans="3:15" ht="12.75" x14ac:dyDescent="0.35">
      <c r="C447" s="22"/>
      <c r="D447" s="22"/>
      <c r="E447" s="22"/>
      <c r="G447" s="32"/>
      <c r="O447" s="8"/>
    </row>
    <row r="448" spans="3:15" ht="12.75" x14ac:dyDescent="0.35">
      <c r="C448" s="22"/>
      <c r="D448" s="22"/>
      <c r="E448" s="22"/>
      <c r="G448" s="32"/>
      <c r="O448" s="8"/>
    </row>
    <row r="449" spans="3:15" ht="12.75" x14ac:dyDescent="0.35">
      <c r="C449" s="22"/>
      <c r="D449" s="22"/>
      <c r="E449" s="22"/>
      <c r="G449" s="32"/>
      <c r="O449" s="8"/>
    </row>
    <row r="450" spans="3:15" ht="12.75" x14ac:dyDescent="0.35">
      <c r="C450" s="22"/>
      <c r="D450" s="22"/>
      <c r="E450" s="22"/>
      <c r="G450" s="32"/>
      <c r="O450" s="8"/>
    </row>
    <row r="451" spans="3:15" ht="12.75" x14ac:dyDescent="0.35">
      <c r="C451" s="22"/>
      <c r="D451" s="22"/>
      <c r="E451" s="22"/>
      <c r="G451" s="32"/>
      <c r="O451" s="8"/>
    </row>
    <row r="452" spans="3:15" ht="12.75" x14ac:dyDescent="0.35">
      <c r="C452" s="22"/>
      <c r="D452" s="22"/>
      <c r="E452" s="22"/>
      <c r="G452" s="32"/>
      <c r="O452" s="8"/>
    </row>
    <row r="453" spans="3:15" ht="12.75" x14ac:dyDescent="0.35">
      <c r="C453" s="22"/>
      <c r="D453" s="22"/>
      <c r="E453" s="22"/>
      <c r="G453" s="32"/>
      <c r="O453" s="8"/>
    </row>
    <row r="454" spans="3:15" ht="12.75" x14ac:dyDescent="0.35">
      <c r="C454" s="22"/>
      <c r="D454" s="22"/>
      <c r="E454" s="22"/>
      <c r="G454" s="32"/>
      <c r="O454" s="8"/>
    </row>
    <row r="455" spans="3:15" ht="12.75" x14ac:dyDescent="0.35">
      <c r="C455" s="22"/>
      <c r="D455" s="22"/>
      <c r="E455" s="22"/>
      <c r="G455" s="32"/>
      <c r="O455" s="8"/>
    </row>
    <row r="456" spans="3:15" ht="12.75" x14ac:dyDescent="0.35">
      <c r="C456" s="22"/>
      <c r="D456" s="22"/>
      <c r="E456" s="22"/>
      <c r="G456" s="32"/>
      <c r="O456" s="8"/>
    </row>
    <row r="457" spans="3:15" ht="12.75" x14ac:dyDescent="0.35">
      <c r="C457" s="22"/>
      <c r="D457" s="22"/>
      <c r="E457" s="22"/>
      <c r="G457" s="32"/>
      <c r="O457" s="8"/>
    </row>
    <row r="458" spans="3:15" ht="12.75" x14ac:dyDescent="0.35">
      <c r="C458" s="22"/>
      <c r="D458" s="22"/>
      <c r="E458" s="22"/>
      <c r="G458" s="32"/>
      <c r="O458" s="8"/>
    </row>
    <row r="459" spans="3:15" ht="12.75" x14ac:dyDescent="0.35">
      <c r="C459" s="22"/>
      <c r="D459" s="22"/>
      <c r="E459" s="22"/>
      <c r="G459" s="32"/>
      <c r="O459" s="8"/>
    </row>
    <row r="460" spans="3:15" ht="12.75" x14ac:dyDescent="0.35">
      <c r="C460" s="22"/>
      <c r="D460" s="22"/>
      <c r="E460" s="22"/>
      <c r="G460" s="32"/>
      <c r="O460" s="8"/>
    </row>
    <row r="461" spans="3:15" ht="12.75" x14ac:dyDescent="0.35">
      <c r="C461" s="22"/>
      <c r="D461" s="22"/>
      <c r="E461" s="22"/>
      <c r="G461" s="32"/>
      <c r="O461" s="8"/>
    </row>
    <row r="462" spans="3:15" ht="12.75" x14ac:dyDescent="0.35">
      <c r="C462" s="22"/>
      <c r="D462" s="22"/>
      <c r="E462" s="22"/>
      <c r="G462" s="32"/>
      <c r="O462" s="8"/>
    </row>
    <row r="463" spans="3:15" ht="12.75" x14ac:dyDescent="0.35">
      <c r="C463" s="22"/>
      <c r="D463" s="22"/>
      <c r="E463" s="22"/>
      <c r="G463" s="32"/>
      <c r="O463" s="8"/>
    </row>
    <row r="464" spans="3:15" ht="12.75" x14ac:dyDescent="0.35">
      <c r="C464" s="22"/>
      <c r="D464" s="22"/>
      <c r="E464" s="22"/>
      <c r="G464" s="32"/>
      <c r="O464" s="8"/>
    </row>
    <row r="465" spans="3:15" ht="12.75" x14ac:dyDescent="0.35">
      <c r="C465" s="22"/>
      <c r="D465" s="22"/>
      <c r="E465" s="22"/>
      <c r="G465" s="32"/>
      <c r="O465" s="8"/>
    </row>
    <row r="466" spans="3:15" ht="12.75" x14ac:dyDescent="0.35">
      <c r="C466" s="22"/>
      <c r="D466" s="22"/>
      <c r="E466" s="22"/>
      <c r="G466" s="32"/>
      <c r="O466" s="8"/>
    </row>
    <row r="467" spans="3:15" ht="12.75" x14ac:dyDescent="0.35">
      <c r="C467" s="22"/>
      <c r="D467" s="22"/>
      <c r="E467" s="22"/>
      <c r="G467" s="32"/>
      <c r="O467" s="8"/>
    </row>
    <row r="468" spans="3:15" ht="12.75" x14ac:dyDescent="0.35">
      <c r="C468" s="22"/>
      <c r="D468" s="22"/>
      <c r="E468" s="22"/>
      <c r="G468" s="32"/>
      <c r="O468" s="8"/>
    </row>
    <row r="469" spans="3:15" ht="12.75" x14ac:dyDescent="0.35">
      <c r="C469" s="22"/>
      <c r="D469" s="22"/>
      <c r="E469" s="22"/>
      <c r="G469" s="32"/>
      <c r="O469" s="8"/>
    </row>
    <row r="470" spans="3:15" ht="12.75" x14ac:dyDescent="0.35">
      <c r="C470" s="22"/>
      <c r="D470" s="22"/>
      <c r="E470" s="22"/>
      <c r="G470" s="32"/>
      <c r="O470" s="8"/>
    </row>
    <row r="471" spans="3:15" ht="12.75" x14ac:dyDescent="0.35">
      <c r="C471" s="22"/>
      <c r="D471" s="22"/>
      <c r="E471" s="22"/>
      <c r="G471" s="32"/>
      <c r="O471" s="8"/>
    </row>
    <row r="472" spans="3:15" ht="12.75" x14ac:dyDescent="0.35">
      <c r="C472" s="22"/>
      <c r="D472" s="22"/>
      <c r="E472" s="22"/>
      <c r="G472" s="32"/>
      <c r="O472" s="8"/>
    </row>
    <row r="473" spans="3:15" ht="12.75" x14ac:dyDescent="0.35">
      <c r="C473" s="22"/>
      <c r="D473" s="22"/>
      <c r="E473" s="22"/>
      <c r="G473" s="32"/>
      <c r="O473" s="8"/>
    </row>
    <row r="474" spans="3:15" ht="12.75" x14ac:dyDescent="0.35">
      <c r="C474" s="22"/>
      <c r="D474" s="22"/>
      <c r="E474" s="22"/>
      <c r="G474" s="32"/>
      <c r="O474" s="8"/>
    </row>
    <row r="475" spans="3:15" ht="12.75" x14ac:dyDescent="0.35">
      <c r="C475" s="22"/>
      <c r="D475" s="22"/>
      <c r="E475" s="22"/>
      <c r="G475" s="32"/>
      <c r="O475" s="8"/>
    </row>
    <row r="476" spans="3:15" ht="12.75" x14ac:dyDescent="0.35">
      <c r="C476" s="22"/>
      <c r="D476" s="22"/>
      <c r="E476" s="22"/>
      <c r="G476" s="32"/>
      <c r="O476" s="8"/>
    </row>
    <row r="477" spans="3:15" ht="12.75" x14ac:dyDescent="0.35">
      <c r="C477" s="22"/>
      <c r="D477" s="22"/>
      <c r="E477" s="22"/>
      <c r="G477" s="32"/>
      <c r="O477" s="8"/>
    </row>
    <row r="478" spans="3:15" ht="12.75" x14ac:dyDescent="0.35">
      <c r="C478" s="22"/>
      <c r="D478" s="22"/>
      <c r="E478" s="22"/>
      <c r="G478" s="32"/>
      <c r="O478" s="8"/>
    </row>
    <row r="479" spans="3:15" ht="12.75" x14ac:dyDescent="0.35">
      <c r="C479" s="22"/>
      <c r="D479" s="22"/>
      <c r="E479" s="22"/>
      <c r="G479" s="32"/>
      <c r="O479" s="8"/>
    </row>
    <row r="480" spans="3:15" ht="12.75" x14ac:dyDescent="0.35">
      <c r="C480" s="22"/>
      <c r="D480" s="22"/>
      <c r="E480" s="22"/>
      <c r="G480" s="32"/>
      <c r="O480" s="8"/>
    </row>
    <row r="481" spans="3:15" ht="12.75" x14ac:dyDescent="0.35">
      <c r="C481" s="22"/>
      <c r="D481" s="22"/>
      <c r="E481" s="22"/>
      <c r="G481" s="32"/>
      <c r="O481" s="8"/>
    </row>
    <row r="482" spans="3:15" ht="12.75" x14ac:dyDescent="0.35">
      <c r="C482" s="22"/>
      <c r="D482" s="22"/>
      <c r="E482" s="22"/>
      <c r="G482" s="32"/>
      <c r="O482" s="8"/>
    </row>
    <row r="483" spans="3:15" ht="12.75" x14ac:dyDescent="0.35">
      <c r="C483" s="22"/>
      <c r="D483" s="22"/>
      <c r="E483" s="22"/>
      <c r="G483" s="32"/>
      <c r="O483" s="8"/>
    </row>
    <row r="484" spans="3:15" ht="12.75" x14ac:dyDescent="0.35">
      <c r="C484" s="22"/>
      <c r="D484" s="22"/>
      <c r="E484" s="22"/>
      <c r="G484" s="32"/>
      <c r="O484" s="8"/>
    </row>
    <row r="485" spans="3:15" ht="12.75" x14ac:dyDescent="0.35">
      <c r="C485" s="22"/>
      <c r="D485" s="22"/>
      <c r="E485" s="22"/>
      <c r="G485" s="32"/>
      <c r="O485" s="8"/>
    </row>
    <row r="486" spans="3:15" ht="12.75" x14ac:dyDescent="0.35">
      <c r="C486" s="22"/>
      <c r="D486" s="22"/>
      <c r="E486" s="22"/>
      <c r="G486" s="32"/>
      <c r="O486" s="8"/>
    </row>
    <row r="487" spans="3:15" ht="12.75" x14ac:dyDescent="0.35">
      <c r="C487" s="22"/>
      <c r="D487" s="22"/>
      <c r="E487" s="22"/>
      <c r="G487" s="32"/>
      <c r="O487" s="8"/>
    </row>
    <row r="488" spans="3:15" ht="12.75" x14ac:dyDescent="0.35">
      <c r="C488" s="22"/>
      <c r="D488" s="22"/>
      <c r="E488" s="22"/>
      <c r="G488" s="32"/>
      <c r="O488" s="8"/>
    </row>
    <row r="489" spans="3:15" ht="12.75" x14ac:dyDescent="0.35">
      <c r="C489" s="22"/>
      <c r="D489" s="22"/>
      <c r="E489" s="22"/>
      <c r="G489" s="32"/>
      <c r="O489" s="8"/>
    </row>
    <row r="490" spans="3:15" ht="12.75" x14ac:dyDescent="0.35">
      <c r="C490" s="22"/>
      <c r="D490" s="22"/>
      <c r="E490" s="22"/>
      <c r="G490" s="32"/>
      <c r="O490" s="8"/>
    </row>
    <row r="491" spans="3:15" ht="12.75" x14ac:dyDescent="0.35">
      <c r="C491" s="22"/>
      <c r="D491" s="22"/>
      <c r="E491" s="22"/>
      <c r="G491" s="32"/>
      <c r="O491" s="8"/>
    </row>
    <row r="492" spans="3:15" ht="12.75" x14ac:dyDescent="0.35">
      <c r="C492" s="22"/>
      <c r="D492" s="22"/>
      <c r="E492" s="22"/>
      <c r="G492" s="32"/>
      <c r="O492" s="8"/>
    </row>
    <row r="493" spans="3:15" ht="12.75" x14ac:dyDescent="0.35">
      <c r="C493" s="22"/>
      <c r="D493" s="22"/>
      <c r="E493" s="22"/>
      <c r="G493" s="32"/>
      <c r="O493" s="8"/>
    </row>
    <row r="494" spans="3:15" ht="12.75" x14ac:dyDescent="0.35">
      <c r="C494" s="22"/>
      <c r="D494" s="22"/>
      <c r="E494" s="22"/>
      <c r="G494" s="32"/>
      <c r="O494" s="8"/>
    </row>
    <row r="495" spans="3:15" ht="12.75" x14ac:dyDescent="0.35">
      <c r="C495" s="22"/>
      <c r="D495" s="22"/>
      <c r="E495" s="22"/>
      <c r="G495" s="32"/>
      <c r="O495" s="8"/>
    </row>
    <row r="496" spans="3:15" ht="12.75" x14ac:dyDescent="0.35">
      <c r="C496" s="22"/>
      <c r="D496" s="22"/>
      <c r="E496" s="22"/>
      <c r="G496" s="32"/>
      <c r="O496" s="8"/>
    </row>
    <row r="497" spans="3:15" ht="12.75" x14ac:dyDescent="0.35">
      <c r="C497" s="22"/>
      <c r="D497" s="22"/>
      <c r="E497" s="22"/>
      <c r="G497" s="32"/>
      <c r="O497" s="8"/>
    </row>
    <row r="498" spans="3:15" ht="12.75" x14ac:dyDescent="0.35">
      <c r="C498" s="22"/>
      <c r="D498" s="22"/>
      <c r="E498" s="22"/>
      <c r="G498" s="32"/>
      <c r="O498" s="8"/>
    </row>
    <row r="499" spans="3:15" ht="12.75" x14ac:dyDescent="0.35">
      <c r="C499" s="22"/>
      <c r="D499" s="22"/>
      <c r="E499" s="22"/>
      <c r="G499" s="32"/>
      <c r="O499" s="8"/>
    </row>
    <row r="500" spans="3:15" ht="12.75" x14ac:dyDescent="0.35">
      <c r="C500" s="22"/>
      <c r="D500" s="22"/>
      <c r="E500" s="22"/>
      <c r="G500" s="32"/>
      <c r="O500" s="8"/>
    </row>
    <row r="501" spans="3:15" ht="12.75" x14ac:dyDescent="0.35">
      <c r="C501" s="22"/>
      <c r="D501" s="22"/>
      <c r="E501" s="22"/>
      <c r="G501" s="32"/>
      <c r="O501" s="8"/>
    </row>
    <row r="502" spans="3:15" ht="12.75" x14ac:dyDescent="0.35">
      <c r="C502" s="22"/>
      <c r="D502" s="22"/>
      <c r="E502" s="22"/>
      <c r="G502" s="32"/>
      <c r="O502" s="8"/>
    </row>
    <row r="503" spans="3:15" ht="12.75" x14ac:dyDescent="0.35">
      <c r="C503" s="22"/>
      <c r="D503" s="22"/>
      <c r="E503" s="22"/>
      <c r="G503" s="32"/>
      <c r="O503" s="8"/>
    </row>
    <row r="504" spans="3:15" ht="12.75" x14ac:dyDescent="0.35">
      <c r="C504" s="22"/>
      <c r="D504" s="22"/>
      <c r="E504" s="22"/>
      <c r="G504" s="32"/>
      <c r="O504" s="8"/>
    </row>
    <row r="505" spans="3:15" ht="12.75" x14ac:dyDescent="0.35">
      <c r="C505" s="22"/>
      <c r="D505" s="22"/>
      <c r="E505" s="22"/>
      <c r="G505" s="32"/>
      <c r="O505" s="8"/>
    </row>
    <row r="506" spans="3:15" ht="12.75" x14ac:dyDescent="0.35">
      <c r="C506" s="22"/>
      <c r="D506" s="22"/>
      <c r="E506" s="22"/>
      <c r="G506" s="32"/>
      <c r="O506" s="8"/>
    </row>
    <row r="507" spans="3:15" ht="12.75" x14ac:dyDescent="0.35">
      <c r="C507" s="22"/>
      <c r="D507" s="22"/>
      <c r="E507" s="22"/>
      <c r="G507" s="32"/>
      <c r="O507" s="8"/>
    </row>
    <row r="508" spans="3:15" ht="12.75" x14ac:dyDescent="0.35">
      <c r="C508" s="22"/>
      <c r="D508" s="22"/>
      <c r="E508" s="22"/>
      <c r="G508" s="32"/>
      <c r="O508" s="8"/>
    </row>
    <row r="509" spans="3:15" ht="12.75" x14ac:dyDescent="0.35">
      <c r="C509" s="22"/>
      <c r="D509" s="22"/>
      <c r="E509" s="22"/>
      <c r="G509" s="32"/>
      <c r="O509" s="8"/>
    </row>
    <row r="510" spans="3:15" ht="12.75" x14ac:dyDescent="0.35">
      <c r="C510" s="22"/>
      <c r="D510" s="22"/>
      <c r="E510" s="22"/>
      <c r="G510" s="32"/>
      <c r="O510" s="8"/>
    </row>
    <row r="511" spans="3:15" ht="12.75" x14ac:dyDescent="0.35">
      <c r="C511" s="22"/>
      <c r="D511" s="22"/>
      <c r="E511" s="22"/>
      <c r="G511" s="32"/>
      <c r="O511" s="8"/>
    </row>
    <row r="512" spans="3:15" ht="12.75" x14ac:dyDescent="0.35">
      <c r="C512" s="22"/>
      <c r="D512" s="22"/>
      <c r="E512" s="22"/>
      <c r="G512" s="32"/>
      <c r="O512" s="8"/>
    </row>
    <row r="513" spans="3:15" ht="12.75" x14ac:dyDescent="0.35">
      <c r="C513" s="22"/>
      <c r="D513" s="22"/>
      <c r="E513" s="22"/>
      <c r="G513" s="32"/>
      <c r="O513" s="8"/>
    </row>
    <row r="514" spans="3:15" ht="12.75" x14ac:dyDescent="0.35">
      <c r="C514" s="22"/>
      <c r="D514" s="22"/>
      <c r="E514" s="22"/>
      <c r="G514" s="32"/>
      <c r="O514" s="8"/>
    </row>
    <row r="515" spans="3:15" ht="12.75" x14ac:dyDescent="0.35">
      <c r="C515" s="22"/>
      <c r="D515" s="22"/>
      <c r="E515" s="22"/>
      <c r="G515" s="32"/>
      <c r="O515" s="8"/>
    </row>
    <row r="516" spans="3:15" ht="12.75" x14ac:dyDescent="0.35">
      <c r="C516" s="22"/>
      <c r="D516" s="22"/>
      <c r="E516" s="22"/>
      <c r="G516" s="32"/>
      <c r="O516" s="8"/>
    </row>
    <row r="517" spans="3:15" ht="12.75" x14ac:dyDescent="0.35">
      <c r="C517" s="22"/>
      <c r="D517" s="22"/>
      <c r="E517" s="22"/>
      <c r="G517" s="32"/>
      <c r="O517" s="8"/>
    </row>
    <row r="518" spans="3:15" ht="12.75" x14ac:dyDescent="0.35">
      <c r="C518" s="22"/>
      <c r="D518" s="22"/>
      <c r="E518" s="22"/>
      <c r="G518" s="32"/>
      <c r="O518" s="8"/>
    </row>
    <row r="519" spans="3:15" ht="12.75" x14ac:dyDescent="0.35">
      <c r="C519" s="22"/>
      <c r="D519" s="22"/>
      <c r="E519" s="22"/>
      <c r="G519" s="32"/>
      <c r="O519" s="8"/>
    </row>
    <row r="520" spans="3:15" ht="12.75" x14ac:dyDescent="0.35">
      <c r="C520" s="22"/>
      <c r="D520" s="22"/>
      <c r="E520" s="22"/>
      <c r="G520" s="32"/>
      <c r="O520" s="8"/>
    </row>
    <row r="521" spans="3:15" ht="12.75" x14ac:dyDescent="0.35">
      <c r="C521" s="22"/>
      <c r="D521" s="22"/>
      <c r="E521" s="22"/>
      <c r="G521" s="32"/>
      <c r="O521" s="8"/>
    </row>
    <row r="522" spans="3:15" ht="12.75" x14ac:dyDescent="0.35">
      <c r="C522" s="22"/>
      <c r="D522" s="22"/>
      <c r="E522" s="22"/>
      <c r="G522" s="32"/>
      <c r="O522" s="8"/>
    </row>
    <row r="523" spans="3:15" ht="12.75" x14ac:dyDescent="0.35">
      <c r="C523" s="22"/>
      <c r="D523" s="22"/>
      <c r="E523" s="22"/>
      <c r="G523" s="32"/>
      <c r="O523" s="8"/>
    </row>
    <row r="524" spans="3:15" ht="12.75" x14ac:dyDescent="0.35">
      <c r="C524" s="22"/>
      <c r="D524" s="22"/>
      <c r="E524" s="22"/>
      <c r="G524" s="32"/>
      <c r="O524" s="8"/>
    </row>
    <row r="525" spans="3:15" ht="12.75" x14ac:dyDescent="0.35">
      <c r="C525" s="22"/>
      <c r="D525" s="22"/>
      <c r="E525" s="22"/>
      <c r="G525" s="32"/>
      <c r="O525" s="8"/>
    </row>
    <row r="526" spans="3:15" ht="12.75" x14ac:dyDescent="0.35">
      <c r="C526" s="22"/>
      <c r="D526" s="22"/>
      <c r="E526" s="22"/>
      <c r="G526" s="32"/>
      <c r="O526" s="8"/>
    </row>
    <row r="527" spans="3:15" ht="12.75" x14ac:dyDescent="0.35">
      <c r="C527" s="22"/>
      <c r="D527" s="22"/>
      <c r="E527" s="22"/>
      <c r="G527" s="32"/>
      <c r="O527" s="8"/>
    </row>
    <row r="528" spans="3:15" ht="12.75" x14ac:dyDescent="0.35">
      <c r="C528" s="22"/>
      <c r="D528" s="22"/>
      <c r="E528" s="22"/>
      <c r="G528" s="32"/>
      <c r="O528" s="8"/>
    </row>
    <row r="529" spans="3:15" ht="12.75" x14ac:dyDescent="0.35">
      <c r="C529" s="22"/>
      <c r="D529" s="22"/>
      <c r="E529" s="22"/>
      <c r="G529" s="32"/>
      <c r="O529" s="8"/>
    </row>
    <row r="530" spans="3:15" ht="12.75" x14ac:dyDescent="0.35">
      <c r="C530" s="22"/>
      <c r="D530" s="22"/>
      <c r="E530" s="22"/>
      <c r="G530" s="32"/>
      <c r="O530" s="8"/>
    </row>
    <row r="531" spans="3:15" ht="12.75" x14ac:dyDescent="0.35">
      <c r="C531" s="22"/>
      <c r="D531" s="22"/>
      <c r="E531" s="22"/>
      <c r="G531" s="32"/>
      <c r="O531" s="8"/>
    </row>
    <row r="532" spans="3:15" ht="12.75" x14ac:dyDescent="0.35">
      <c r="C532" s="22"/>
      <c r="D532" s="22"/>
      <c r="E532" s="22"/>
      <c r="G532" s="32"/>
      <c r="O532" s="8"/>
    </row>
    <row r="533" spans="3:15" ht="12.75" x14ac:dyDescent="0.35">
      <c r="C533" s="22"/>
      <c r="D533" s="22"/>
      <c r="E533" s="22"/>
      <c r="G533" s="32"/>
      <c r="O533" s="8"/>
    </row>
    <row r="534" spans="3:15" ht="12.75" x14ac:dyDescent="0.35">
      <c r="C534" s="22"/>
      <c r="D534" s="22"/>
      <c r="E534" s="22"/>
      <c r="G534" s="32"/>
      <c r="O534" s="8"/>
    </row>
    <row r="535" spans="3:15" ht="12.75" x14ac:dyDescent="0.35">
      <c r="C535" s="22"/>
      <c r="D535" s="22"/>
      <c r="E535" s="22"/>
      <c r="G535" s="32"/>
      <c r="O535" s="8"/>
    </row>
    <row r="536" spans="3:15" ht="12.75" x14ac:dyDescent="0.35">
      <c r="C536" s="22"/>
      <c r="D536" s="22"/>
      <c r="E536" s="22"/>
      <c r="G536" s="32"/>
      <c r="O536" s="8"/>
    </row>
    <row r="537" spans="3:15" ht="12.75" x14ac:dyDescent="0.35">
      <c r="C537" s="22"/>
      <c r="D537" s="22"/>
      <c r="E537" s="22"/>
      <c r="G537" s="32"/>
      <c r="O537" s="8"/>
    </row>
    <row r="538" spans="3:15" ht="12.75" x14ac:dyDescent="0.35">
      <c r="C538" s="22"/>
      <c r="D538" s="22"/>
      <c r="E538" s="22"/>
      <c r="G538" s="32"/>
      <c r="O538" s="8"/>
    </row>
    <row r="539" spans="3:15" ht="12.75" x14ac:dyDescent="0.35">
      <c r="C539" s="22"/>
      <c r="D539" s="22"/>
      <c r="E539" s="22"/>
      <c r="G539" s="32"/>
      <c r="O539" s="8"/>
    </row>
    <row r="540" spans="3:15" ht="12.75" x14ac:dyDescent="0.35">
      <c r="C540" s="22"/>
      <c r="D540" s="22"/>
      <c r="E540" s="22"/>
      <c r="G540" s="32"/>
      <c r="O540" s="8"/>
    </row>
    <row r="541" spans="3:15" ht="12.75" x14ac:dyDescent="0.35">
      <c r="C541" s="22"/>
      <c r="D541" s="22"/>
      <c r="E541" s="22"/>
      <c r="G541" s="32"/>
      <c r="O541" s="8"/>
    </row>
    <row r="542" spans="3:15" ht="12.75" x14ac:dyDescent="0.35">
      <c r="C542" s="22"/>
      <c r="D542" s="22"/>
      <c r="E542" s="22"/>
      <c r="G542" s="32"/>
      <c r="O542" s="8"/>
    </row>
    <row r="543" spans="3:15" ht="12.75" x14ac:dyDescent="0.35">
      <c r="C543" s="22"/>
      <c r="D543" s="22"/>
      <c r="E543" s="22"/>
      <c r="G543" s="32"/>
      <c r="O543" s="8"/>
    </row>
    <row r="544" spans="3:15" ht="12.75" x14ac:dyDescent="0.35">
      <c r="C544" s="22"/>
      <c r="D544" s="22"/>
      <c r="E544" s="22"/>
      <c r="G544" s="32"/>
      <c r="O544" s="8"/>
    </row>
    <row r="545" spans="3:15" ht="12.75" x14ac:dyDescent="0.35">
      <c r="C545" s="22"/>
      <c r="D545" s="22"/>
      <c r="E545" s="22"/>
      <c r="G545" s="32"/>
      <c r="O545" s="8"/>
    </row>
    <row r="546" spans="3:15" ht="12.75" x14ac:dyDescent="0.35">
      <c r="C546" s="22"/>
      <c r="D546" s="22"/>
      <c r="E546" s="22"/>
      <c r="G546" s="32"/>
      <c r="O546" s="8"/>
    </row>
    <row r="547" spans="3:15" ht="12.75" x14ac:dyDescent="0.35">
      <c r="C547" s="22"/>
      <c r="D547" s="22"/>
      <c r="E547" s="22"/>
      <c r="G547" s="32"/>
      <c r="O547" s="8"/>
    </row>
    <row r="548" spans="3:15" ht="12.75" x14ac:dyDescent="0.35">
      <c r="C548" s="22"/>
      <c r="D548" s="22"/>
      <c r="E548" s="22"/>
      <c r="G548" s="32"/>
      <c r="O548" s="8"/>
    </row>
    <row r="549" spans="3:15" ht="12.75" x14ac:dyDescent="0.35">
      <c r="C549" s="22"/>
      <c r="D549" s="22"/>
      <c r="E549" s="22"/>
      <c r="G549" s="32"/>
      <c r="O549" s="8"/>
    </row>
    <row r="550" spans="3:15" ht="12.75" x14ac:dyDescent="0.35">
      <c r="C550" s="22"/>
      <c r="D550" s="22"/>
      <c r="E550" s="22"/>
      <c r="G550" s="32"/>
      <c r="O550" s="8"/>
    </row>
    <row r="551" spans="3:15" ht="12.75" x14ac:dyDescent="0.35">
      <c r="C551" s="22"/>
      <c r="D551" s="22"/>
      <c r="E551" s="22"/>
      <c r="G551" s="32"/>
      <c r="O551" s="8"/>
    </row>
    <row r="552" spans="3:15" ht="12.75" x14ac:dyDescent="0.35">
      <c r="C552" s="22"/>
      <c r="D552" s="22"/>
      <c r="E552" s="22"/>
      <c r="G552" s="32"/>
      <c r="O552" s="8"/>
    </row>
    <row r="553" spans="3:15" ht="12.75" x14ac:dyDescent="0.35">
      <c r="C553" s="22"/>
      <c r="D553" s="22"/>
      <c r="E553" s="22"/>
      <c r="G553" s="32"/>
      <c r="O553" s="8"/>
    </row>
    <row r="554" spans="3:15" ht="12.75" x14ac:dyDescent="0.35">
      <c r="C554" s="22"/>
      <c r="D554" s="22"/>
      <c r="E554" s="22"/>
      <c r="G554" s="32"/>
      <c r="O554" s="8"/>
    </row>
    <row r="555" spans="3:15" ht="12.75" x14ac:dyDescent="0.35">
      <c r="C555" s="22"/>
      <c r="D555" s="22"/>
      <c r="E555" s="22"/>
      <c r="G555" s="32"/>
      <c r="O555" s="8"/>
    </row>
    <row r="556" spans="3:15" ht="12.75" x14ac:dyDescent="0.35">
      <c r="C556" s="22"/>
      <c r="D556" s="22"/>
      <c r="E556" s="22"/>
      <c r="G556" s="32"/>
      <c r="O556" s="8"/>
    </row>
    <row r="557" spans="3:15" ht="12.75" x14ac:dyDescent="0.35">
      <c r="C557" s="22"/>
      <c r="D557" s="22"/>
      <c r="E557" s="22"/>
      <c r="G557" s="32"/>
      <c r="O557" s="8"/>
    </row>
    <row r="558" spans="3:15" ht="12.75" x14ac:dyDescent="0.35">
      <c r="C558" s="22"/>
      <c r="D558" s="22"/>
      <c r="E558" s="22"/>
      <c r="G558" s="32"/>
      <c r="O558" s="8"/>
    </row>
    <row r="559" spans="3:15" ht="12.75" x14ac:dyDescent="0.35">
      <c r="C559" s="22"/>
      <c r="D559" s="22"/>
      <c r="E559" s="22"/>
      <c r="G559" s="32"/>
      <c r="O559" s="8"/>
    </row>
    <row r="560" spans="3:15" ht="12.75" x14ac:dyDescent="0.35">
      <c r="C560" s="22"/>
      <c r="D560" s="22"/>
      <c r="E560" s="22"/>
      <c r="G560" s="32"/>
      <c r="O560" s="8"/>
    </row>
    <row r="561" spans="3:15" ht="12.75" x14ac:dyDescent="0.35">
      <c r="C561" s="22"/>
      <c r="D561" s="22"/>
      <c r="E561" s="22"/>
      <c r="G561" s="32"/>
      <c r="O561" s="8"/>
    </row>
    <row r="562" spans="3:15" ht="12.75" x14ac:dyDescent="0.35">
      <c r="C562" s="22"/>
      <c r="D562" s="22"/>
      <c r="E562" s="22"/>
      <c r="G562" s="32"/>
      <c r="O562" s="8"/>
    </row>
    <row r="563" spans="3:15" ht="12.75" x14ac:dyDescent="0.35">
      <c r="C563" s="22"/>
      <c r="D563" s="22"/>
      <c r="E563" s="22"/>
      <c r="G563" s="32"/>
      <c r="O563" s="8"/>
    </row>
    <row r="564" spans="3:15" ht="12.75" x14ac:dyDescent="0.35">
      <c r="C564" s="22"/>
      <c r="D564" s="22"/>
      <c r="E564" s="22"/>
      <c r="G564" s="32"/>
      <c r="O564" s="8"/>
    </row>
    <row r="565" spans="3:15" ht="12.75" x14ac:dyDescent="0.35">
      <c r="C565" s="22"/>
      <c r="D565" s="22"/>
      <c r="E565" s="22"/>
      <c r="G565" s="32"/>
      <c r="O565" s="8"/>
    </row>
    <row r="566" spans="3:15" ht="12.75" x14ac:dyDescent="0.35">
      <c r="C566" s="22"/>
      <c r="D566" s="22"/>
      <c r="E566" s="22"/>
      <c r="G566" s="32"/>
      <c r="O566" s="8"/>
    </row>
    <row r="567" spans="3:15" ht="12.75" x14ac:dyDescent="0.35">
      <c r="C567" s="22"/>
      <c r="D567" s="22"/>
      <c r="E567" s="22"/>
      <c r="G567" s="32"/>
      <c r="O567" s="8"/>
    </row>
    <row r="568" spans="3:15" ht="12.75" x14ac:dyDescent="0.35">
      <c r="C568" s="22"/>
      <c r="D568" s="22"/>
      <c r="E568" s="22"/>
      <c r="G568" s="32"/>
      <c r="O568" s="8"/>
    </row>
    <row r="569" spans="3:15" ht="12.75" x14ac:dyDescent="0.35">
      <c r="C569" s="22"/>
      <c r="D569" s="22"/>
      <c r="E569" s="22"/>
      <c r="G569" s="32"/>
      <c r="O569" s="8"/>
    </row>
    <row r="570" spans="3:15" ht="12.75" x14ac:dyDescent="0.35">
      <c r="C570" s="22"/>
      <c r="D570" s="22"/>
      <c r="E570" s="22"/>
      <c r="G570" s="32"/>
      <c r="O570" s="8"/>
    </row>
    <row r="571" spans="3:15" ht="12.75" x14ac:dyDescent="0.35">
      <c r="C571" s="22"/>
      <c r="D571" s="22"/>
      <c r="E571" s="22"/>
      <c r="G571" s="32"/>
      <c r="O571" s="8"/>
    </row>
    <row r="572" spans="3:15" ht="12.75" x14ac:dyDescent="0.35">
      <c r="C572" s="22"/>
      <c r="D572" s="22"/>
      <c r="E572" s="22"/>
      <c r="G572" s="32"/>
      <c r="O572" s="8"/>
    </row>
    <row r="573" spans="3:15" ht="12.75" x14ac:dyDescent="0.35">
      <c r="C573" s="22"/>
      <c r="D573" s="22"/>
      <c r="E573" s="22"/>
      <c r="G573" s="32"/>
      <c r="O573" s="8"/>
    </row>
    <row r="574" spans="3:15" ht="12.75" x14ac:dyDescent="0.35">
      <c r="C574" s="22"/>
      <c r="D574" s="22"/>
      <c r="E574" s="22"/>
      <c r="G574" s="32"/>
      <c r="O574" s="8"/>
    </row>
    <row r="575" spans="3:15" ht="12.75" x14ac:dyDescent="0.35">
      <c r="C575" s="22"/>
      <c r="D575" s="22"/>
      <c r="E575" s="22"/>
      <c r="G575" s="32"/>
      <c r="O575" s="8"/>
    </row>
    <row r="576" spans="3:15" ht="12.75" x14ac:dyDescent="0.35">
      <c r="C576" s="22"/>
      <c r="D576" s="22"/>
      <c r="E576" s="22"/>
      <c r="G576" s="32"/>
      <c r="O576" s="8"/>
    </row>
    <row r="577" spans="3:15" ht="12.75" x14ac:dyDescent="0.35">
      <c r="C577" s="22"/>
      <c r="D577" s="22"/>
      <c r="E577" s="22"/>
      <c r="G577" s="32"/>
      <c r="O577" s="8"/>
    </row>
    <row r="578" spans="3:15" ht="12.75" x14ac:dyDescent="0.35">
      <c r="C578" s="22"/>
      <c r="D578" s="22"/>
      <c r="E578" s="22"/>
      <c r="G578" s="32"/>
      <c r="O578" s="8"/>
    </row>
    <row r="579" spans="3:15" ht="12.75" x14ac:dyDescent="0.35">
      <c r="C579" s="22"/>
      <c r="D579" s="22"/>
      <c r="E579" s="22"/>
      <c r="G579" s="32"/>
      <c r="O579" s="8"/>
    </row>
    <row r="580" spans="3:15" ht="12.75" x14ac:dyDescent="0.35">
      <c r="C580" s="22"/>
      <c r="D580" s="22"/>
      <c r="E580" s="22"/>
      <c r="G580" s="32"/>
      <c r="O580" s="8"/>
    </row>
    <row r="581" spans="3:15" ht="12.75" x14ac:dyDescent="0.35">
      <c r="C581" s="22"/>
      <c r="D581" s="22"/>
      <c r="E581" s="22"/>
      <c r="G581" s="32"/>
      <c r="O581" s="8"/>
    </row>
    <row r="582" spans="3:15" ht="12.75" x14ac:dyDescent="0.35">
      <c r="C582" s="22"/>
      <c r="D582" s="22"/>
      <c r="E582" s="22"/>
      <c r="G582" s="32"/>
      <c r="O582" s="8"/>
    </row>
    <row r="583" spans="3:15" ht="12.75" x14ac:dyDescent="0.35">
      <c r="C583" s="22"/>
      <c r="D583" s="22"/>
      <c r="E583" s="22"/>
      <c r="G583" s="32"/>
      <c r="O583" s="8"/>
    </row>
    <row r="584" spans="3:15" ht="12.75" x14ac:dyDescent="0.35">
      <c r="C584" s="22"/>
      <c r="D584" s="22"/>
      <c r="E584" s="22"/>
      <c r="G584" s="32"/>
      <c r="O584" s="8"/>
    </row>
    <row r="585" spans="3:15" ht="12.75" x14ac:dyDescent="0.35">
      <c r="C585" s="22"/>
      <c r="D585" s="22"/>
      <c r="E585" s="22"/>
      <c r="G585" s="32"/>
      <c r="O585" s="8"/>
    </row>
    <row r="586" spans="3:15" ht="12.75" x14ac:dyDescent="0.35">
      <c r="C586" s="22"/>
      <c r="D586" s="22"/>
      <c r="E586" s="22"/>
      <c r="G586" s="32"/>
      <c r="O586" s="8"/>
    </row>
    <row r="587" spans="3:15" ht="12.75" x14ac:dyDescent="0.35">
      <c r="C587" s="22"/>
      <c r="D587" s="22"/>
      <c r="E587" s="22"/>
      <c r="G587" s="32"/>
      <c r="O587" s="8"/>
    </row>
    <row r="588" spans="3:15" ht="12.75" x14ac:dyDescent="0.35">
      <c r="C588" s="22"/>
      <c r="D588" s="22"/>
      <c r="E588" s="22"/>
      <c r="G588" s="32"/>
      <c r="O588" s="8"/>
    </row>
    <row r="589" spans="3:15" ht="12.75" x14ac:dyDescent="0.35">
      <c r="C589" s="22"/>
      <c r="D589" s="22"/>
      <c r="E589" s="22"/>
      <c r="G589" s="32"/>
      <c r="O589" s="8"/>
    </row>
    <row r="590" spans="3:15" ht="12.75" x14ac:dyDescent="0.35">
      <c r="C590" s="22"/>
      <c r="D590" s="22"/>
      <c r="E590" s="22"/>
      <c r="G590" s="32"/>
      <c r="O590" s="8"/>
    </row>
    <row r="591" spans="3:15" ht="12.75" x14ac:dyDescent="0.35">
      <c r="C591" s="22"/>
      <c r="D591" s="22"/>
      <c r="E591" s="22"/>
      <c r="G591" s="32"/>
      <c r="O591" s="8"/>
    </row>
    <row r="592" spans="3:15" ht="12.75" x14ac:dyDescent="0.35">
      <c r="C592" s="22"/>
      <c r="D592" s="22"/>
      <c r="E592" s="22"/>
      <c r="G592" s="32"/>
      <c r="O592" s="8"/>
    </row>
    <row r="593" spans="3:15" ht="12.75" x14ac:dyDescent="0.35">
      <c r="C593" s="22"/>
      <c r="D593" s="22"/>
      <c r="E593" s="22"/>
      <c r="G593" s="32"/>
      <c r="O593" s="8"/>
    </row>
    <row r="594" spans="3:15" ht="12.75" x14ac:dyDescent="0.35">
      <c r="C594" s="22"/>
      <c r="D594" s="22"/>
      <c r="E594" s="22"/>
      <c r="G594" s="32"/>
      <c r="O594" s="8"/>
    </row>
    <row r="595" spans="3:15" ht="12.75" x14ac:dyDescent="0.35">
      <c r="C595" s="22"/>
      <c r="D595" s="22"/>
      <c r="E595" s="22"/>
      <c r="G595" s="32"/>
      <c r="O595" s="8"/>
    </row>
    <row r="596" spans="3:15" ht="12.75" x14ac:dyDescent="0.35">
      <c r="C596" s="22"/>
      <c r="D596" s="22"/>
      <c r="E596" s="22"/>
      <c r="G596" s="32"/>
      <c r="O596" s="8"/>
    </row>
    <row r="597" spans="3:15" ht="12.75" x14ac:dyDescent="0.35">
      <c r="C597" s="22"/>
      <c r="D597" s="22"/>
      <c r="E597" s="22"/>
      <c r="G597" s="32"/>
      <c r="O597" s="8"/>
    </row>
    <row r="598" spans="3:15" ht="12.75" x14ac:dyDescent="0.35">
      <c r="C598" s="22"/>
      <c r="D598" s="22"/>
      <c r="E598" s="22"/>
      <c r="G598" s="32"/>
      <c r="O598" s="8"/>
    </row>
    <row r="599" spans="3:15" ht="12.75" x14ac:dyDescent="0.35">
      <c r="C599" s="22"/>
      <c r="D599" s="22"/>
      <c r="E599" s="22"/>
      <c r="G599" s="32"/>
      <c r="O599" s="8"/>
    </row>
    <row r="600" spans="3:15" ht="12.75" x14ac:dyDescent="0.35">
      <c r="C600" s="22"/>
      <c r="D600" s="22"/>
      <c r="E600" s="22"/>
      <c r="G600" s="32"/>
      <c r="O600" s="8"/>
    </row>
    <row r="601" spans="3:15" ht="12.75" x14ac:dyDescent="0.35">
      <c r="C601" s="22"/>
      <c r="D601" s="22"/>
      <c r="E601" s="22"/>
      <c r="G601" s="32"/>
      <c r="O601" s="8"/>
    </row>
    <row r="602" spans="3:15" ht="12.75" x14ac:dyDescent="0.35">
      <c r="C602" s="22"/>
      <c r="D602" s="22"/>
      <c r="E602" s="22"/>
      <c r="G602" s="32"/>
      <c r="O602" s="8"/>
    </row>
    <row r="603" spans="3:15" ht="12.75" x14ac:dyDescent="0.35">
      <c r="C603" s="22"/>
      <c r="D603" s="22"/>
      <c r="E603" s="22"/>
      <c r="G603" s="32"/>
      <c r="O603" s="8"/>
    </row>
    <row r="604" spans="3:15" ht="12.75" x14ac:dyDescent="0.35">
      <c r="C604" s="22"/>
      <c r="D604" s="22"/>
      <c r="E604" s="22"/>
      <c r="G604" s="32"/>
      <c r="O604" s="8"/>
    </row>
    <row r="605" spans="3:15" ht="12.75" x14ac:dyDescent="0.35">
      <c r="C605" s="22"/>
      <c r="D605" s="22"/>
      <c r="E605" s="22"/>
      <c r="G605" s="32"/>
      <c r="O605" s="8"/>
    </row>
    <row r="606" spans="3:15" ht="12.75" x14ac:dyDescent="0.35">
      <c r="C606" s="22"/>
      <c r="D606" s="22"/>
      <c r="E606" s="22"/>
      <c r="G606" s="32"/>
      <c r="O606" s="8"/>
    </row>
    <row r="607" spans="3:15" ht="12.75" x14ac:dyDescent="0.35">
      <c r="C607" s="22"/>
      <c r="D607" s="22"/>
      <c r="E607" s="22"/>
      <c r="G607" s="32"/>
      <c r="O607" s="8"/>
    </row>
    <row r="608" spans="3:15" ht="12.75" x14ac:dyDescent="0.35">
      <c r="C608" s="22"/>
      <c r="D608" s="22"/>
      <c r="E608" s="22"/>
      <c r="G608" s="32"/>
      <c r="O608" s="8"/>
    </row>
    <row r="609" spans="3:15" ht="12.75" x14ac:dyDescent="0.35">
      <c r="C609" s="22"/>
      <c r="D609" s="22"/>
      <c r="E609" s="22"/>
      <c r="G609" s="32"/>
      <c r="O609" s="8"/>
    </row>
    <row r="610" spans="3:15" ht="12.75" x14ac:dyDescent="0.35">
      <c r="C610" s="22"/>
      <c r="D610" s="22"/>
      <c r="E610" s="22"/>
      <c r="G610" s="32"/>
      <c r="O610" s="8"/>
    </row>
    <row r="611" spans="3:15" ht="12.75" x14ac:dyDescent="0.35">
      <c r="C611" s="22"/>
      <c r="D611" s="22"/>
      <c r="E611" s="22"/>
      <c r="G611" s="32"/>
      <c r="O611" s="8"/>
    </row>
    <row r="612" spans="3:15" ht="12.75" x14ac:dyDescent="0.35">
      <c r="C612" s="22"/>
      <c r="D612" s="22"/>
      <c r="E612" s="22"/>
      <c r="G612" s="32"/>
      <c r="O612" s="8"/>
    </row>
    <row r="613" spans="3:15" ht="12.75" x14ac:dyDescent="0.35">
      <c r="C613" s="22"/>
      <c r="D613" s="22"/>
      <c r="E613" s="22"/>
      <c r="G613" s="32"/>
      <c r="O613" s="8"/>
    </row>
    <row r="614" spans="3:15" ht="12.75" x14ac:dyDescent="0.35">
      <c r="C614" s="22"/>
      <c r="D614" s="22"/>
      <c r="E614" s="22"/>
      <c r="G614" s="32"/>
      <c r="O614" s="8"/>
    </row>
    <row r="615" spans="3:15" ht="12.75" x14ac:dyDescent="0.35">
      <c r="C615" s="22"/>
      <c r="D615" s="22"/>
      <c r="E615" s="22"/>
      <c r="G615" s="32"/>
      <c r="O615" s="8"/>
    </row>
    <row r="616" spans="3:15" ht="12.75" x14ac:dyDescent="0.35">
      <c r="C616" s="22"/>
      <c r="D616" s="22"/>
      <c r="E616" s="22"/>
      <c r="G616" s="32"/>
      <c r="O616" s="8"/>
    </row>
    <row r="617" spans="3:15" ht="12.75" x14ac:dyDescent="0.35">
      <c r="C617" s="22"/>
      <c r="D617" s="22"/>
      <c r="E617" s="22"/>
      <c r="G617" s="32"/>
      <c r="O617" s="8"/>
    </row>
    <row r="618" spans="3:15" ht="12.75" x14ac:dyDescent="0.35">
      <c r="C618" s="22"/>
      <c r="D618" s="22"/>
      <c r="E618" s="22"/>
      <c r="G618" s="32"/>
      <c r="O618" s="8"/>
    </row>
    <row r="619" spans="3:15" ht="12.75" x14ac:dyDescent="0.35">
      <c r="C619" s="22"/>
      <c r="D619" s="22"/>
      <c r="E619" s="22"/>
      <c r="G619" s="32"/>
      <c r="O619" s="8"/>
    </row>
    <row r="620" spans="3:15" ht="12.75" x14ac:dyDescent="0.35">
      <c r="C620" s="22"/>
      <c r="D620" s="22"/>
      <c r="E620" s="22"/>
      <c r="G620" s="32"/>
      <c r="O620" s="8"/>
    </row>
    <row r="621" spans="3:15" ht="12.75" x14ac:dyDescent="0.35">
      <c r="C621" s="22"/>
      <c r="D621" s="22"/>
      <c r="E621" s="22"/>
      <c r="G621" s="32"/>
      <c r="O621" s="8"/>
    </row>
    <row r="622" spans="3:15" ht="12.75" x14ac:dyDescent="0.35">
      <c r="C622" s="22"/>
      <c r="D622" s="22"/>
      <c r="E622" s="22"/>
      <c r="G622" s="32"/>
      <c r="O622" s="8"/>
    </row>
    <row r="623" spans="3:15" ht="12.75" x14ac:dyDescent="0.35">
      <c r="C623" s="22"/>
      <c r="D623" s="22"/>
      <c r="E623" s="22"/>
      <c r="G623" s="32"/>
      <c r="O623" s="8"/>
    </row>
    <row r="624" spans="3:15" ht="12.75" x14ac:dyDescent="0.35">
      <c r="C624" s="22"/>
      <c r="D624" s="22"/>
      <c r="E624" s="22"/>
      <c r="G624" s="32"/>
      <c r="O624" s="8"/>
    </row>
    <row r="625" spans="3:15" ht="12.75" x14ac:dyDescent="0.35">
      <c r="C625" s="22"/>
      <c r="D625" s="22"/>
      <c r="E625" s="22"/>
      <c r="G625" s="32"/>
      <c r="O625" s="8"/>
    </row>
    <row r="626" spans="3:15" ht="12.75" x14ac:dyDescent="0.35">
      <c r="C626" s="22"/>
      <c r="D626" s="22"/>
      <c r="E626" s="22"/>
      <c r="G626" s="32"/>
      <c r="O626" s="8"/>
    </row>
    <row r="627" spans="3:15" ht="12.75" x14ac:dyDescent="0.35">
      <c r="C627" s="22"/>
      <c r="D627" s="22"/>
      <c r="E627" s="22"/>
      <c r="G627" s="32"/>
      <c r="O627" s="8"/>
    </row>
    <row r="628" spans="3:15" ht="12.75" x14ac:dyDescent="0.35">
      <c r="C628" s="22"/>
      <c r="D628" s="22"/>
      <c r="E628" s="22"/>
      <c r="G628" s="32"/>
      <c r="O628" s="8"/>
    </row>
    <row r="629" spans="3:15" ht="12.75" x14ac:dyDescent="0.35">
      <c r="C629" s="22"/>
      <c r="D629" s="22"/>
      <c r="E629" s="22"/>
      <c r="G629" s="32"/>
      <c r="O629" s="8"/>
    </row>
    <row r="630" spans="3:15" ht="12.75" x14ac:dyDescent="0.35">
      <c r="C630" s="22"/>
      <c r="D630" s="22"/>
      <c r="E630" s="22"/>
      <c r="G630" s="32"/>
      <c r="O630" s="8"/>
    </row>
    <row r="631" spans="3:15" ht="12.75" x14ac:dyDescent="0.35">
      <c r="C631" s="22"/>
      <c r="D631" s="22"/>
      <c r="E631" s="22"/>
      <c r="G631" s="32"/>
      <c r="O631" s="8"/>
    </row>
    <row r="632" spans="3:15" ht="12.75" x14ac:dyDescent="0.35">
      <c r="C632" s="22"/>
      <c r="D632" s="22"/>
      <c r="E632" s="22"/>
      <c r="G632" s="32"/>
      <c r="O632" s="8"/>
    </row>
    <row r="633" spans="3:15" ht="12.75" x14ac:dyDescent="0.35">
      <c r="C633" s="22"/>
      <c r="D633" s="22"/>
      <c r="E633" s="22"/>
      <c r="G633" s="32"/>
      <c r="O633" s="8"/>
    </row>
    <row r="634" spans="3:15" ht="12.75" x14ac:dyDescent="0.35">
      <c r="C634" s="22"/>
      <c r="D634" s="22"/>
      <c r="E634" s="22"/>
      <c r="G634" s="32"/>
      <c r="O634" s="8"/>
    </row>
    <row r="635" spans="3:15" ht="12.75" x14ac:dyDescent="0.35">
      <c r="C635" s="22"/>
      <c r="D635" s="22"/>
      <c r="E635" s="22"/>
      <c r="G635" s="32"/>
      <c r="O635" s="8"/>
    </row>
    <row r="636" spans="3:15" ht="12.75" x14ac:dyDescent="0.35">
      <c r="C636" s="22"/>
      <c r="D636" s="22"/>
      <c r="E636" s="22"/>
      <c r="G636" s="32"/>
      <c r="O636" s="8"/>
    </row>
    <row r="637" spans="3:15" ht="12.75" x14ac:dyDescent="0.35">
      <c r="C637" s="22"/>
      <c r="D637" s="22"/>
      <c r="E637" s="22"/>
      <c r="G637" s="32"/>
      <c r="O637" s="8"/>
    </row>
    <row r="638" spans="3:15" ht="12.75" x14ac:dyDescent="0.35">
      <c r="C638" s="22"/>
      <c r="D638" s="22"/>
      <c r="E638" s="22"/>
      <c r="G638" s="32"/>
      <c r="O638" s="8"/>
    </row>
    <row r="639" spans="3:15" ht="12.75" x14ac:dyDescent="0.35">
      <c r="C639" s="22"/>
      <c r="D639" s="22"/>
      <c r="E639" s="22"/>
      <c r="G639" s="32"/>
      <c r="O639" s="8"/>
    </row>
    <row r="640" spans="3:15" ht="12.75" x14ac:dyDescent="0.35">
      <c r="C640" s="22"/>
      <c r="D640" s="22"/>
      <c r="E640" s="22"/>
      <c r="G640" s="32"/>
      <c r="O640" s="8"/>
    </row>
    <row r="641" spans="3:15" ht="12.75" x14ac:dyDescent="0.35">
      <c r="C641" s="22"/>
      <c r="D641" s="22"/>
      <c r="E641" s="22"/>
      <c r="G641" s="32"/>
      <c r="O641" s="8"/>
    </row>
    <row r="642" spans="3:15" ht="12.75" x14ac:dyDescent="0.35">
      <c r="C642" s="22"/>
      <c r="D642" s="22"/>
      <c r="E642" s="22"/>
      <c r="G642" s="32"/>
      <c r="O642" s="8"/>
    </row>
    <row r="643" spans="3:15" ht="12.75" x14ac:dyDescent="0.35">
      <c r="C643" s="22"/>
      <c r="D643" s="22"/>
      <c r="E643" s="22"/>
      <c r="G643" s="32"/>
      <c r="O643" s="8"/>
    </row>
    <row r="644" spans="3:15" ht="12.75" x14ac:dyDescent="0.35">
      <c r="C644" s="22"/>
      <c r="D644" s="22"/>
      <c r="E644" s="22"/>
      <c r="G644" s="32"/>
      <c r="O644" s="8"/>
    </row>
    <row r="645" spans="3:15" ht="12.75" x14ac:dyDescent="0.35">
      <c r="C645" s="22"/>
      <c r="D645" s="22"/>
      <c r="E645" s="22"/>
      <c r="G645" s="32"/>
      <c r="O645" s="8"/>
    </row>
    <row r="646" spans="3:15" ht="12.75" x14ac:dyDescent="0.35">
      <c r="C646" s="22"/>
      <c r="D646" s="22"/>
      <c r="E646" s="22"/>
      <c r="G646" s="32"/>
      <c r="O646" s="8"/>
    </row>
    <row r="647" spans="3:15" ht="12.75" x14ac:dyDescent="0.35">
      <c r="C647" s="22"/>
      <c r="D647" s="22"/>
      <c r="E647" s="22"/>
      <c r="G647" s="32"/>
      <c r="O647" s="8"/>
    </row>
    <row r="648" spans="3:15" ht="12.75" x14ac:dyDescent="0.35">
      <c r="C648" s="22"/>
      <c r="D648" s="22"/>
      <c r="E648" s="22"/>
      <c r="G648" s="32"/>
      <c r="O648" s="8"/>
    </row>
    <row r="649" spans="3:15" ht="12.75" x14ac:dyDescent="0.35">
      <c r="C649" s="22"/>
      <c r="D649" s="22"/>
      <c r="E649" s="22"/>
      <c r="G649" s="32"/>
      <c r="O649" s="8"/>
    </row>
    <row r="650" spans="3:15" ht="12.75" x14ac:dyDescent="0.35">
      <c r="C650" s="22"/>
      <c r="D650" s="22"/>
      <c r="E650" s="22"/>
      <c r="G650" s="32"/>
      <c r="O650" s="8"/>
    </row>
    <row r="651" spans="3:15" ht="12.75" x14ac:dyDescent="0.35">
      <c r="C651" s="22"/>
      <c r="D651" s="22"/>
      <c r="E651" s="22"/>
      <c r="G651" s="32"/>
      <c r="O651" s="8"/>
    </row>
    <row r="652" spans="3:15" ht="12.75" x14ac:dyDescent="0.35">
      <c r="C652" s="22"/>
      <c r="D652" s="22"/>
      <c r="E652" s="22"/>
      <c r="G652" s="32"/>
      <c r="O652" s="8"/>
    </row>
    <row r="653" spans="3:15" ht="12.75" x14ac:dyDescent="0.35">
      <c r="C653" s="22"/>
      <c r="D653" s="22"/>
      <c r="E653" s="22"/>
      <c r="G653" s="32"/>
      <c r="O653" s="8"/>
    </row>
    <row r="654" spans="3:15" ht="12.75" x14ac:dyDescent="0.35">
      <c r="C654" s="22"/>
      <c r="D654" s="22"/>
      <c r="E654" s="22"/>
      <c r="G654" s="32"/>
      <c r="O654" s="8"/>
    </row>
    <row r="655" spans="3:15" ht="12.75" x14ac:dyDescent="0.35">
      <c r="C655" s="22"/>
      <c r="D655" s="22"/>
      <c r="E655" s="22"/>
      <c r="G655" s="32"/>
      <c r="O655" s="8"/>
    </row>
    <row r="656" spans="3:15" ht="12.75" x14ac:dyDescent="0.35">
      <c r="C656" s="22"/>
      <c r="D656" s="22"/>
      <c r="E656" s="22"/>
      <c r="G656" s="32"/>
      <c r="O656" s="8"/>
    </row>
    <row r="657" spans="3:15" ht="12.75" x14ac:dyDescent="0.35">
      <c r="C657" s="22"/>
      <c r="D657" s="22"/>
      <c r="E657" s="22"/>
      <c r="G657" s="32"/>
      <c r="O657" s="8"/>
    </row>
    <row r="658" spans="3:15" ht="12.75" x14ac:dyDescent="0.35">
      <c r="C658" s="22"/>
      <c r="D658" s="22"/>
      <c r="E658" s="22"/>
      <c r="G658" s="32"/>
      <c r="O658" s="8"/>
    </row>
    <row r="659" spans="3:15" ht="12.75" x14ac:dyDescent="0.35">
      <c r="C659" s="22"/>
      <c r="D659" s="22"/>
      <c r="E659" s="22"/>
      <c r="G659" s="32"/>
      <c r="O659" s="8"/>
    </row>
    <row r="660" spans="3:15" ht="12.75" x14ac:dyDescent="0.35">
      <c r="C660" s="22"/>
      <c r="D660" s="22"/>
      <c r="E660" s="22"/>
      <c r="G660" s="32"/>
      <c r="O660" s="8"/>
    </row>
    <row r="661" spans="3:15" ht="12.75" x14ac:dyDescent="0.35">
      <c r="C661" s="22"/>
      <c r="D661" s="22"/>
      <c r="E661" s="22"/>
      <c r="G661" s="32"/>
      <c r="O661" s="8"/>
    </row>
    <row r="662" spans="3:15" ht="12.75" x14ac:dyDescent="0.35">
      <c r="C662" s="22"/>
      <c r="D662" s="22"/>
      <c r="E662" s="22"/>
      <c r="G662" s="32"/>
      <c r="O662" s="8"/>
    </row>
    <row r="663" spans="3:15" ht="12.75" x14ac:dyDescent="0.35">
      <c r="C663" s="22"/>
      <c r="D663" s="22"/>
      <c r="E663" s="22"/>
      <c r="G663" s="32"/>
      <c r="O663" s="8"/>
    </row>
    <row r="664" spans="3:15" ht="12.75" x14ac:dyDescent="0.35">
      <c r="C664" s="22"/>
      <c r="D664" s="22"/>
      <c r="E664" s="22"/>
      <c r="G664" s="32"/>
      <c r="O664" s="8"/>
    </row>
    <row r="665" spans="3:15" ht="12.75" x14ac:dyDescent="0.35">
      <c r="C665" s="22"/>
      <c r="D665" s="22"/>
      <c r="E665" s="22"/>
      <c r="G665" s="32"/>
      <c r="O665" s="8"/>
    </row>
    <row r="666" spans="3:15" ht="12.75" x14ac:dyDescent="0.35">
      <c r="C666" s="22"/>
      <c r="D666" s="22"/>
      <c r="E666" s="22"/>
      <c r="G666" s="32"/>
      <c r="O666" s="8"/>
    </row>
    <row r="667" spans="3:15" ht="12.75" x14ac:dyDescent="0.35">
      <c r="C667" s="22"/>
      <c r="D667" s="22"/>
      <c r="E667" s="22"/>
      <c r="G667" s="32"/>
      <c r="O667" s="8"/>
    </row>
    <row r="668" spans="3:15" ht="12.75" x14ac:dyDescent="0.35">
      <c r="C668" s="22"/>
      <c r="D668" s="22"/>
      <c r="E668" s="22"/>
      <c r="G668" s="32"/>
      <c r="O668" s="8"/>
    </row>
    <row r="669" spans="3:15" ht="12.75" x14ac:dyDescent="0.35">
      <c r="C669" s="22"/>
      <c r="D669" s="22"/>
      <c r="E669" s="22"/>
      <c r="G669" s="32"/>
      <c r="O669" s="8"/>
    </row>
    <row r="670" spans="3:15" ht="12.75" x14ac:dyDescent="0.35">
      <c r="C670" s="22"/>
      <c r="D670" s="22"/>
      <c r="E670" s="22"/>
      <c r="G670" s="32"/>
      <c r="O670" s="8"/>
    </row>
    <row r="671" spans="3:15" ht="12.75" x14ac:dyDescent="0.35">
      <c r="C671" s="22"/>
      <c r="D671" s="22"/>
      <c r="E671" s="22"/>
      <c r="G671" s="32"/>
      <c r="O671" s="8"/>
    </row>
    <row r="672" spans="3:15" ht="12.75" x14ac:dyDescent="0.35">
      <c r="C672" s="22"/>
      <c r="D672" s="22"/>
      <c r="E672" s="22"/>
      <c r="G672" s="32"/>
      <c r="O672" s="8"/>
    </row>
    <row r="673" spans="3:15" ht="12.75" x14ac:dyDescent="0.35">
      <c r="C673" s="22"/>
      <c r="D673" s="22"/>
      <c r="E673" s="22"/>
      <c r="G673" s="32"/>
      <c r="O673" s="8"/>
    </row>
    <row r="674" spans="3:15" ht="12.75" x14ac:dyDescent="0.35">
      <c r="C674" s="22"/>
      <c r="D674" s="22"/>
      <c r="E674" s="22"/>
      <c r="G674" s="32"/>
      <c r="O674" s="8"/>
    </row>
    <row r="675" spans="3:15" ht="12.75" x14ac:dyDescent="0.35">
      <c r="C675" s="22"/>
      <c r="D675" s="22"/>
      <c r="E675" s="22"/>
      <c r="G675" s="32"/>
      <c r="O675" s="8"/>
    </row>
    <row r="676" spans="3:15" ht="12.75" x14ac:dyDescent="0.35">
      <c r="C676" s="22"/>
      <c r="D676" s="22"/>
      <c r="E676" s="22"/>
      <c r="G676" s="32"/>
      <c r="O676" s="8"/>
    </row>
    <row r="677" spans="3:15" ht="12.75" x14ac:dyDescent="0.35">
      <c r="C677" s="22"/>
      <c r="D677" s="22"/>
      <c r="E677" s="22"/>
      <c r="G677" s="32"/>
      <c r="O677" s="8"/>
    </row>
    <row r="678" spans="3:15" ht="12.75" x14ac:dyDescent="0.35">
      <c r="C678" s="22"/>
      <c r="D678" s="22"/>
      <c r="E678" s="22"/>
      <c r="G678" s="32"/>
      <c r="O678" s="8"/>
    </row>
    <row r="679" spans="3:15" ht="12.75" x14ac:dyDescent="0.35">
      <c r="C679" s="22"/>
      <c r="D679" s="22"/>
      <c r="E679" s="22"/>
      <c r="G679" s="32"/>
      <c r="O679" s="8"/>
    </row>
    <row r="680" spans="3:15" ht="12.75" x14ac:dyDescent="0.35">
      <c r="C680" s="22"/>
      <c r="D680" s="22"/>
      <c r="E680" s="22"/>
      <c r="G680" s="32"/>
      <c r="O680" s="8"/>
    </row>
    <row r="681" spans="3:15" ht="12.75" x14ac:dyDescent="0.35">
      <c r="C681" s="22"/>
      <c r="D681" s="22"/>
      <c r="E681" s="22"/>
      <c r="G681" s="32"/>
      <c r="O681" s="8"/>
    </row>
    <row r="682" spans="3:15" ht="12.75" x14ac:dyDescent="0.35">
      <c r="C682" s="22"/>
      <c r="D682" s="22"/>
      <c r="E682" s="22"/>
      <c r="G682" s="32"/>
      <c r="O682" s="8"/>
    </row>
    <row r="683" spans="3:15" ht="12.75" x14ac:dyDescent="0.35">
      <c r="C683" s="22"/>
      <c r="D683" s="22"/>
      <c r="E683" s="22"/>
      <c r="G683" s="32"/>
      <c r="O683" s="8"/>
    </row>
    <row r="684" spans="3:15" ht="12.75" x14ac:dyDescent="0.35">
      <c r="C684" s="22"/>
      <c r="D684" s="22"/>
      <c r="E684" s="22"/>
      <c r="G684" s="32"/>
      <c r="O684" s="8"/>
    </row>
    <row r="685" spans="3:15" ht="12.75" x14ac:dyDescent="0.35">
      <c r="C685" s="22"/>
      <c r="D685" s="22"/>
      <c r="E685" s="22"/>
      <c r="G685" s="32"/>
      <c r="O685" s="8"/>
    </row>
    <row r="686" spans="3:15" ht="12.75" x14ac:dyDescent="0.35">
      <c r="C686" s="22"/>
      <c r="D686" s="22"/>
      <c r="E686" s="22"/>
      <c r="G686" s="32"/>
      <c r="O686" s="8"/>
    </row>
    <row r="687" spans="3:15" ht="12.75" x14ac:dyDescent="0.35">
      <c r="C687" s="22"/>
      <c r="D687" s="22"/>
      <c r="E687" s="22"/>
      <c r="G687" s="32"/>
      <c r="O687" s="8"/>
    </row>
    <row r="688" spans="3:15" ht="12.75" x14ac:dyDescent="0.35">
      <c r="C688" s="22"/>
      <c r="D688" s="22"/>
      <c r="E688" s="22"/>
      <c r="G688" s="32"/>
      <c r="O688" s="8"/>
    </row>
    <row r="689" spans="3:15" ht="12.75" x14ac:dyDescent="0.35">
      <c r="C689" s="22"/>
      <c r="D689" s="22"/>
      <c r="E689" s="22"/>
      <c r="G689" s="32"/>
      <c r="O689" s="8"/>
    </row>
    <row r="690" spans="3:15" ht="12.75" x14ac:dyDescent="0.35">
      <c r="C690" s="22"/>
      <c r="D690" s="22"/>
      <c r="E690" s="22"/>
      <c r="G690" s="32"/>
      <c r="O690" s="8"/>
    </row>
    <row r="691" spans="3:15" ht="12.75" x14ac:dyDescent="0.35">
      <c r="C691" s="22"/>
      <c r="D691" s="22"/>
      <c r="E691" s="22"/>
      <c r="G691" s="32"/>
      <c r="O691" s="8"/>
    </row>
    <row r="692" spans="3:15" ht="12.75" x14ac:dyDescent="0.35">
      <c r="C692" s="22"/>
      <c r="D692" s="22"/>
      <c r="E692" s="22"/>
      <c r="G692" s="32"/>
      <c r="O692" s="8"/>
    </row>
    <row r="693" spans="3:15" ht="12.75" x14ac:dyDescent="0.35">
      <c r="C693" s="22"/>
      <c r="D693" s="22"/>
      <c r="E693" s="22"/>
      <c r="G693" s="32"/>
      <c r="O693" s="8"/>
    </row>
    <row r="694" spans="3:15" ht="12.75" x14ac:dyDescent="0.35">
      <c r="C694" s="22"/>
      <c r="D694" s="22"/>
      <c r="E694" s="22"/>
      <c r="G694" s="32"/>
      <c r="O694" s="8"/>
    </row>
    <row r="695" spans="3:15" ht="12.75" x14ac:dyDescent="0.35">
      <c r="C695" s="22"/>
      <c r="D695" s="22"/>
      <c r="E695" s="22"/>
      <c r="G695" s="32"/>
      <c r="O695" s="8"/>
    </row>
    <row r="696" spans="3:15" ht="12.75" x14ac:dyDescent="0.35">
      <c r="C696" s="22"/>
      <c r="D696" s="22"/>
      <c r="E696" s="22"/>
      <c r="G696" s="32"/>
      <c r="O696" s="8"/>
    </row>
    <row r="697" spans="3:15" ht="12.75" x14ac:dyDescent="0.35">
      <c r="C697" s="22"/>
      <c r="D697" s="22"/>
      <c r="E697" s="22"/>
      <c r="G697" s="32"/>
      <c r="O697" s="8"/>
    </row>
    <row r="698" spans="3:15" ht="12.75" x14ac:dyDescent="0.35">
      <c r="C698" s="22"/>
      <c r="D698" s="22"/>
      <c r="E698" s="22"/>
      <c r="G698" s="32"/>
      <c r="O698" s="8"/>
    </row>
    <row r="699" spans="3:15" ht="12.75" x14ac:dyDescent="0.35">
      <c r="C699" s="22"/>
      <c r="D699" s="22"/>
      <c r="E699" s="22"/>
      <c r="G699" s="32"/>
      <c r="O699" s="8"/>
    </row>
    <row r="700" spans="3:15" ht="12.75" x14ac:dyDescent="0.35">
      <c r="C700" s="22"/>
      <c r="D700" s="22"/>
      <c r="E700" s="22"/>
      <c r="G700" s="32"/>
      <c r="O700" s="8"/>
    </row>
    <row r="701" spans="3:15" ht="12.75" x14ac:dyDescent="0.35">
      <c r="C701" s="22"/>
      <c r="D701" s="22"/>
      <c r="E701" s="22"/>
      <c r="G701" s="32"/>
      <c r="O701" s="8"/>
    </row>
    <row r="702" spans="3:15" ht="12.75" x14ac:dyDescent="0.35">
      <c r="C702" s="22"/>
      <c r="D702" s="22"/>
      <c r="E702" s="22"/>
      <c r="G702" s="32"/>
      <c r="O702" s="8"/>
    </row>
    <row r="703" spans="3:15" ht="12.75" x14ac:dyDescent="0.35">
      <c r="C703" s="22"/>
      <c r="D703" s="22"/>
      <c r="E703" s="22"/>
      <c r="G703" s="32"/>
      <c r="O703" s="8"/>
    </row>
    <row r="704" spans="3:15" ht="12.75" x14ac:dyDescent="0.35">
      <c r="C704" s="22"/>
      <c r="D704" s="22"/>
      <c r="E704" s="22"/>
      <c r="G704" s="32"/>
      <c r="O704" s="8"/>
    </row>
    <row r="705" spans="3:15" ht="12.75" x14ac:dyDescent="0.35">
      <c r="C705" s="22"/>
      <c r="D705" s="22"/>
      <c r="E705" s="22"/>
      <c r="G705" s="32"/>
      <c r="O705" s="8"/>
    </row>
    <row r="706" spans="3:15" ht="12.75" x14ac:dyDescent="0.35">
      <c r="C706" s="22"/>
      <c r="D706" s="22"/>
      <c r="E706" s="22"/>
      <c r="G706" s="32"/>
      <c r="O706" s="8"/>
    </row>
    <row r="707" spans="3:15" ht="12.75" x14ac:dyDescent="0.35">
      <c r="C707" s="22"/>
      <c r="D707" s="22"/>
      <c r="E707" s="22"/>
      <c r="G707" s="32"/>
      <c r="O707" s="8"/>
    </row>
    <row r="708" spans="3:15" ht="12.75" x14ac:dyDescent="0.35">
      <c r="C708" s="22"/>
      <c r="D708" s="22"/>
      <c r="E708" s="22"/>
      <c r="G708" s="32"/>
      <c r="O708" s="8"/>
    </row>
    <row r="709" spans="3:15" ht="12.75" x14ac:dyDescent="0.35">
      <c r="C709" s="22"/>
      <c r="D709" s="22"/>
      <c r="E709" s="22"/>
      <c r="G709" s="32"/>
      <c r="O709" s="8"/>
    </row>
    <row r="710" spans="3:15" ht="12.75" x14ac:dyDescent="0.35">
      <c r="C710" s="22"/>
      <c r="D710" s="22"/>
      <c r="E710" s="22"/>
      <c r="G710" s="32"/>
      <c r="O710" s="8"/>
    </row>
    <row r="711" spans="3:15" ht="12.75" x14ac:dyDescent="0.35">
      <c r="C711" s="22"/>
      <c r="D711" s="22"/>
      <c r="E711" s="22"/>
      <c r="G711" s="32"/>
      <c r="O711" s="8"/>
    </row>
    <row r="712" spans="3:15" ht="12.75" x14ac:dyDescent="0.35">
      <c r="C712" s="22"/>
      <c r="D712" s="22"/>
      <c r="E712" s="22"/>
      <c r="G712" s="32"/>
      <c r="O712" s="8"/>
    </row>
    <row r="713" spans="3:15" ht="12.75" x14ac:dyDescent="0.35">
      <c r="C713" s="22"/>
      <c r="D713" s="22"/>
      <c r="E713" s="22"/>
      <c r="G713" s="32"/>
      <c r="O713" s="8"/>
    </row>
    <row r="714" spans="3:15" ht="12.75" x14ac:dyDescent="0.35">
      <c r="C714" s="22"/>
      <c r="D714" s="22"/>
      <c r="E714" s="22"/>
      <c r="G714" s="32"/>
      <c r="O714" s="8"/>
    </row>
    <row r="715" spans="3:15" ht="12.75" x14ac:dyDescent="0.35">
      <c r="C715" s="22"/>
      <c r="D715" s="22"/>
      <c r="E715" s="22"/>
      <c r="G715" s="32"/>
      <c r="O715" s="8"/>
    </row>
    <row r="716" spans="3:15" ht="12.75" x14ac:dyDescent="0.35">
      <c r="C716" s="22"/>
      <c r="D716" s="22"/>
      <c r="E716" s="22"/>
      <c r="G716" s="32"/>
      <c r="O716" s="8"/>
    </row>
    <row r="717" spans="3:15" ht="12.75" x14ac:dyDescent="0.35">
      <c r="C717" s="22"/>
      <c r="D717" s="22"/>
      <c r="E717" s="22"/>
      <c r="G717" s="32"/>
      <c r="O717" s="8"/>
    </row>
    <row r="718" spans="3:15" ht="12.75" x14ac:dyDescent="0.35">
      <c r="C718" s="22"/>
      <c r="D718" s="22"/>
      <c r="E718" s="22"/>
      <c r="G718" s="32"/>
      <c r="O718" s="8"/>
    </row>
    <row r="719" spans="3:15" ht="12.75" x14ac:dyDescent="0.35">
      <c r="C719" s="22"/>
      <c r="D719" s="22"/>
      <c r="E719" s="22"/>
      <c r="G719" s="32"/>
      <c r="O719" s="8"/>
    </row>
    <row r="720" spans="3:15" ht="12.75" x14ac:dyDescent="0.35">
      <c r="C720" s="22"/>
      <c r="D720" s="22"/>
      <c r="E720" s="22"/>
      <c r="G720" s="32"/>
      <c r="O720" s="8"/>
    </row>
    <row r="721" spans="3:15" ht="12.75" x14ac:dyDescent="0.35">
      <c r="C721" s="22"/>
      <c r="D721" s="22"/>
      <c r="E721" s="22"/>
      <c r="G721" s="32"/>
      <c r="O721" s="8"/>
    </row>
    <row r="722" spans="3:15" ht="12.75" x14ac:dyDescent="0.35">
      <c r="C722" s="22"/>
      <c r="D722" s="22"/>
      <c r="E722" s="22"/>
      <c r="G722" s="32"/>
      <c r="O722" s="8"/>
    </row>
    <row r="723" spans="3:15" ht="12.75" x14ac:dyDescent="0.35">
      <c r="C723" s="22"/>
      <c r="D723" s="22"/>
      <c r="E723" s="22"/>
      <c r="G723" s="32"/>
      <c r="O723" s="8"/>
    </row>
    <row r="724" spans="3:15" ht="12.75" x14ac:dyDescent="0.35">
      <c r="C724" s="22"/>
      <c r="D724" s="22"/>
      <c r="E724" s="22"/>
      <c r="G724" s="32"/>
      <c r="O724" s="8"/>
    </row>
    <row r="725" spans="3:15" ht="12.75" x14ac:dyDescent="0.35">
      <c r="C725" s="22"/>
      <c r="D725" s="22"/>
      <c r="E725" s="22"/>
      <c r="G725" s="32"/>
      <c r="O725" s="8"/>
    </row>
    <row r="726" spans="3:15" ht="12.75" x14ac:dyDescent="0.35">
      <c r="C726" s="22"/>
      <c r="D726" s="22"/>
      <c r="E726" s="22"/>
      <c r="G726" s="32"/>
      <c r="O726" s="8"/>
    </row>
    <row r="727" spans="3:15" ht="12.75" x14ac:dyDescent="0.35">
      <c r="C727" s="22"/>
      <c r="D727" s="22"/>
      <c r="E727" s="22"/>
      <c r="G727" s="32"/>
      <c r="O727" s="8"/>
    </row>
    <row r="728" spans="3:15" ht="12.75" x14ac:dyDescent="0.35">
      <c r="C728" s="22"/>
      <c r="D728" s="22"/>
      <c r="E728" s="22"/>
      <c r="G728" s="32"/>
      <c r="O728" s="8"/>
    </row>
    <row r="729" spans="3:15" ht="12.75" x14ac:dyDescent="0.35">
      <c r="C729" s="22"/>
      <c r="D729" s="22"/>
      <c r="E729" s="22"/>
      <c r="G729" s="32"/>
      <c r="O729" s="8"/>
    </row>
    <row r="730" spans="3:15" ht="12.75" x14ac:dyDescent="0.35">
      <c r="C730" s="22"/>
      <c r="D730" s="22"/>
      <c r="E730" s="22"/>
      <c r="G730" s="32"/>
      <c r="O730" s="8"/>
    </row>
    <row r="731" spans="3:15" ht="12.75" x14ac:dyDescent="0.35">
      <c r="C731" s="22"/>
      <c r="D731" s="22"/>
      <c r="E731" s="22"/>
      <c r="G731" s="32"/>
      <c r="O731" s="8"/>
    </row>
    <row r="732" spans="3:15" ht="12.75" x14ac:dyDescent="0.35">
      <c r="C732" s="22"/>
      <c r="D732" s="22"/>
      <c r="E732" s="22"/>
      <c r="G732" s="32"/>
      <c r="O732" s="8"/>
    </row>
    <row r="733" spans="3:15" ht="12.75" x14ac:dyDescent="0.35">
      <c r="C733" s="22"/>
      <c r="D733" s="22"/>
      <c r="E733" s="22"/>
      <c r="G733" s="32"/>
      <c r="O733" s="8"/>
    </row>
    <row r="734" spans="3:15" ht="12.75" x14ac:dyDescent="0.35">
      <c r="C734" s="22"/>
      <c r="D734" s="22"/>
      <c r="E734" s="22"/>
      <c r="G734" s="32"/>
      <c r="O734" s="8"/>
    </row>
    <row r="735" spans="3:15" ht="12.75" x14ac:dyDescent="0.35">
      <c r="C735" s="22"/>
      <c r="D735" s="22"/>
      <c r="E735" s="22"/>
      <c r="G735" s="32"/>
      <c r="O735" s="8"/>
    </row>
    <row r="736" spans="3:15" ht="12.75" x14ac:dyDescent="0.35">
      <c r="C736" s="22"/>
      <c r="D736" s="22"/>
      <c r="E736" s="22"/>
      <c r="G736" s="32"/>
      <c r="O736" s="8"/>
    </row>
    <row r="737" spans="3:15" ht="12.75" x14ac:dyDescent="0.35">
      <c r="C737" s="22"/>
      <c r="D737" s="22"/>
      <c r="E737" s="22"/>
      <c r="G737" s="32"/>
      <c r="O737" s="8"/>
    </row>
    <row r="738" spans="3:15" ht="12.75" x14ac:dyDescent="0.35">
      <c r="C738" s="22"/>
      <c r="D738" s="22"/>
      <c r="E738" s="22"/>
      <c r="G738" s="32"/>
      <c r="O738" s="8"/>
    </row>
    <row r="739" spans="3:15" ht="12.75" x14ac:dyDescent="0.35">
      <c r="C739" s="22"/>
      <c r="D739" s="22"/>
      <c r="E739" s="22"/>
      <c r="G739" s="32"/>
      <c r="O739" s="8"/>
    </row>
    <row r="740" spans="3:15" ht="12.75" x14ac:dyDescent="0.35">
      <c r="C740" s="22"/>
      <c r="D740" s="22"/>
      <c r="E740" s="22"/>
      <c r="G740" s="32"/>
      <c r="O740" s="8"/>
    </row>
    <row r="741" spans="3:15" ht="12.75" x14ac:dyDescent="0.35">
      <c r="C741" s="22"/>
      <c r="D741" s="22"/>
      <c r="E741" s="22"/>
      <c r="G741" s="32"/>
      <c r="O741" s="8"/>
    </row>
    <row r="742" spans="3:15" ht="12.75" x14ac:dyDescent="0.35">
      <c r="C742" s="22"/>
      <c r="D742" s="22"/>
      <c r="E742" s="22"/>
      <c r="G742" s="32"/>
      <c r="O742" s="8"/>
    </row>
    <row r="743" spans="3:15" ht="12.75" x14ac:dyDescent="0.35">
      <c r="C743" s="22"/>
      <c r="D743" s="22"/>
      <c r="E743" s="22"/>
      <c r="G743" s="32"/>
      <c r="O743" s="8"/>
    </row>
    <row r="744" spans="3:15" ht="12.75" x14ac:dyDescent="0.35">
      <c r="C744" s="22"/>
      <c r="D744" s="22"/>
      <c r="E744" s="22"/>
      <c r="G744" s="32"/>
      <c r="O744" s="8"/>
    </row>
    <row r="745" spans="3:15" ht="12.75" x14ac:dyDescent="0.35">
      <c r="C745" s="22"/>
      <c r="D745" s="22"/>
      <c r="E745" s="22"/>
      <c r="G745" s="32"/>
      <c r="O745" s="8"/>
    </row>
    <row r="746" spans="3:15" ht="12.75" x14ac:dyDescent="0.35">
      <c r="C746" s="22"/>
      <c r="D746" s="22"/>
      <c r="E746" s="22"/>
      <c r="G746" s="32"/>
      <c r="O746" s="8"/>
    </row>
    <row r="747" spans="3:15" ht="12.75" x14ac:dyDescent="0.35">
      <c r="C747" s="22"/>
      <c r="D747" s="22"/>
      <c r="E747" s="22"/>
      <c r="G747" s="32"/>
      <c r="O747" s="8"/>
    </row>
    <row r="748" spans="3:15" ht="12.75" x14ac:dyDescent="0.35">
      <c r="C748" s="22"/>
      <c r="D748" s="22"/>
      <c r="E748" s="22"/>
      <c r="G748" s="32"/>
      <c r="O748" s="8"/>
    </row>
    <row r="749" spans="3:15" ht="12.75" x14ac:dyDescent="0.35">
      <c r="C749" s="22"/>
      <c r="D749" s="22"/>
      <c r="E749" s="22"/>
      <c r="G749" s="32"/>
      <c r="O749" s="8"/>
    </row>
    <row r="750" spans="3:15" ht="12.75" x14ac:dyDescent="0.35">
      <c r="C750" s="22"/>
      <c r="D750" s="22"/>
      <c r="E750" s="22"/>
      <c r="G750" s="32"/>
      <c r="O750" s="8"/>
    </row>
    <row r="751" spans="3:15" ht="12.75" x14ac:dyDescent="0.35">
      <c r="C751" s="22"/>
      <c r="D751" s="22"/>
      <c r="E751" s="22"/>
      <c r="G751" s="32"/>
      <c r="O751" s="8"/>
    </row>
    <row r="752" spans="3:15" ht="12.75" x14ac:dyDescent="0.35">
      <c r="C752" s="22"/>
      <c r="D752" s="22"/>
      <c r="E752" s="22"/>
      <c r="G752" s="32"/>
      <c r="O752" s="8"/>
    </row>
    <row r="753" spans="3:15" ht="12.75" x14ac:dyDescent="0.35">
      <c r="C753" s="22"/>
      <c r="D753" s="22"/>
      <c r="E753" s="22"/>
      <c r="G753" s="32"/>
      <c r="O753" s="8"/>
    </row>
    <row r="754" spans="3:15" ht="12.75" x14ac:dyDescent="0.35">
      <c r="C754" s="22"/>
      <c r="D754" s="22"/>
      <c r="E754" s="22"/>
      <c r="G754" s="32"/>
      <c r="O754" s="8"/>
    </row>
    <row r="755" spans="3:15" ht="12.75" x14ac:dyDescent="0.35">
      <c r="C755" s="22"/>
      <c r="D755" s="22"/>
      <c r="E755" s="22"/>
      <c r="G755" s="32"/>
      <c r="O755" s="8"/>
    </row>
    <row r="756" spans="3:15" ht="12.75" x14ac:dyDescent="0.35">
      <c r="C756" s="22"/>
      <c r="D756" s="22"/>
      <c r="E756" s="22"/>
      <c r="G756" s="32"/>
      <c r="O756" s="8"/>
    </row>
    <row r="757" spans="3:15" ht="12.75" x14ac:dyDescent="0.35">
      <c r="C757" s="22"/>
      <c r="D757" s="22"/>
      <c r="E757" s="22"/>
      <c r="G757" s="32"/>
      <c r="O757" s="8"/>
    </row>
    <row r="758" spans="3:15" ht="12.75" x14ac:dyDescent="0.35">
      <c r="C758" s="22"/>
      <c r="D758" s="22"/>
      <c r="E758" s="22"/>
      <c r="G758" s="32"/>
      <c r="O758" s="8"/>
    </row>
    <row r="759" spans="3:15" ht="12.75" x14ac:dyDescent="0.35">
      <c r="C759" s="22"/>
      <c r="D759" s="22"/>
      <c r="E759" s="22"/>
      <c r="G759" s="32"/>
      <c r="O759" s="8"/>
    </row>
    <row r="760" spans="3:15" ht="12.75" x14ac:dyDescent="0.35">
      <c r="C760" s="22"/>
      <c r="D760" s="22"/>
      <c r="E760" s="22"/>
      <c r="G760" s="32"/>
      <c r="O760" s="8"/>
    </row>
    <row r="761" spans="3:15" ht="12.75" x14ac:dyDescent="0.35">
      <c r="C761" s="22"/>
      <c r="D761" s="22"/>
      <c r="E761" s="22"/>
      <c r="G761" s="32"/>
      <c r="O761" s="8"/>
    </row>
    <row r="762" spans="3:15" ht="12.75" x14ac:dyDescent="0.35">
      <c r="C762" s="22"/>
      <c r="D762" s="22"/>
      <c r="E762" s="22"/>
      <c r="G762" s="32"/>
      <c r="O762" s="8"/>
    </row>
    <row r="763" spans="3:15" ht="12.75" x14ac:dyDescent="0.35">
      <c r="C763" s="22"/>
      <c r="D763" s="22"/>
      <c r="E763" s="22"/>
      <c r="G763" s="32"/>
      <c r="O763" s="8"/>
    </row>
    <row r="764" spans="3:15" ht="12.75" x14ac:dyDescent="0.35">
      <c r="C764" s="22"/>
      <c r="D764" s="22"/>
      <c r="E764" s="22"/>
      <c r="G764" s="32"/>
      <c r="O764" s="8"/>
    </row>
    <row r="765" spans="3:15" ht="12.75" x14ac:dyDescent="0.35">
      <c r="C765" s="22"/>
      <c r="D765" s="22"/>
      <c r="E765" s="22"/>
      <c r="G765" s="32"/>
      <c r="O765" s="8"/>
    </row>
    <row r="766" spans="3:15" ht="12.75" x14ac:dyDescent="0.35">
      <c r="C766" s="22"/>
      <c r="D766" s="22"/>
      <c r="E766" s="22"/>
      <c r="G766" s="32"/>
      <c r="O766" s="8"/>
    </row>
    <row r="767" spans="3:15" ht="12.75" x14ac:dyDescent="0.35">
      <c r="C767" s="22"/>
      <c r="D767" s="22"/>
      <c r="E767" s="22"/>
      <c r="G767" s="32"/>
      <c r="O767" s="8"/>
    </row>
    <row r="768" spans="3:15" ht="12.75" x14ac:dyDescent="0.35">
      <c r="C768" s="22"/>
      <c r="D768" s="22"/>
      <c r="E768" s="22"/>
      <c r="G768" s="32"/>
      <c r="O768" s="8"/>
    </row>
    <row r="769" spans="3:15" ht="12.75" x14ac:dyDescent="0.35">
      <c r="C769" s="22"/>
      <c r="D769" s="22"/>
      <c r="E769" s="22"/>
      <c r="G769" s="32"/>
      <c r="O769" s="8"/>
    </row>
    <row r="770" spans="3:15" ht="12.75" x14ac:dyDescent="0.35">
      <c r="C770" s="22"/>
      <c r="D770" s="22"/>
      <c r="E770" s="22"/>
      <c r="G770" s="32"/>
      <c r="O770" s="8"/>
    </row>
    <row r="771" spans="3:15" ht="12.75" x14ac:dyDescent="0.35">
      <c r="C771" s="22"/>
      <c r="D771" s="22"/>
      <c r="E771" s="22"/>
      <c r="G771" s="32"/>
      <c r="O771" s="8"/>
    </row>
    <row r="772" spans="3:15" ht="12.75" x14ac:dyDescent="0.35">
      <c r="C772" s="22"/>
      <c r="D772" s="22"/>
      <c r="E772" s="22"/>
      <c r="G772" s="32"/>
      <c r="O772" s="8"/>
    </row>
    <row r="773" spans="3:15" ht="12.75" x14ac:dyDescent="0.35">
      <c r="C773" s="22"/>
      <c r="D773" s="22"/>
      <c r="E773" s="22"/>
      <c r="G773" s="32"/>
      <c r="O773" s="8"/>
    </row>
    <row r="774" spans="3:15" ht="12.75" x14ac:dyDescent="0.35">
      <c r="C774" s="22"/>
      <c r="D774" s="22"/>
      <c r="E774" s="22"/>
      <c r="G774" s="32"/>
      <c r="O774" s="8"/>
    </row>
    <row r="775" spans="3:15" ht="12.75" x14ac:dyDescent="0.35">
      <c r="C775" s="22"/>
      <c r="D775" s="22"/>
      <c r="E775" s="22"/>
      <c r="G775" s="32"/>
      <c r="O775" s="8"/>
    </row>
    <row r="776" spans="3:15" ht="12.75" x14ac:dyDescent="0.35">
      <c r="C776" s="22"/>
      <c r="D776" s="22"/>
      <c r="E776" s="22"/>
      <c r="G776" s="32"/>
      <c r="O776" s="8"/>
    </row>
    <row r="777" spans="3:15" ht="12.75" x14ac:dyDescent="0.35">
      <c r="C777" s="22"/>
      <c r="D777" s="22"/>
      <c r="E777" s="22"/>
      <c r="G777" s="32"/>
      <c r="O777" s="8"/>
    </row>
    <row r="778" spans="3:15" ht="12.75" x14ac:dyDescent="0.35">
      <c r="C778" s="22"/>
      <c r="D778" s="22"/>
      <c r="E778" s="22"/>
      <c r="G778" s="32"/>
      <c r="O778" s="8"/>
    </row>
    <row r="779" spans="3:15" ht="12.75" x14ac:dyDescent="0.35">
      <c r="C779" s="22"/>
      <c r="D779" s="22"/>
      <c r="E779" s="22"/>
      <c r="G779" s="32"/>
      <c r="O779" s="8"/>
    </row>
    <row r="780" spans="3:15" ht="12.75" x14ac:dyDescent="0.35">
      <c r="C780" s="22"/>
      <c r="D780" s="22"/>
      <c r="E780" s="22"/>
      <c r="G780" s="32"/>
      <c r="O780" s="8"/>
    </row>
    <row r="781" spans="3:15" ht="12.75" x14ac:dyDescent="0.35">
      <c r="C781" s="22"/>
      <c r="D781" s="22"/>
      <c r="E781" s="22"/>
      <c r="G781" s="32"/>
      <c r="O781" s="8"/>
    </row>
    <row r="782" spans="3:15" ht="12.75" x14ac:dyDescent="0.35">
      <c r="C782" s="22"/>
      <c r="D782" s="22"/>
      <c r="E782" s="22"/>
      <c r="G782" s="32"/>
      <c r="O782" s="8"/>
    </row>
    <row r="783" spans="3:15" ht="12.75" x14ac:dyDescent="0.35">
      <c r="C783" s="22"/>
      <c r="D783" s="22"/>
      <c r="E783" s="22"/>
      <c r="G783" s="32"/>
      <c r="O783" s="8"/>
    </row>
    <row r="784" spans="3:15" ht="12.75" x14ac:dyDescent="0.35">
      <c r="C784" s="22"/>
      <c r="D784" s="22"/>
      <c r="E784" s="22"/>
      <c r="G784" s="32"/>
      <c r="O784" s="8"/>
    </row>
    <row r="785" spans="3:15" ht="12.75" x14ac:dyDescent="0.35">
      <c r="C785" s="22"/>
      <c r="D785" s="22"/>
      <c r="E785" s="22"/>
      <c r="G785" s="32"/>
      <c r="O785" s="8"/>
    </row>
    <row r="786" spans="3:15" ht="12.75" x14ac:dyDescent="0.35">
      <c r="C786" s="22"/>
      <c r="D786" s="22"/>
      <c r="E786" s="22"/>
      <c r="G786" s="32"/>
      <c r="O786" s="8"/>
    </row>
    <row r="787" spans="3:15" ht="12.75" x14ac:dyDescent="0.35">
      <c r="C787" s="22"/>
      <c r="D787" s="22"/>
      <c r="E787" s="22"/>
      <c r="G787" s="32"/>
      <c r="O787" s="8"/>
    </row>
    <row r="788" spans="3:15" ht="12.75" x14ac:dyDescent="0.35">
      <c r="C788" s="22"/>
      <c r="D788" s="22"/>
      <c r="E788" s="22"/>
      <c r="G788" s="32"/>
      <c r="O788" s="8"/>
    </row>
    <row r="789" spans="3:15" ht="12.75" x14ac:dyDescent="0.35">
      <c r="C789" s="22"/>
      <c r="D789" s="22"/>
      <c r="E789" s="22"/>
      <c r="G789" s="32"/>
      <c r="O789" s="8"/>
    </row>
    <row r="790" spans="3:15" ht="12.75" x14ac:dyDescent="0.35">
      <c r="C790" s="22"/>
      <c r="D790" s="22"/>
      <c r="E790" s="22"/>
      <c r="G790" s="32"/>
      <c r="O790" s="8"/>
    </row>
    <row r="791" spans="3:15" ht="12.75" x14ac:dyDescent="0.35">
      <c r="C791" s="22"/>
      <c r="D791" s="22"/>
      <c r="E791" s="22"/>
      <c r="G791" s="32"/>
      <c r="O791" s="8"/>
    </row>
    <row r="792" spans="3:15" ht="12.75" x14ac:dyDescent="0.35">
      <c r="C792" s="22"/>
      <c r="D792" s="22"/>
      <c r="E792" s="22"/>
      <c r="G792" s="32"/>
      <c r="O792" s="8"/>
    </row>
    <row r="793" spans="3:15" ht="12.75" x14ac:dyDescent="0.35">
      <c r="C793" s="22"/>
      <c r="D793" s="22"/>
      <c r="E793" s="22"/>
      <c r="G793" s="32"/>
      <c r="O793" s="8"/>
    </row>
    <row r="794" spans="3:15" ht="12.75" x14ac:dyDescent="0.35">
      <c r="C794" s="22"/>
      <c r="D794" s="22"/>
      <c r="E794" s="22"/>
      <c r="G794" s="32"/>
      <c r="O794" s="8"/>
    </row>
    <row r="795" spans="3:15" ht="12.75" x14ac:dyDescent="0.35">
      <c r="C795" s="22"/>
      <c r="D795" s="22"/>
      <c r="E795" s="22"/>
      <c r="G795" s="32"/>
      <c r="O795" s="8"/>
    </row>
    <row r="796" spans="3:15" ht="12.75" x14ac:dyDescent="0.35">
      <c r="C796" s="22"/>
      <c r="D796" s="22"/>
      <c r="E796" s="22"/>
      <c r="G796" s="32"/>
      <c r="O796" s="8"/>
    </row>
    <row r="797" spans="3:15" ht="12.75" x14ac:dyDescent="0.35">
      <c r="C797" s="22"/>
      <c r="D797" s="22"/>
      <c r="E797" s="22"/>
      <c r="G797" s="32"/>
      <c r="O797" s="8"/>
    </row>
    <row r="798" spans="3:15" ht="12.75" x14ac:dyDescent="0.35">
      <c r="C798" s="22"/>
      <c r="D798" s="22"/>
      <c r="E798" s="22"/>
      <c r="G798" s="32"/>
      <c r="O798" s="8"/>
    </row>
    <row r="799" spans="3:15" ht="12.75" x14ac:dyDescent="0.35">
      <c r="C799" s="22"/>
      <c r="D799" s="22"/>
      <c r="E799" s="22"/>
      <c r="G799" s="32"/>
      <c r="O799" s="8"/>
    </row>
    <row r="800" spans="3:15" ht="12.75" x14ac:dyDescent="0.35">
      <c r="C800" s="22"/>
      <c r="D800" s="22"/>
      <c r="E800" s="22"/>
      <c r="G800" s="32"/>
      <c r="O800" s="8"/>
    </row>
    <row r="801" spans="3:15" ht="12.75" x14ac:dyDescent="0.35">
      <c r="C801" s="22"/>
      <c r="D801" s="22"/>
      <c r="E801" s="22"/>
      <c r="G801" s="32"/>
      <c r="O801" s="8"/>
    </row>
    <row r="802" spans="3:15" ht="12.75" x14ac:dyDescent="0.35">
      <c r="C802" s="22"/>
      <c r="D802" s="22"/>
      <c r="E802" s="22"/>
      <c r="G802" s="32"/>
      <c r="O802" s="8"/>
    </row>
    <row r="803" spans="3:15" ht="12.75" x14ac:dyDescent="0.35">
      <c r="C803" s="22"/>
      <c r="D803" s="22"/>
      <c r="E803" s="22"/>
      <c r="G803" s="32"/>
      <c r="O803" s="8"/>
    </row>
    <row r="804" spans="3:15" ht="12.75" x14ac:dyDescent="0.35">
      <c r="C804" s="22"/>
      <c r="D804" s="22"/>
      <c r="E804" s="22"/>
      <c r="G804" s="32"/>
      <c r="O804" s="8"/>
    </row>
    <row r="805" spans="3:15" ht="12.75" x14ac:dyDescent="0.35">
      <c r="C805" s="22"/>
      <c r="D805" s="22"/>
      <c r="E805" s="22"/>
      <c r="G805" s="32"/>
      <c r="O805" s="8"/>
    </row>
    <row r="806" spans="3:15" ht="12.75" x14ac:dyDescent="0.35">
      <c r="C806" s="22"/>
      <c r="D806" s="22"/>
      <c r="E806" s="22"/>
      <c r="G806" s="32"/>
      <c r="O806" s="8"/>
    </row>
    <row r="807" spans="3:15" ht="12.75" x14ac:dyDescent="0.35">
      <c r="C807" s="22"/>
      <c r="D807" s="22"/>
      <c r="E807" s="22"/>
      <c r="G807" s="32"/>
      <c r="O807" s="8"/>
    </row>
    <row r="808" spans="3:15" ht="12.75" x14ac:dyDescent="0.35">
      <c r="C808" s="22"/>
      <c r="D808" s="22"/>
      <c r="E808" s="22"/>
      <c r="G808" s="32"/>
      <c r="O808" s="8"/>
    </row>
    <row r="809" spans="3:15" ht="12.75" x14ac:dyDescent="0.35">
      <c r="C809" s="22"/>
      <c r="D809" s="22"/>
      <c r="E809" s="22"/>
      <c r="G809" s="32"/>
      <c r="O809" s="8"/>
    </row>
    <row r="810" spans="3:15" ht="12.75" x14ac:dyDescent="0.35">
      <c r="C810" s="22"/>
      <c r="D810" s="22"/>
      <c r="E810" s="22"/>
      <c r="G810" s="32"/>
      <c r="O810" s="8"/>
    </row>
    <row r="811" spans="3:15" ht="12.75" x14ac:dyDescent="0.35">
      <c r="C811" s="22"/>
      <c r="D811" s="22"/>
      <c r="E811" s="22"/>
      <c r="G811" s="32"/>
      <c r="O811" s="8"/>
    </row>
    <row r="812" spans="3:15" ht="12.75" x14ac:dyDescent="0.35">
      <c r="C812" s="22"/>
      <c r="D812" s="22"/>
      <c r="E812" s="22"/>
      <c r="G812" s="32"/>
      <c r="O812" s="8"/>
    </row>
    <row r="813" spans="3:15" ht="12.75" x14ac:dyDescent="0.35">
      <c r="C813" s="22"/>
      <c r="D813" s="22"/>
      <c r="E813" s="22"/>
      <c r="G813" s="32"/>
      <c r="O813" s="8"/>
    </row>
    <row r="814" spans="3:15" ht="12.75" x14ac:dyDescent="0.35">
      <c r="C814" s="22"/>
      <c r="D814" s="22"/>
      <c r="E814" s="22"/>
      <c r="G814" s="32"/>
      <c r="O814" s="8"/>
    </row>
    <row r="815" spans="3:15" ht="12.75" x14ac:dyDescent="0.35">
      <c r="C815" s="22"/>
      <c r="D815" s="22"/>
      <c r="E815" s="22"/>
      <c r="G815" s="32"/>
      <c r="O815" s="8"/>
    </row>
    <row r="816" spans="3:15" ht="12.75" x14ac:dyDescent="0.35">
      <c r="C816" s="22"/>
      <c r="D816" s="22"/>
      <c r="E816" s="22"/>
      <c r="G816" s="32"/>
      <c r="O816" s="8"/>
    </row>
    <row r="817" spans="3:15" ht="12.75" x14ac:dyDescent="0.35">
      <c r="C817" s="22"/>
      <c r="D817" s="22"/>
      <c r="E817" s="22"/>
      <c r="G817" s="32"/>
      <c r="O817" s="8"/>
    </row>
    <row r="818" spans="3:15" ht="12.75" x14ac:dyDescent="0.35">
      <c r="C818" s="22"/>
      <c r="D818" s="22"/>
      <c r="E818" s="22"/>
      <c r="G818" s="32"/>
      <c r="O818" s="8"/>
    </row>
    <row r="819" spans="3:15" ht="12.75" x14ac:dyDescent="0.35">
      <c r="C819" s="22"/>
      <c r="D819" s="22"/>
      <c r="E819" s="22"/>
      <c r="G819" s="32"/>
      <c r="O819" s="8"/>
    </row>
    <row r="820" spans="3:15" ht="12.75" x14ac:dyDescent="0.35">
      <c r="C820" s="22"/>
      <c r="D820" s="22"/>
      <c r="E820" s="22"/>
      <c r="G820" s="32"/>
      <c r="O820" s="8"/>
    </row>
    <row r="821" spans="3:15" ht="12.75" x14ac:dyDescent="0.35">
      <c r="C821" s="22"/>
      <c r="D821" s="22"/>
      <c r="E821" s="22"/>
      <c r="G821" s="32"/>
      <c r="O821" s="8"/>
    </row>
    <row r="822" spans="3:15" ht="12.75" x14ac:dyDescent="0.35">
      <c r="C822" s="22"/>
      <c r="D822" s="22"/>
      <c r="E822" s="22"/>
      <c r="G822" s="32"/>
      <c r="O822" s="8"/>
    </row>
    <row r="823" spans="3:15" ht="12.75" x14ac:dyDescent="0.35">
      <c r="C823" s="22"/>
      <c r="D823" s="22"/>
      <c r="E823" s="22"/>
      <c r="G823" s="32"/>
      <c r="O823" s="8"/>
    </row>
    <row r="824" spans="3:15" ht="12.75" x14ac:dyDescent="0.35">
      <c r="C824" s="22"/>
      <c r="D824" s="22"/>
      <c r="E824" s="22"/>
      <c r="G824" s="32"/>
      <c r="O824" s="8"/>
    </row>
    <row r="825" spans="3:15" ht="12.75" x14ac:dyDescent="0.35">
      <c r="C825" s="22"/>
      <c r="D825" s="22"/>
      <c r="E825" s="22"/>
      <c r="G825" s="32"/>
      <c r="O825" s="8"/>
    </row>
    <row r="826" spans="3:15" ht="12.75" x14ac:dyDescent="0.35">
      <c r="C826" s="22"/>
      <c r="D826" s="22"/>
      <c r="E826" s="22"/>
      <c r="G826" s="32"/>
      <c r="O826" s="8"/>
    </row>
    <row r="827" spans="3:15" ht="12.75" x14ac:dyDescent="0.35">
      <c r="C827" s="22"/>
      <c r="D827" s="22"/>
      <c r="E827" s="22"/>
      <c r="G827" s="32"/>
      <c r="O827" s="8"/>
    </row>
    <row r="828" spans="3:15" ht="12.75" x14ac:dyDescent="0.35">
      <c r="C828" s="22"/>
      <c r="D828" s="22"/>
      <c r="E828" s="22"/>
      <c r="G828" s="32"/>
      <c r="O828" s="8"/>
    </row>
    <row r="829" spans="3:15" ht="12.75" x14ac:dyDescent="0.35">
      <c r="C829" s="22"/>
      <c r="D829" s="22"/>
      <c r="E829" s="22"/>
      <c r="G829" s="32"/>
      <c r="O829" s="8"/>
    </row>
    <row r="830" spans="3:15" ht="12.75" x14ac:dyDescent="0.35">
      <c r="C830" s="22"/>
      <c r="D830" s="22"/>
      <c r="E830" s="22"/>
      <c r="G830" s="32"/>
      <c r="O830" s="8"/>
    </row>
    <row r="831" spans="3:15" ht="12.75" x14ac:dyDescent="0.35">
      <c r="C831" s="22"/>
      <c r="D831" s="22"/>
      <c r="E831" s="22"/>
      <c r="G831" s="32"/>
      <c r="O831" s="8"/>
    </row>
    <row r="832" spans="3:15" ht="12.75" x14ac:dyDescent="0.35">
      <c r="C832" s="22"/>
      <c r="D832" s="22"/>
      <c r="E832" s="22"/>
      <c r="G832" s="32"/>
      <c r="O832" s="8"/>
    </row>
    <row r="833" spans="3:15" ht="12.75" x14ac:dyDescent="0.35">
      <c r="C833" s="22"/>
      <c r="D833" s="22"/>
      <c r="E833" s="22"/>
      <c r="G833" s="32"/>
      <c r="O833" s="8"/>
    </row>
    <row r="834" spans="3:15" ht="12.75" x14ac:dyDescent="0.35">
      <c r="C834" s="22"/>
      <c r="D834" s="22"/>
      <c r="E834" s="22"/>
      <c r="G834" s="32"/>
      <c r="O834" s="8"/>
    </row>
    <row r="835" spans="3:15" ht="12.75" x14ac:dyDescent="0.35">
      <c r="C835" s="22"/>
      <c r="D835" s="22"/>
      <c r="E835" s="22"/>
      <c r="G835" s="32"/>
      <c r="O835" s="8"/>
    </row>
    <row r="836" spans="3:15" ht="12.75" x14ac:dyDescent="0.35">
      <c r="C836" s="22"/>
      <c r="D836" s="22"/>
      <c r="E836" s="22"/>
      <c r="G836" s="32"/>
      <c r="O836" s="8"/>
    </row>
    <row r="837" spans="3:15" ht="12.75" x14ac:dyDescent="0.35">
      <c r="C837" s="22"/>
      <c r="D837" s="22"/>
      <c r="E837" s="22"/>
      <c r="G837" s="32"/>
      <c r="O837" s="8"/>
    </row>
    <row r="838" spans="3:15" ht="12.75" x14ac:dyDescent="0.35">
      <c r="C838" s="22"/>
      <c r="D838" s="22"/>
      <c r="E838" s="22"/>
      <c r="G838" s="32"/>
      <c r="O838" s="8"/>
    </row>
    <row r="839" spans="3:15" ht="12.75" x14ac:dyDescent="0.35">
      <c r="C839" s="22"/>
      <c r="D839" s="22"/>
      <c r="E839" s="22"/>
      <c r="G839" s="32"/>
      <c r="O839" s="8"/>
    </row>
    <row r="840" spans="3:15" ht="12.75" x14ac:dyDescent="0.35">
      <c r="C840" s="22"/>
      <c r="D840" s="22"/>
      <c r="E840" s="22"/>
      <c r="G840" s="32"/>
      <c r="O840" s="8"/>
    </row>
    <row r="841" spans="3:15" ht="12.75" x14ac:dyDescent="0.35">
      <c r="C841" s="22"/>
      <c r="D841" s="22"/>
      <c r="E841" s="22"/>
      <c r="G841" s="32"/>
      <c r="O841" s="8"/>
    </row>
    <row r="842" spans="3:15" ht="12.75" x14ac:dyDescent="0.35">
      <c r="C842" s="22"/>
      <c r="D842" s="22"/>
      <c r="E842" s="22"/>
      <c r="G842" s="32"/>
      <c r="O842" s="8"/>
    </row>
    <row r="843" spans="3:15" ht="12.75" x14ac:dyDescent="0.35">
      <c r="C843" s="22"/>
      <c r="D843" s="22"/>
      <c r="E843" s="22"/>
      <c r="G843" s="32"/>
      <c r="O843" s="8"/>
    </row>
    <row r="844" spans="3:15" ht="12.75" x14ac:dyDescent="0.35">
      <c r="C844" s="22"/>
      <c r="D844" s="22"/>
      <c r="E844" s="22"/>
      <c r="G844" s="32"/>
      <c r="O844" s="8"/>
    </row>
    <row r="845" spans="3:15" ht="12.75" x14ac:dyDescent="0.35">
      <c r="C845" s="22"/>
      <c r="D845" s="22"/>
      <c r="E845" s="22"/>
      <c r="G845" s="32"/>
      <c r="O845" s="8"/>
    </row>
    <row r="846" spans="3:15" ht="12.75" x14ac:dyDescent="0.35">
      <c r="C846" s="22"/>
      <c r="D846" s="22"/>
      <c r="E846" s="22"/>
      <c r="G846" s="32"/>
      <c r="O846" s="8"/>
    </row>
    <row r="847" spans="3:15" ht="12.75" x14ac:dyDescent="0.35">
      <c r="C847" s="22"/>
      <c r="D847" s="22"/>
      <c r="E847" s="22"/>
      <c r="G847" s="32"/>
      <c r="O847" s="8"/>
    </row>
    <row r="848" spans="3:15" ht="12.75" x14ac:dyDescent="0.35">
      <c r="C848" s="22"/>
      <c r="D848" s="22"/>
      <c r="E848" s="22"/>
      <c r="G848" s="32"/>
      <c r="O848" s="8"/>
    </row>
    <row r="849" spans="3:15" ht="12.75" x14ac:dyDescent="0.35">
      <c r="C849" s="22"/>
      <c r="D849" s="22"/>
      <c r="E849" s="22"/>
      <c r="G849" s="32"/>
      <c r="O849" s="8"/>
    </row>
    <row r="850" spans="3:15" ht="12.75" x14ac:dyDescent="0.35">
      <c r="C850" s="22"/>
      <c r="D850" s="22"/>
      <c r="E850" s="22"/>
      <c r="G850" s="32"/>
      <c r="O850" s="8"/>
    </row>
    <row r="851" spans="3:15" ht="12.75" x14ac:dyDescent="0.35">
      <c r="C851" s="22"/>
      <c r="D851" s="22"/>
      <c r="E851" s="22"/>
      <c r="G851" s="32"/>
      <c r="O851" s="8"/>
    </row>
    <row r="852" spans="3:15" ht="12.75" x14ac:dyDescent="0.35">
      <c r="C852" s="22"/>
      <c r="D852" s="22"/>
      <c r="E852" s="22"/>
      <c r="G852" s="32"/>
      <c r="O852" s="8"/>
    </row>
    <row r="853" spans="3:15" ht="12.75" x14ac:dyDescent="0.35">
      <c r="C853" s="22"/>
      <c r="D853" s="22"/>
      <c r="E853" s="22"/>
      <c r="G853" s="32"/>
      <c r="O853" s="8"/>
    </row>
    <row r="854" spans="3:15" ht="12.75" x14ac:dyDescent="0.35">
      <c r="C854" s="22"/>
      <c r="D854" s="22"/>
      <c r="E854" s="22"/>
      <c r="G854" s="32"/>
      <c r="O854" s="8"/>
    </row>
    <row r="855" spans="3:15" ht="12.75" x14ac:dyDescent="0.35">
      <c r="C855" s="22"/>
      <c r="D855" s="22"/>
      <c r="E855" s="22"/>
      <c r="G855" s="32"/>
      <c r="O855" s="8"/>
    </row>
    <row r="856" spans="3:15" ht="12.75" x14ac:dyDescent="0.35">
      <c r="C856" s="22"/>
      <c r="D856" s="22"/>
      <c r="E856" s="22"/>
      <c r="G856" s="32"/>
      <c r="O856" s="8"/>
    </row>
    <row r="857" spans="3:15" ht="12.75" x14ac:dyDescent="0.35">
      <c r="C857" s="22"/>
      <c r="D857" s="22"/>
      <c r="E857" s="22"/>
      <c r="G857" s="32"/>
      <c r="O857" s="8"/>
    </row>
    <row r="858" spans="3:15" ht="12.75" x14ac:dyDescent="0.35">
      <c r="C858" s="22"/>
      <c r="D858" s="22"/>
      <c r="E858" s="22"/>
      <c r="G858" s="32"/>
      <c r="O858" s="8"/>
    </row>
    <row r="859" spans="3:15" ht="12.75" x14ac:dyDescent="0.35">
      <c r="C859" s="22"/>
      <c r="D859" s="22"/>
      <c r="E859" s="22"/>
      <c r="G859" s="32"/>
      <c r="O859" s="8"/>
    </row>
    <row r="860" spans="3:15" ht="12.75" x14ac:dyDescent="0.35">
      <c r="C860" s="22"/>
      <c r="D860" s="22"/>
      <c r="E860" s="22"/>
      <c r="G860" s="32"/>
      <c r="O860" s="8"/>
    </row>
    <row r="861" spans="3:15" ht="12.75" x14ac:dyDescent="0.35">
      <c r="C861" s="22"/>
      <c r="D861" s="22"/>
      <c r="E861" s="22"/>
      <c r="G861" s="32"/>
      <c r="O861" s="8"/>
    </row>
    <row r="862" spans="3:15" ht="12.75" x14ac:dyDescent="0.35">
      <c r="C862" s="22"/>
      <c r="D862" s="22"/>
      <c r="E862" s="22"/>
      <c r="G862" s="32"/>
      <c r="O862" s="8"/>
    </row>
    <row r="863" spans="3:15" ht="12.75" x14ac:dyDescent="0.35">
      <c r="C863" s="22"/>
      <c r="D863" s="22"/>
      <c r="E863" s="22"/>
      <c r="G863" s="32"/>
      <c r="O863" s="8"/>
    </row>
    <row r="864" spans="3:15" ht="12.75" x14ac:dyDescent="0.35">
      <c r="C864" s="22"/>
      <c r="D864" s="22"/>
      <c r="E864" s="22"/>
      <c r="G864" s="32"/>
      <c r="O864" s="8"/>
    </row>
    <row r="865" spans="3:15" ht="12.75" x14ac:dyDescent="0.35">
      <c r="C865" s="22"/>
      <c r="D865" s="22"/>
      <c r="E865" s="22"/>
      <c r="G865" s="32"/>
      <c r="O865" s="8"/>
    </row>
    <row r="866" spans="3:15" ht="12.75" x14ac:dyDescent="0.35">
      <c r="C866" s="22"/>
      <c r="D866" s="22"/>
      <c r="E866" s="22"/>
      <c r="G866" s="32"/>
      <c r="O866" s="8"/>
    </row>
    <row r="867" spans="3:15" ht="12.75" x14ac:dyDescent="0.35">
      <c r="C867" s="22"/>
      <c r="D867" s="22"/>
      <c r="E867" s="22"/>
      <c r="G867" s="32"/>
      <c r="O867" s="8"/>
    </row>
    <row r="868" spans="3:15" ht="12.75" x14ac:dyDescent="0.35">
      <c r="C868" s="22"/>
      <c r="D868" s="22"/>
      <c r="E868" s="22"/>
      <c r="G868" s="32"/>
      <c r="O868" s="8"/>
    </row>
    <row r="869" spans="3:15" ht="12.75" x14ac:dyDescent="0.35">
      <c r="C869" s="22"/>
      <c r="D869" s="22"/>
      <c r="E869" s="22"/>
      <c r="G869" s="32"/>
      <c r="O869" s="8"/>
    </row>
    <row r="870" spans="3:15" ht="12.75" x14ac:dyDescent="0.35">
      <c r="C870" s="22"/>
      <c r="D870" s="22"/>
      <c r="E870" s="22"/>
      <c r="G870" s="32"/>
      <c r="O870" s="8"/>
    </row>
    <row r="871" spans="3:15" ht="12.75" x14ac:dyDescent="0.35">
      <c r="C871" s="22"/>
      <c r="D871" s="22"/>
      <c r="E871" s="22"/>
      <c r="G871" s="32"/>
      <c r="O871" s="8"/>
    </row>
    <row r="872" spans="3:15" ht="12.75" x14ac:dyDescent="0.35">
      <c r="C872" s="22"/>
      <c r="D872" s="22"/>
      <c r="E872" s="22"/>
      <c r="G872" s="32"/>
      <c r="O872" s="8"/>
    </row>
    <row r="873" spans="3:15" ht="12.75" x14ac:dyDescent="0.35">
      <c r="C873" s="22"/>
      <c r="D873" s="22"/>
      <c r="E873" s="22"/>
      <c r="G873" s="32"/>
      <c r="O873" s="8"/>
    </row>
    <row r="874" spans="3:15" ht="12.75" x14ac:dyDescent="0.35">
      <c r="C874" s="22"/>
      <c r="D874" s="22"/>
      <c r="E874" s="22"/>
      <c r="G874" s="32"/>
      <c r="O874" s="8"/>
    </row>
    <row r="875" spans="3:15" ht="12.75" x14ac:dyDescent="0.35">
      <c r="C875" s="22"/>
      <c r="D875" s="22"/>
      <c r="E875" s="22"/>
      <c r="G875" s="32"/>
      <c r="O875" s="8"/>
    </row>
    <row r="876" spans="3:15" ht="12.75" x14ac:dyDescent="0.35">
      <c r="C876" s="22"/>
      <c r="D876" s="22"/>
      <c r="E876" s="22"/>
      <c r="G876" s="32"/>
      <c r="O876" s="8"/>
    </row>
    <row r="877" spans="3:15" ht="12.75" x14ac:dyDescent="0.35">
      <c r="C877" s="22"/>
      <c r="D877" s="22"/>
      <c r="E877" s="22"/>
      <c r="G877" s="32"/>
      <c r="O877" s="8"/>
    </row>
    <row r="878" spans="3:15" ht="12.75" x14ac:dyDescent="0.35">
      <c r="C878" s="22"/>
      <c r="D878" s="22"/>
      <c r="E878" s="22"/>
      <c r="G878" s="32"/>
      <c r="O878" s="8"/>
    </row>
    <row r="879" spans="3:15" ht="12.75" x14ac:dyDescent="0.35">
      <c r="C879" s="22"/>
      <c r="D879" s="22"/>
      <c r="E879" s="22"/>
      <c r="G879" s="32"/>
      <c r="O879" s="8"/>
    </row>
    <row r="880" spans="3:15" ht="12.75" x14ac:dyDescent="0.35">
      <c r="C880" s="22"/>
      <c r="D880" s="22"/>
      <c r="E880" s="22"/>
      <c r="G880" s="32"/>
      <c r="O880" s="8"/>
    </row>
    <row r="881" spans="3:15" ht="12.75" x14ac:dyDescent="0.35">
      <c r="C881" s="22"/>
      <c r="D881" s="22"/>
      <c r="E881" s="22"/>
      <c r="G881" s="32"/>
      <c r="O881" s="8"/>
    </row>
    <row r="882" spans="3:15" ht="12.75" x14ac:dyDescent="0.35">
      <c r="C882" s="22"/>
      <c r="D882" s="22"/>
      <c r="E882" s="22"/>
      <c r="G882" s="32"/>
      <c r="O882" s="8"/>
    </row>
    <row r="883" spans="3:15" ht="12.75" x14ac:dyDescent="0.35">
      <c r="C883" s="22"/>
      <c r="D883" s="22"/>
      <c r="E883" s="22"/>
      <c r="G883" s="32"/>
      <c r="O883" s="8"/>
    </row>
    <row r="884" spans="3:15" ht="12.75" x14ac:dyDescent="0.35">
      <c r="C884" s="22"/>
      <c r="D884" s="22"/>
      <c r="E884" s="22"/>
      <c r="G884" s="32"/>
      <c r="O884" s="8"/>
    </row>
    <row r="885" spans="3:15" ht="12.75" x14ac:dyDescent="0.35">
      <c r="C885" s="22"/>
      <c r="D885" s="22"/>
      <c r="E885" s="22"/>
      <c r="G885" s="32"/>
      <c r="O885" s="8"/>
    </row>
    <row r="886" spans="3:15" ht="12.75" x14ac:dyDescent="0.35">
      <c r="C886" s="22"/>
      <c r="D886" s="22"/>
      <c r="E886" s="22"/>
      <c r="G886" s="32"/>
      <c r="O886" s="8"/>
    </row>
    <row r="887" spans="3:15" ht="12.75" x14ac:dyDescent="0.35">
      <c r="C887" s="22"/>
      <c r="D887" s="22"/>
      <c r="E887" s="22"/>
      <c r="G887" s="32"/>
      <c r="O887" s="8"/>
    </row>
    <row r="888" spans="3:15" ht="12.75" x14ac:dyDescent="0.35">
      <c r="C888" s="22"/>
      <c r="D888" s="22"/>
      <c r="E888" s="22"/>
      <c r="G888" s="32"/>
      <c r="O888" s="8"/>
    </row>
    <row r="889" spans="3:15" ht="12.75" x14ac:dyDescent="0.35">
      <c r="C889" s="22"/>
      <c r="D889" s="22"/>
      <c r="E889" s="22"/>
      <c r="G889" s="32"/>
      <c r="O889" s="8"/>
    </row>
    <row r="890" spans="3:15" ht="12.75" x14ac:dyDescent="0.35">
      <c r="C890" s="22"/>
      <c r="D890" s="22"/>
      <c r="E890" s="22"/>
      <c r="G890" s="32"/>
      <c r="O890" s="8"/>
    </row>
    <row r="891" spans="3:15" ht="12.75" x14ac:dyDescent="0.35">
      <c r="C891" s="22"/>
      <c r="D891" s="22"/>
      <c r="E891" s="22"/>
      <c r="G891" s="32"/>
      <c r="O891" s="8"/>
    </row>
    <row r="892" spans="3:15" ht="12.75" x14ac:dyDescent="0.35">
      <c r="C892" s="22"/>
      <c r="D892" s="22"/>
      <c r="E892" s="22"/>
      <c r="G892" s="32"/>
      <c r="O892" s="8"/>
    </row>
    <row r="893" spans="3:15" ht="12.75" x14ac:dyDescent="0.35">
      <c r="C893" s="22"/>
      <c r="D893" s="22"/>
      <c r="E893" s="22"/>
      <c r="G893" s="32"/>
      <c r="O893" s="8"/>
    </row>
    <row r="894" spans="3:15" ht="12.75" x14ac:dyDescent="0.35">
      <c r="C894" s="22"/>
      <c r="D894" s="22"/>
      <c r="E894" s="22"/>
      <c r="G894" s="32"/>
      <c r="O894" s="8"/>
    </row>
    <row r="895" spans="3:15" ht="12.75" x14ac:dyDescent="0.35">
      <c r="C895" s="22"/>
      <c r="D895" s="22"/>
      <c r="E895" s="22"/>
      <c r="G895" s="32"/>
      <c r="O895" s="8"/>
    </row>
    <row r="896" spans="3:15" ht="12.75" x14ac:dyDescent="0.35">
      <c r="C896" s="22"/>
      <c r="D896" s="22"/>
      <c r="E896" s="22"/>
      <c r="G896" s="32"/>
      <c r="O896" s="8"/>
    </row>
    <row r="897" spans="3:15" ht="12.75" x14ac:dyDescent="0.35">
      <c r="C897" s="22"/>
      <c r="D897" s="22"/>
      <c r="E897" s="22"/>
      <c r="G897" s="32"/>
      <c r="O897" s="8"/>
    </row>
    <row r="898" spans="3:15" ht="12.75" x14ac:dyDescent="0.35">
      <c r="C898" s="22"/>
      <c r="D898" s="22"/>
      <c r="E898" s="22"/>
      <c r="G898" s="32"/>
      <c r="O898" s="8"/>
    </row>
    <row r="899" spans="3:15" ht="12.75" x14ac:dyDescent="0.35">
      <c r="C899" s="22"/>
      <c r="D899" s="22"/>
      <c r="E899" s="22"/>
      <c r="G899" s="32"/>
      <c r="O899" s="8"/>
    </row>
    <row r="900" spans="3:15" ht="12.75" x14ac:dyDescent="0.35">
      <c r="C900" s="22"/>
      <c r="D900" s="22"/>
      <c r="E900" s="22"/>
      <c r="G900" s="32"/>
      <c r="O900" s="8"/>
    </row>
    <row r="901" spans="3:15" ht="12.75" x14ac:dyDescent="0.35">
      <c r="C901" s="22"/>
      <c r="D901" s="22"/>
      <c r="E901" s="22"/>
      <c r="G901" s="32"/>
      <c r="O901" s="8"/>
    </row>
    <row r="902" spans="3:15" ht="12.75" x14ac:dyDescent="0.35">
      <c r="C902" s="22"/>
      <c r="D902" s="22"/>
      <c r="E902" s="22"/>
      <c r="G902" s="32"/>
      <c r="O902" s="8"/>
    </row>
    <row r="903" spans="3:15" ht="12.75" x14ac:dyDescent="0.35">
      <c r="C903" s="22"/>
      <c r="D903" s="22"/>
      <c r="E903" s="22"/>
      <c r="G903" s="32"/>
      <c r="O903" s="8"/>
    </row>
    <row r="904" spans="3:15" ht="12.75" x14ac:dyDescent="0.35">
      <c r="C904" s="22"/>
      <c r="D904" s="22"/>
      <c r="E904" s="22"/>
      <c r="G904" s="32"/>
      <c r="O904" s="8"/>
    </row>
    <row r="905" spans="3:15" ht="12.75" x14ac:dyDescent="0.35">
      <c r="C905" s="22"/>
      <c r="D905" s="22"/>
      <c r="E905" s="22"/>
      <c r="G905" s="32"/>
      <c r="O905" s="8"/>
    </row>
    <row r="906" spans="3:15" ht="12.75" x14ac:dyDescent="0.35">
      <c r="C906" s="22"/>
      <c r="D906" s="22"/>
      <c r="E906" s="22"/>
      <c r="G906" s="32"/>
      <c r="O906" s="8"/>
    </row>
    <row r="907" spans="3:15" ht="12.75" x14ac:dyDescent="0.35">
      <c r="C907" s="22"/>
      <c r="D907" s="22"/>
      <c r="E907" s="22"/>
      <c r="G907" s="32"/>
      <c r="O907" s="8"/>
    </row>
    <row r="908" spans="3:15" ht="12.75" x14ac:dyDescent="0.35">
      <c r="C908" s="22"/>
      <c r="D908" s="22"/>
      <c r="E908" s="22"/>
      <c r="G908" s="32"/>
      <c r="O908" s="8"/>
    </row>
    <row r="909" spans="3:15" ht="12.75" x14ac:dyDescent="0.35">
      <c r="C909" s="22"/>
      <c r="D909" s="22"/>
      <c r="E909" s="22"/>
      <c r="G909" s="32"/>
      <c r="O909" s="8"/>
    </row>
    <row r="910" spans="3:15" ht="12.75" x14ac:dyDescent="0.35">
      <c r="C910" s="22"/>
      <c r="D910" s="22"/>
      <c r="E910" s="22"/>
      <c r="G910" s="32"/>
      <c r="O910" s="8"/>
    </row>
    <row r="911" spans="3:15" ht="12.75" x14ac:dyDescent="0.35">
      <c r="C911" s="22"/>
      <c r="D911" s="22"/>
      <c r="E911" s="22"/>
      <c r="G911" s="32"/>
      <c r="O911" s="8"/>
    </row>
    <row r="912" spans="3:15" ht="12.75" x14ac:dyDescent="0.35">
      <c r="C912" s="22"/>
      <c r="D912" s="22"/>
      <c r="E912" s="22"/>
      <c r="G912" s="32"/>
      <c r="O912" s="8"/>
    </row>
    <row r="913" spans="3:15" ht="12.75" x14ac:dyDescent="0.35">
      <c r="C913" s="22"/>
      <c r="D913" s="22"/>
      <c r="E913" s="22"/>
      <c r="G913" s="32"/>
      <c r="O913" s="8"/>
    </row>
    <row r="914" spans="3:15" ht="12.75" x14ac:dyDescent="0.35">
      <c r="C914" s="22"/>
      <c r="D914" s="22"/>
      <c r="E914" s="22"/>
      <c r="G914" s="32"/>
      <c r="O914" s="8"/>
    </row>
    <row r="915" spans="3:15" ht="12.75" x14ac:dyDescent="0.35">
      <c r="C915" s="22"/>
      <c r="D915" s="22"/>
      <c r="E915" s="22"/>
      <c r="G915" s="32"/>
      <c r="O915" s="8"/>
    </row>
    <row r="916" spans="3:15" ht="12.75" x14ac:dyDescent="0.35">
      <c r="C916" s="22"/>
      <c r="D916" s="22"/>
      <c r="E916" s="22"/>
      <c r="G916" s="32"/>
      <c r="O916" s="8"/>
    </row>
    <row r="917" spans="3:15" ht="12.75" x14ac:dyDescent="0.35">
      <c r="C917" s="22"/>
      <c r="D917" s="22"/>
      <c r="E917" s="22"/>
      <c r="G917" s="32"/>
      <c r="O917" s="8"/>
    </row>
    <row r="918" spans="3:15" ht="12.75" x14ac:dyDescent="0.35">
      <c r="C918" s="22"/>
      <c r="D918" s="22"/>
      <c r="E918" s="22"/>
      <c r="G918" s="32"/>
      <c r="O918" s="8"/>
    </row>
    <row r="919" spans="3:15" ht="12.75" x14ac:dyDescent="0.35">
      <c r="C919" s="22"/>
      <c r="D919" s="22"/>
      <c r="E919" s="22"/>
      <c r="G919" s="32"/>
      <c r="O919" s="8"/>
    </row>
    <row r="920" spans="3:15" ht="12.75" x14ac:dyDescent="0.35">
      <c r="C920" s="22"/>
      <c r="D920" s="22"/>
      <c r="E920" s="22"/>
      <c r="G920" s="32"/>
      <c r="O920" s="8"/>
    </row>
    <row r="921" spans="3:15" ht="12.75" x14ac:dyDescent="0.35">
      <c r="C921" s="22"/>
      <c r="D921" s="22"/>
      <c r="E921" s="22"/>
      <c r="G921" s="32"/>
      <c r="O921" s="8"/>
    </row>
    <row r="922" spans="3:15" ht="12.75" x14ac:dyDescent="0.35">
      <c r="C922" s="22"/>
      <c r="D922" s="22"/>
      <c r="E922" s="22"/>
      <c r="G922" s="32"/>
      <c r="O922" s="8"/>
    </row>
    <row r="923" spans="3:15" ht="12.75" x14ac:dyDescent="0.35">
      <c r="C923" s="22"/>
      <c r="D923" s="22"/>
      <c r="E923" s="22"/>
      <c r="G923" s="32"/>
      <c r="O923" s="8"/>
    </row>
    <row r="924" spans="3:15" ht="12.75" x14ac:dyDescent="0.35">
      <c r="C924" s="22"/>
      <c r="D924" s="22"/>
      <c r="E924" s="22"/>
      <c r="G924" s="32"/>
      <c r="O924" s="8"/>
    </row>
    <row r="925" spans="3:15" ht="12.75" x14ac:dyDescent="0.35">
      <c r="C925" s="22"/>
      <c r="D925" s="22"/>
      <c r="E925" s="22"/>
      <c r="G925" s="32"/>
      <c r="O925" s="8"/>
    </row>
    <row r="926" spans="3:15" ht="12.75" x14ac:dyDescent="0.35">
      <c r="C926" s="22"/>
      <c r="D926" s="22"/>
      <c r="E926" s="22"/>
      <c r="G926" s="32"/>
      <c r="O926" s="8"/>
    </row>
    <row r="927" spans="3:15" ht="12.75" x14ac:dyDescent="0.35">
      <c r="C927" s="22"/>
      <c r="D927" s="22"/>
      <c r="E927" s="22"/>
      <c r="G927" s="32"/>
      <c r="O927" s="8"/>
    </row>
    <row r="928" spans="3:15" ht="12.75" x14ac:dyDescent="0.35">
      <c r="C928" s="22"/>
      <c r="D928" s="22"/>
      <c r="E928" s="22"/>
      <c r="G928" s="32"/>
      <c r="O928" s="8"/>
    </row>
    <row r="929" spans="3:15" ht="12.75" x14ac:dyDescent="0.35">
      <c r="C929" s="22"/>
      <c r="D929" s="22"/>
      <c r="E929" s="22"/>
      <c r="G929" s="32"/>
      <c r="O929" s="8"/>
    </row>
    <row r="930" spans="3:15" ht="12.75" x14ac:dyDescent="0.35">
      <c r="C930" s="22"/>
      <c r="D930" s="22"/>
      <c r="E930" s="22"/>
      <c r="G930" s="32"/>
      <c r="O930" s="8"/>
    </row>
    <row r="931" spans="3:15" ht="12.75" x14ac:dyDescent="0.35">
      <c r="C931" s="22"/>
      <c r="D931" s="22"/>
      <c r="E931" s="22"/>
      <c r="G931" s="32"/>
      <c r="O931" s="8"/>
    </row>
    <row r="932" spans="3:15" ht="12.75" x14ac:dyDescent="0.35">
      <c r="C932" s="22"/>
      <c r="D932" s="22"/>
      <c r="E932" s="22"/>
      <c r="G932" s="32"/>
      <c r="O932" s="8"/>
    </row>
    <row r="933" spans="3:15" ht="12.75" x14ac:dyDescent="0.35">
      <c r="C933" s="22"/>
      <c r="D933" s="22"/>
      <c r="E933" s="22"/>
      <c r="G933" s="32"/>
      <c r="O933" s="8"/>
    </row>
    <row r="934" spans="3:15" ht="12.75" x14ac:dyDescent="0.35">
      <c r="C934" s="22"/>
      <c r="D934" s="22"/>
      <c r="E934" s="22"/>
      <c r="G934" s="32"/>
      <c r="O934" s="8"/>
    </row>
    <row r="935" spans="3:15" ht="12.75" x14ac:dyDescent="0.35">
      <c r="C935" s="22"/>
      <c r="D935" s="22"/>
      <c r="E935" s="22"/>
      <c r="G935" s="32"/>
      <c r="O935" s="8"/>
    </row>
    <row r="936" spans="3:15" ht="12.75" x14ac:dyDescent="0.35">
      <c r="C936" s="22"/>
      <c r="D936" s="22"/>
      <c r="E936" s="22"/>
      <c r="G936" s="32"/>
      <c r="O936" s="8"/>
    </row>
    <row r="937" spans="3:15" ht="12.75" x14ac:dyDescent="0.35">
      <c r="C937" s="22"/>
      <c r="D937" s="22"/>
      <c r="E937" s="22"/>
      <c r="G937" s="32"/>
      <c r="O937" s="8"/>
    </row>
    <row r="938" spans="3:15" ht="12.75" x14ac:dyDescent="0.35">
      <c r="C938" s="22"/>
      <c r="D938" s="22"/>
      <c r="E938" s="22"/>
      <c r="G938" s="32"/>
      <c r="O938" s="8"/>
    </row>
    <row r="939" spans="3:15" ht="12.75" x14ac:dyDescent="0.35">
      <c r="C939" s="22"/>
      <c r="D939" s="22"/>
      <c r="E939" s="22"/>
      <c r="G939" s="32"/>
      <c r="O939" s="8"/>
    </row>
    <row r="940" spans="3:15" ht="12.75" x14ac:dyDescent="0.35">
      <c r="C940" s="22"/>
      <c r="D940" s="22"/>
      <c r="E940" s="22"/>
      <c r="G940" s="32"/>
      <c r="O940" s="8"/>
    </row>
    <row r="941" spans="3:15" ht="12.75" x14ac:dyDescent="0.35">
      <c r="C941" s="22"/>
      <c r="D941" s="22"/>
      <c r="E941" s="22"/>
      <c r="G941" s="32"/>
      <c r="O941" s="8"/>
    </row>
    <row r="942" spans="3:15" ht="12.75" x14ac:dyDescent="0.35">
      <c r="C942" s="22"/>
      <c r="D942" s="22"/>
      <c r="E942" s="22"/>
      <c r="G942" s="32"/>
      <c r="O942" s="8"/>
    </row>
    <row r="943" spans="3:15" ht="12.75" x14ac:dyDescent="0.35">
      <c r="C943" s="22"/>
      <c r="D943" s="22"/>
      <c r="E943" s="22"/>
      <c r="G943" s="32"/>
      <c r="O943" s="8"/>
    </row>
    <row r="944" spans="3:15" ht="12.75" x14ac:dyDescent="0.35">
      <c r="C944" s="22"/>
      <c r="D944" s="22"/>
      <c r="E944" s="22"/>
      <c r="G944" s="32"/>
      <c r="O944" s="8"/>
    </row>
    <row r="945" spans="3:15" ht="12.75" x14ac:dyDescent="0.35">
      <c r="C945" s="22"/>
      <c r="D945" s="22"/>
      <c r="E945" s="22"/>
      <c r="G945" s="32"/>
      <c r="O945" s="8"/>
    </row>
    <row r="946" spans="3:15" ht="12.75" x14ac:dyDescent="0.35">
      <c r="C946" s="22"/>
      <c r="D946" s="22"/>
      <c r="E946" s="22"/>
      <c r="G946" s="32"/>
      <c r="O946" s="8"/>
    </row>
    <row r="947" spans="3:15" ht="12.75" x14ac:dyDescent="0.35">
      <c r="C947" s="22"/>
      <c r="D947" s="22"/>
      <c r="E947" s="22"/>
      <c r="G947" s="32"/>
      <c r="O947" s="8"/>
    </row>
    <row r="948" spans="3:15" ht="12.75" x14ac:dyDescent="0.35">
      <c r="C948" s="22"/>
      <c r="D948" s="22"/>
      <c r="E948" s="22"/>
      <c r="G948" s="32"/>
      <c r="O948" s="8"/>
    </row>
    <row r="949" spans="3:15" ht="12.75" x14ac:dyDescent="0.35">
      <c r="C949" s="22"/>
      <c r="D949" s="22"/>
      <c r="E949" s="22"/>
      <c r="G949" s="32"/>
      <c r="O949" s="8"/>
    </row>
    <row r="950" spans="3:15" ht="12.75" x14ac:dyDescent="0.35">
      <c r="C950" s="22"/>
      <c r="D950" s="22"/>
      <c r="E950" s="22"/>
      <c r="G950" s="32"/>
      <c r="O950" s="8"/>
    </row>
    <row r="951" spans="3:15" ht="12.75" x14ac:dyDescent="0.35">
      <c r="C951" s="22"/>
      <c r="D951" s="22"/>
      <c r="E951" s="22"/>
      <c r="G951" s="32"/>
      <c r="O951" s="8"/>
    </row>
    <row r="952" spans="3:15" ht="12.75" x14ac:dyDescent="0.35">
      <c r="C952" s="22"/>
      <c r="D952" s="22"/>
      <c r="E952" s="22"/>
      <c r="G952" s="32"/>
      <c r="O952" s="8"/>
    </row>
    <row r="953" spans="3:15" ht="12.75" x14ac:dyDescent="0.35">
      <c r="C953" s="22"/>
      <c r="D953" s="22"/>
      <c r="E953" s="22"/>
      <c r="G953" s="32"/>
      <c r="O953" s="8"/>
    </row>
    <row r="954" spans="3:15" ht="12.75" x14ac:dyDescent="0.35">
      <c r="C954" s="22"/>
      <c r="D954" s="22"/>
      <c r="E954" s="22"/>
      <c r="G954" s="32"/>
      <c r="O954" s="8"/>
    </row>
    <row r="955" spans="3:15" ht="12.75" x14ac:dyDescent="0.35">
      <c r="C955" s="22"/>
      <c r="D955" s="22"/>
      <c r="E955" s="22"/>
      <c r="G955" s="32"/>
      <c r="O955" s="8"/>
    </row>
    <row r="956" spans="3:15" ht="12.75" x14ac:dyDescent="0.35">
      <c r="C956" s="22"/>
      <c r="D956" s="22"/>
      <c r="E956" s="22"/>
      <c r="G956" s="32"/>
      <c r="O956" s="8"/>
    </row>
    <row r="957" spans="3:15" ht="12.75" x14ac:dyDescent="0.35">
      <c r="C957" s="22"/>
      <c r="D957" s="22"/>
      <c r="E957" s="22"/>
      <c r="G957" s="32"/>
      <c r="O957" s="8"/>
    </row>
    <row r="958" spans="3:15" ht="12.75" x14ac:dyDescent="0.35">
      <c r="C958" s="22"/>
      <c r="D958" s="22"/>
      <c r="E958" s="22"/>
      <c r="G958" s="32"/>
      <c r="O958" s="8"/>
    </row>
    <row r="959" spans="3:15" ht="12.75" x14ac:dyDescent="0.35">
      <c r="C959" s="22"/>
      <c r="D959" s="22"/>
      <c r="E959" s="22"/>
      <c r="G959" s="32"/>
      <c r="O959" s="8"/>
    </row>
    <row r="960" spans="3:15" ht="12.75" x14ac:dyDescent="0.35">
      <c r="C960" s="22"/>
      <c r="D960" s="22"/>
      <c r="E960" s="22"/>
      <c r="G960" s="32"/>
      <c r="O960" s="8"/>
    </row>
    <row r="961" spans="3:15" ht="12.75" x14ac:dyDescent="0.35">
      <c r="C961" s="22"/>
      <c r="D961" s="22"/>
      <c r="E961" s="22"/>
      <c r="G961" s="32"/>
      <c r="O961" s="8"/>
    </row>
    <row r="962" spans="3:15" ht="12.75" x14ac:dyDescent="0.35">
      <c r="C962" s="22"/>
      <c r="D962" s="22"/>
      <c r="E962" s="22"/>
      <c r="G962" s="32"/>
      <c r="O962" s="8"/>
    </row>
    <row r="963" spans="3:15" ht="12.75" x14ac:dyDescent="0.35">
      <c r="C963" s="22"/>
      <c r="D963" s="22"/>
      <c r="E963" s="22"/>
      <c r="G963" s="32"/>
      <c r="O963" s="8"/>
    </row>
    <row r="964" spans="3:15" ht="12.75" x14ac:dyDescent="0.35">
      <c r="C964" s="22"/>
      <c r="D964" s="22"/>
      <c r="E964" s="22"/>
      <c r="G964" s="32"/>
      <c r="O964" s="8"/>
    </row>
    <row r="965" spans="3:15" ht="12.75" x14ac:dyDescent="0.35">
      <c r="C965" s="22"/>
      <c r="D965" s="22"/>
      <c r="E965" s="22"/>
      <c r="G965" s="32"/>
      <c r="O965" s="8"/>
    </row>
    <row r="966" spans="3:15" ht="12.75" x14ac:dyDescent="0.35">
      <c r="C966" s="22"/>
      <c r="D966" s="22"/>
      <c r="E966" s="22"/>
      <c r="G966" s="32"/>
      <c r="O966" s="8"/>
    </row>
    <row r="967" spans="3:15" ht="12.75" x14ac:dyDescent="0.35">
      <c r="C967" s="22"/>
      <c r="D967" s="22"/>
      <c r="E967" s="22"/>
      <c r="G967" s="32"/>
      <c r="O967" s="8"/>
    </row>
    <row r="968" spans="3:15" ht="12.75" x14ac:dyDescent="0.35">
      <c r="C968" s="22"/>
      <c r="D968" s="22"/>
      <c r="E968" s="22"/>
      <c r="G968" s="32"/>
      <c r="O968" s="8"/>
    </row>
    <row r="969" spans="3:15" ht="12.75" x14ac:dyDescent="0.35">
      <c r="C969" s="22"/>
      <c r="D969" s="22"/>
      <c r="E969" s="22"/>
      <c r="G969" s="32"/>
      <c r="O969" s="8"/>
    </row>
    <row r="970" spans="3:15" ht="12.75" x14ac:dyDescent="0.35">
      <c r="C970" s="22"/>
      <c r="D970" s="22"/>
      <c r="E970" s="22"/>
      <c r="G970" s="32"/>
      <c r="O970" s="8"/>
    </row>
    <row r="971" spans="3:15" ht="12.75" x14ac:dyDescent="0.35">
      <c r="C971" s="22"/>
      <c r="D971" s="22"/>
      <c r="E971" s="22"/>
      <c r="G971" s="32"/>
      <c r="O971" s="8"/>
    </row>
    <row r="972" spans="3:15" ht="12.75" x14ac:dyDescent="0.35">
      <c r="C972" s="22"/>
      <c r="D972" s="22"/>
      <c r="E972" s="22"/>
      <c r="G972" s="32"/>
      <c r="O972" s="8"/>
    </row>
    <row r="973" spans="3:15" ht="12.75" x14ac:dyDescent="0.35">
      <c r="C973" s="22"/>
      <c r="D973" s="22"/>
      <c r="E973" s="22"/>
      <c r="G973" s="32"/>
      <c r="O973" s="8"/>
    </row>
    <row r="974" spans="3:15" ht="12.75" x14ac:dyDescent="0.35">
      <c r="C974" s="22"/>
      <c r="D974" s="22"/>
      <c r="E974" s="22"/>
      <c r="G974" s="32"/>
      <c r="O974" s="8"/>
    </row>
    <row r="975" spans="3:15" ht="12.75" x14ac:dyDescent="0.35">
      <c r="C975" s="22"/>
      <c r="D975" s="22"/>
      <c r="E975" s="22"/>
      <c r="G975" s="32"/>
      <c r="O975" s="8"/>
    </row>
    <row r="976" spans="3:15" ht="12.75" x14ac:dyDescent="0.35">
      <c r="C976" s="22"/>
      <c r="D976" s="22"/>
      <c r="E976" s="22"/>
      <c r="G976" s="32"/>
      <c r="O976" s="8"/>
    </row>
    <row r="977" spans="3:15" ht="12.75" x14ac:dyDescent="0.35">
      <c r="C977" s="22"/>
      <c r="D977" s="22"/>
      <c r="E977" s="22"/>
      <c r="G977" s="32"/>
      <c r="O977" s="8"/>
    </row>
    <row r="978" spans="3:15" ht="12.75" x14ac:dyDescent="0.35">
      <c r="C978" s="22"/>
      <c r="D978" s="22"/>
      <c r="E978" s="22"/>
      <c r="G978" s="32"/>
      <c r="O978" s="8"/>
    </row>
    <row r="979" spans="3:15" ht="12.75" x14ac:dyDescent="0.35">
      <c r="C979" s="22"/>
      <c r="D979" s="22"/>
      <c r="E979" s="22"/>
      <c r="G979" s="32"/>
      <c r="O979" s="8"/>
    </row>
    <row r="980" spans="3:15" ht="12.75" x14ac:dyDescent="0.35">
      <c r="C980" s="22"/>
      <c r="D980" s="22"/>
      <c r="E980" s="22"/>
      <c r="G980" s="32"/>
      <c r="O980" s="8"/>
    </row>
    <row r="981" spans="3:15" ht="12.75" x14ac:dyDescent="0.35">
      <c r="C981" s="22"/>
      <c r="D981" s="22"/>
      <c r="E981" s="22"/>
      <c r="G981" s="32"/>
      <c r="O981" s="8"/>
    </row>
    <row r="982" spans="3:15" ht="12.75" x14ac:dyDescent="0.35">
      <c r="C982" s="22"/>
      <c r="D982" s="22"/>
      <c r="E982" s="22"/>
      <c r="G982" s="32"/>
      <c r="O982" s="8"/>
    </row>
    <row r="983" spans="3:15" ht="12.75" x14ac:dyDescent="0.35">
      <c r="C983" s="22"/>
      <c r="D983" s="22"/>
      <c r="E983" s="22"/>
      <c r="G983" s="32"/>
      <c r="O983" s="8"/>
    </row>
    <row r="984" spans="3:15" ht="12.75" x14ac:dyDescent="0.35">
      <c r="C984" s="22"/>
      <c r="D984" s="22"/>
      <c r="E984" s="22"/>
      <c r="G984" s="32"/>
      <c r="O984" s="8"/>
    </row>
    <row r="985" spans="3:15" ht="12.75" x14ac:dyDescent="0.35">
      <c r="C985" s="22"/>
      <c r="D985" s="22"/>
      <c r="E985" s="22"/>
      <c r="G985" s="32"/>
      <c r="O985" s="8"/>
    </row>
    <row r="986" spans="3:15" ht="12.75" x14ac:dyDescent="0.35">
      <c r="C986" s="22"/>
      <c r="D986" s="22"/>
      <c r="E986" s="22"/>
      <c r="G986" s="32"/>
      <c r="O986" s="8"/>
    </row>
    <row r="987" spans="3:15" ht="12.75" x14ac:dyDescent="0.35">
      <c r="C987" s="22"/>
      <c r="D987" s="22"/>
      <c r="E987" s="22"/>
      <c r="G987" s="32"/>
      <c r="O987" s="8"/>
    </row>
    <row r="988" spans="3:15" ht="12.75" x14ac:dyDescent="0.35">
      <c r="C988" s="22"/>
      <c r="D988" s="22"/>
      <c r="E988" s="22"/>
      <c r="G988" s="32"/>
      <c r="O988" s="8"/>
    </row>
    <row r="989" spans="3:15" ht="12.75" x14ac:dyDescent="0.35">
      <c r="C989" s="22"/>
      <c r="D989" s="22"/>
      <c r="E989" s="22"/>
      <c r="G989" s="32"/>
      <c r="O989" s="8"/>
    </row>
    <row r="990" spans="3:15" ht="12.75" x14ac:dyDescent="0.35">
      <c r="C990" s="22"/>
      <c r="D990" s="22"/>
      <c r="E990" s="22"/>
      <c r="G990" s="32"/>
      <c r="O990" s="8"/>
    </row>
    <row r="991" spans="3:15" ht="12.75" x14ac:dyDescent="0.35">
      <c r="C991" s="22"/>
      <c r="D991" s="22"/>
      <c r="E991" s="22"/>
      <c r="G991" s="32"/>
      <c r="O991" s="8"/>
    </row>
    <row r="992" spans="3:15" ht="12.75" x14ac:dyDescent="0.35">
      <c r="C992" s="22"/>
      <c r="D992" s="22"/>
      <c r="E992" s="22"/>
      <c r="G992" s="32"/>
      <c r="O992" s="8"/>
    </row>
    <row r="993" spans="3:15" ht="12.75" x14ac:dyDescent="0.35">
      <c r="C993" s="22"/>
      <c r="D993" s="22"/>
      <c r="E993" s="22"/>
      <c r="G993" s="32"/>
      <c r="O993" s="8"/>
    </row>
    <row r="994" spans="3:15" ht="12.75" x14ac:dyDescent="0.35">
      <c r="C994" s="22"/>
      <c r="D994" s="22"/>
      <c r="E994" s="22"/>
      <c r="G994" s="32"/>
      <c r="O994" s="8"/>
    </row>
    <row r="995" spans="3:15" ht="12.75" x14ac:dyDescent="0.35">
      <c r="C995" s="22"/>
      <c r="D995" s="22"/>
      <c r="E995" s="22"/>
      <c r="G995" s="32"/>
      <c r="O995" s="8"/>
    </row>
    <row r="996" spans="3:15" ht="12.75" x14ac:dyDescent="0.35">
      <c r="C996" s="22"/>
      <c r="D996" s="22"/>
      <c r="E996" s="22"/>
      <c r="G996" s="32"/>
      <c r="O996" s="8"/>
    </row>
    <row r="997" spans="3:15" ht="12.75" x14ac:dyDescent="0.35">
      <c r="C997" s="22"/>
      <c r="D997" s="22"/>
      <c r="E997" s="22"/>
      <c r="G997" s="32"/>
      <c r="O997" s="8"/>
    </row>
    <row r="998" spans="3:15" ht="12.75" x14ac:dyDescent="0.35">
      <c r="C998" s="22"/>
      <c r="D998" s="22"/>
      <c r="E998" s="22"/>
      <c r="G998" s="32"/>
      <c r="O998" s="8"/>
    </row>
    <row r="999" spans="3:15" ht="12.75" x14ac:dyDescent="0.35">
      <c r="C999" s="22"/>
      <c r="D999" s="22"/>
      <c r="E999" s="22"/>
      <c r="G999" s="32"/>
      <c r="O999" s="8"/>
    </row>
  </sheetData>
  <autoFilter ref="A1:P166">
    <sortState ref="A2:P166">
      <sortCondition descending="1" ref="E1:E16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6FA8DC"/>
    <outlinePr summaryBelow="0" summaryRight="0"/>
  </sheetPr>
  <dimension ref="A1:Z1001"/>
  <sheetViews>
    <sheetView topLeftCell="E1" workbookViewId="0">
      <pane ySplit="1" topLeftCell="A2" activePane="bottomLeft" state="frozen"/>
      <selection pane="bottomLeft" activeCell="J13" sqref="J13"/>
    </sheetView>
  </sheetViews>
  <sheetFormatPr defaultColWidth="14.3984375" defaultRowHeight="15.75" customHeight="1" x14ac:dyDescent="0.35"/>
  <cols>
    <col min="14" max="14" width="21.73046875" customWidth="1"/>
  </cols>
  <sheetData>
    <row r="1" spans="1:26" ht="15.75" customHeight="1" x14ac:dyDescent="0.4">
      <c r="A1" s="14" t="s">
        <v>17</v>
      </c>
      <c r="B1" s="14" t="s">
        <v>320</v>
      </c>
      <c r="C1" s="62" t="s">
        <v>321</v>
      </c>
      <c r="D1" s="14" t="s">
        <v>322</v>
      </c>
      <c r="E1" s="14" t="s">
        <v>323</v>
      </c>
      <c r="F1" s="14" t="s">
        <v>324</v>
      </c>
      <c r="G1" s="14" t="s">
        <v>325</v>
      </c>
      <c r="H1" s="14" t="s">
        <v>326</v>
      </c>
      <c r="I1" s="14" t="s">
        <v>327</v>
      </c>
      <c r="J1" s="14" t="s">
        <v>328</v>
      </c>
      <c r="K1" s="14" t="s">
        <v>329</v>
      </c>
      <c r="L1" s="14" t="s">
        <v>330</v>
      </c>
      <c r="M1" s="14" t="s">
        <v>331</v>
      </c>
      <c r="N1" s="14" t="s">
        <v>332</v>
      </c>
      <c r="O1" s="13"/>
      <c r="P1" s="13"/>
      <c r="Q1" s="13"/>
      <c r="R1" s="13"/>
      <c r="S1" s="13"/>
      <c r="T1" s="13"/>
      <c r="U1" s="13"/>
      <c r="V1" s="13"/>
      <c r="W1" s="13"/>
      <c r="X1" s="13"/>
      <c r="Y1" s="13"/>
      <c r="Z1" s="13"/>
    </row>
    <row r="2" spans="1:26" ht="15.75" customHeight="1" x14ac:dyDescent="0.35">
      <c r="A2" s="12">
        <v>1</v>
      </c>
      <c r="B2" s="12" t="s">
        <v>333</v>
      </c>
      <c r="C2" s="12">
        <v>0</v>
      </c>
      <c r="D2" s="12">
        <v>9</v>
      </c>
      <c r="E2" s="12">
        <v>0</v>
      </c>
      <c r="F2" s="12">
        <v>0</v>
      </c>
      <c r="G2" s="12"/>
      <c r="H2" s="12">
        <v>0</v>
      </c>
      <c r="J2" s="12"/>
    </row>
    <row r="3" spans="1:26" ht="15.75" customHeight="1" x14ac:dyDescent="0.35">
      <c r="A3" s="12">
        <v>1</v>
      </c>
      <c r="B3" s="12" t="s">
        <v>49</v>
      </c>
      <c r="C3" s="12">
        <v>0</v>
      </c>
      <c r="D3" s="12">
        <v>5</v>
      </c>
      <c r="E3" s="12">
        <v>0</v>
      </c>
      <c r="F3" s="12">
        <v>0</v>
      </c>
      <c r="G3" s="12"/>
      <c r="H3" s="12">
        <v>0</v>
      </c>
      <c r="J3" s="12"/>
    </row>
    <row r="4" spans="1:26" ht="15.75" customHeight="1" x14ac:dyDescent="0.35">
      <c r="A4" s="12">
        <v>1</v>
      </c>
      <c r="B4" s="12" t="s">
        <v>40</v>
      </c>
      <c r="C4" s="12">
        <v>0</v>
      </c>
      <c r="D4" s="12">
        <v>8</v>
      </c>
      <c r="E4" s="12">
        <v>1</v>
      </c>
      <c r="F4" s="12">
        <v>0</v>
      </c>
      <c r="G4" s="12"/>
      <c r="H4" s="12">
        <v>0</v>
      </c>
      <c r="J4" s="12"/>
    </row>
    <row r="5" spans="1:26" ht="15.75" customHeight="1" x14ac:dyDescent="0.35">
      <c r="A5" s="12">
        <v>1</v>
      </c>
      <c r="B5" s="12" t="s">
        <v>14</v>
      </c>
      <c r="C5" s="12">
        <v>0</v>
      </c>
      <c r="D5" s="12">
        <v>5</v>
      </c>
      <c r="E5" s="12">
        <v>0</v>
      </c>
      <c r="F5" s="12">
        <v>0</v>
      </c>
      <c r="G5" s="12"/>
      <c r="H5" s="12">
        <v>0</v>
      </c>
      <c r="J5" s="12"/>
    </row>
    <row r="6" spans="1:26" ht="15.75" customHeight="1" x14ac:dyDescent="0.35">
      <c r="A6" s="12">
        <v>1</v>
      </c>
      <c r="B6" s="12" t="s">
        <v>15</v>
      </c>
      <c r="C6" s="12">
        <v>1</v>
      </c>
      <c r="D6" s="12">
        <v>10</v>
      </c>
      <c r="E6" s="12">
        <v>0</v>
      </c>
      <c r="F6" s="12">
        <v>0</v>
      </c>
      <c r="G6" s="12"/>
      <c r="H6" s="12">
        <v>0</v>
      </c>
      <c r="J6" s="12"/>
    </row>
    <row r="7" spans="1:26" ht="15.75" customHeight="1" x14ac:dyDescent="0.35">
      <c r="A7" s="12">
        <v>1</v>
      </c>
      <c r="B7" s="12" t="s">
        <v>63</v>
      </c>
      <c r="C7" s="12">
        <v>0</v>
      </c>
      <c r="D7" s="12">
        <v>7</v>
      </c>
      <c r="E7" s="12">
        <v>0</v>
      </c>
      <c r="F7" s="12">
        <v>0</v>
      </c>
      <c r="G7" s="12"/>
      <c r="H7" s="12">
        <v>0</v>
      </c>
      <c r="J7" s="12"/>
    </row>
    <row r="8" spans="1:26" ht="15.75" customHeight="1" x14ac:dyDescent="0.35">
      <c r="A8" s="12">
        <v>2</v>
      </c>
      <c r="B8" s="12" t="s">
        <v>14</v>
      </c>
      <c r="C8" s="12">
        <v>0</v>
      </c>
      <c r="D8" s="12">
        <v>6</v>
      </c>
      <c r="E8" s="12">
        <v>0</v>
      </c>
      <c r="F8" s="12">
        <v>0</v>
      </c>
      <c r="G8" s="12"/>
      <c r="H8" s="12">
        <v>1</v>
      </c>
      <c r="J8" s="12"/>
    </row>
    <row r="9" spans="1:26" ht="15.75" customHeight="1" x14ac:dyDescent="0.35">
      <c r="A9" s="12">
        <v>2</v>
      </c>
      <c r="B9" s="12" t="s">
        <v>40</v>
      </c>
      <c r="C9" s="12">
        <v>0</v>
      </c>
      <c r="D9" s="12">
        <v>6</v>
      </c>
      <c r="E9" s="12">
        <v>0</v>
      </c>
      <c r="F9" s="12">
        <v>0</v>
      </c>
      <c r="G9" s="12"/>
      <c r="H9" s="12">
        <v>1</v>
      </c>
      <c r="J9" s="12"/>
    </row>
    <row r="10" spans="1:26" ht="15.75" customHeight="1" x14ac:dyDescent="0.35">
      <c r="A10" s="12">
        <v>2</v>
      </c>
      <c r="B10" s="12" t="s">
        <v>15</v>
      </c>
      <c r="C10" s="12">
        <v>0</v>
      </c>
      <c r="D10" s="12">
        <v>4</v>
      </c>
      <c r="E10" s="12">
        <v>0</v>
      </c>
      <c r="F10" s="12">
        <v>0</v>
      </c>
      <c r="G10" s="12"/>
      <c r="H10" s="12">
        <v>1</v>
      </c>
      <c r="J10" s="12"/>
    </row>
    <row r="11" spans="1:26" ht="15.75" customHeight="1" x14ac:dyDescent="0.35">
      <c r="A11" s="12">
        <v>2</v>
      </c>
      <c r="B11" s="12" t="s">
        <v>34</v>
      </c>
      <c r="C11" s="12">
        <v>1</v>
      </c>
      <c r="D11" s="12">
        <v>10</v>
      </c>
      <c r="E11" s="12">
        <v>1</v>
      </c>
      <c r="F11" s="12">
        <v>0</v>
      </c>
      <c r="G11" s="12"/>
      <c r="H11" s="12">
        <v>1</v>
      </c>
      <c r="J11" s="12"/>
    </row>
    <row r="12" spans="1:26" ht="15.75" customHeight="1" x14ac:dyDescent="0.35">
      <c r="A12" s="12">
        <v>2</v>
      </c>
      <c r="B12" s="12" t="s">
        <v>113</v>
      </c>
      <c r="C12" s="12">
        <v>0</v>
      </c>
      <c r="D12" s="12">
        <v>7</v>
      </c>
      <c r="E12" s="12">
        <v>0</v>
      </c>
      <c r="F12" s="12">
        <v>0</v>
      </c>
      <c r="G12" s="12"/>
      <c r="H12" s="12">
        <v>0</v>
      </c>
      <c r="I12" s="12"/>
      <c r="J12" s="12"/>
      <c r="K12" s="12"/>
      <c r="L12" s="12"/>
      <c r="M12" s="12"/>
    </row>
    <row r="13" spans="1:26" ht="15.75" customHeight="1" x14ac:dyDescent="0.35">
      <c r="A13" s="12">
        <v>3</v>
      </c>
      <c r="B13" s="12" t="s">
        <v>40</v>
      </c>
      <c r="C13" s="12">
        <v>0</v>
      </c>
      <c r="D13" s="12">
        <v>8</v>
      </c>
      <c r="E13" s="12">
        <v>0</v>
      </c>
      <c r="F13" s="12">
        <v>0</v>
      </c>
      <c r="G13" s="12"/>
      <c r="H13" s="12">
        <v>0</v>
      </c>
      <c r="I13" s="12">
        <v>0</v>
      </c>
      <c r="J13" s="12"/>
      <c r="K13" s="12"/>
      <c r="L13" s="12"/>
      <c r="M13" s="12"/>
    </row>
    <row r="14" spans="1:26" ht="15.75" customHeight="1" x14ac:dyDescent="0.35">
      <c r="A14" s="12">
        <v>3</v>
      </c>
      <c r="B14" s="12" t="s">
        <v>15</v>
      </c>
      <c r="C14" s="12">
        <v>1</v>
      </c>
      <c r="D14" s="12">
        <v>12</v>
      </c>
      <c r="E14" s="12">
        <v>0</v>
      </c>
      <c r="F14" s="12">
        <v>0</v>
      </c>
      <c r="G14" s="12"/>
      <c r="H14" s="12">
        <v>0</v>
      </c>
      <c r="I14" s="12">
        <v>0</v>
      </c>
      <c r="J14" s="12"/>
      <c r="K14" s="12"/>
      <c r="L14" s="12"/>
      <c r="M14" s="12"/>
    </row>
    <row r="15" spans="1:26" ht="15.75" customHeight="1" x14ac:dyDescent="0.35">
      <c r="A15" s="12">
        <v>3</v>
      </c>
      <c r="B15" s="12" t="s">
        <v>334</v>
      </c>
      <c r="C15" s="12">
        <v>0</v>
      </c>
      <c r="D15" s="12">
        <v>7</v>
      </c>
      <c r="E15" s="12">
        <v>1</v>
      </c>
      <c r="F15" s="12">
        <v>0</v>
      </c>
      <c r="G15" s="12"/>
      <c r="H15" s="12">
        <v>0</v>
      </c>
      <c r="I15" s="12">
        <v>0</v>
      </c>
      <c r="J15" s="12"/>
      <c r="K15" s="12"/>
      <c r="L15" s="12"/>
      <c r="M15" s="12"/>
    </row>
    <row r="16" spans="1:26" ht="15.75" customHeight="1" x14ac:dyDescent="0.35">
      <c r="A16" s="12">
        <v>3</v>
      </c>
      <c r="B16" s="12" t="s">
        <v>14</v>
      </c>
      <c r="C16" s="12">
        <v>0</v>
      </c>
      <c r="D16" s="12">
        <v>6</v>
      </c>
      <c r="E16" s="12">
        <v>0</v>
      </c>
      <c r="F16" s="12">
        <v>0</v>
      </c>
      <c r="G16" s="12"/>
      <c r="H16" s="12">
        <v>0</v>
      </c>
      <c r="I16" s="12">
        <v>0</v>
      </c>
      <c r="J16" s="12"/>
      <c r="K16" s="12"/>
      <c r="L16" s="12"/>
      <c r="M16" s="12"/>
    </row>
    <row r="17" spans="1:13" ht="15.75" customHeight="1" x14ac:dyDescent="0.35">
      <c r="A17" s="12">
        <v>4</v>
      </c>
      <c r="B17" s="12" t="s">
        <v>40</v>
      </c>
      <c r="C17" s="12">
        <v>1</v>
      </c>
      <c r="D17" s="12">
        <v>11</v>
      </c>
      <c r="E17" s="12">
        <v>1</v>
      </c>
      <c r="F17" s="12">
        <v>0</v>
      </c>
      <c r="G17" s="12"/>
      <c r="H17" s="12">
        <v>0</v>
      </c>
      <c r="I17" s="12">
        <v>0</v>
      </c>
      <c r="J17" s="12"/>
      <c r="K17" s="12"/>
      <c r="L17" s="12"/>
      <c r="M17" s="12"/>
    </row>
    <row r="18" spans="1:13" ht="15.75" customHeight="1" x14ac:dyDescent="0.35">
      <c r="A18" s="12">
        <v>4</v>
      </c>
      <c r="B18" s="12" t="s">
        <v>334</v>
      </c>
      <c r="C18" s="12">
        <v>0</v>
      </c>
      <c r="D18" s="12">
        <v>2</v>
      </c>
      <c r="E18" s="12">
        <v>0</v>
      </c>
      <c r="F18" s="12">
        <v>0</v>
      </c>
      <c r="G18" s="12"/>
      <c r="H18" s="12">
        <v>0</v>
      </c>
      <c r="I18" s="12">
        <v>0</v>
      </c>
      <c r="J18" s="12"/>
      <c r="K18" s="12"/>
      <c r="L18" s="12"/>
      <c r="M18" s="12"/>
    </row>
    <row r="19" spans="1:13" ht="15.75" customHeight="1" x14ac:dyDescent="0.35">
      <c r="A19" s="12">
        <v>4</v>
      </c>
      <c r="B19" s="12" t="s">
        <v>14</v>
      </c>
      <c r="C19" s="12">
        <v>0</v>
      </c>
      <c r="D19" s="12">
        <v>3</v>
      </c>
      <c r="E19" s="12">
        <v>0</v>
      </c>
      <c r="F19" s="12">
        <v>0</v>
      </c>
      <c r="G19" s="33"/>
      <c r="H19" s="12">
        <v>0</v>
      </c>
      <c r="I19" s="12">
        <v>1</v>
      </c>
      <c r="J19" s="12"/>
      <c r="K19" s="12"/>
      <c r="L19" s="12"/>
      <c r="M19" s="12"/>
    </row>
    <row r="20" spans="1:13" ht="15.75" customHeight="1" x14ac:dyDescent="0.35">
      <c r="A20" s="12">
        <v>4</v>
      </c>
      <c r="B20" s="12" t="s">
        <v>15</v>
      </c>
      <c r="C20" s="12">
        <v>0</v>
      </c>
      <c r="D20" s="12">
        <v>5</v>
      </c>
      <c r="E20" s="12">
        <v>0</v>
      </c>
      <c r="F20" s="12">
        <v>0</v>
      </c>
      <c r="G20" s="12"/>
      <c r="H20" s="12">
        <v>0</v>
      </c>
      <c r="I20" s="12">
        <v>0</v>
      </c>
      <c r="J20" s="12"/>
      <c r="K20" s="12"/>
      <c r="L20" s="12"/>
      <c r="M20" s="12"/>
    </row>
    <row r="21" spans="1:13" ht="15.75" customHeight="1" x14ac:dyDescent="0.35">
      <c r="A21" s="12">
        <v>5</v>
      </c>
      <c r="B21" s="12" t="s">
        <v>40</v>
      </c>
      <c r="C21" s="12">
        <v>1</v>
      </c>
      <c r="D21" s="12">
        <v>10</v>
      </c>
      <c r="E21" s="12">
        <v>0</v>
      </c>
      <c r="F21" s="12">
        <v>0</v>
      </c>
      <c r="H21" s="12">
        <v>0</v>
      </c>
      <c r="I21" s="12">
        <v>0</v>
      </c>
      <c r="J21" s="12"/>
      <c r="K21" s="12"/>
      <c r="L21" s="12"/>
      <c r="M21" s="12"/>
    </row>
    <row r="22" spans="1:13" ht="15.75" customHeight="1" x14ac:dyDescent="0.35">
      <c r="A22" s="12">
        <v>5</v>
      </c>
      <c r="B22" s="12" t="s">
        <v>63</v>
      </c>
      <c r="C22" s="12">
        <v>0</v>
      </c>
      <c r="D22" s="12">
        <v>9</v>
      </c>
      <c r="E22" s="12">
        <v>0</v>
      </c>
      <c r="F22" s="12">
        <v>0</v>
      </c>
      <c r="H22" s="12">
        <v>0</v>
      </c>
      <c r="I22" s="12">
        <v>1</v>
      </c>
      <c r="J22" s="12"/>
      <c r="K22" s="12"/>
      <c r="L22" s="12"/>
      <c r="M22" s="12"/>
    </row>
    <row r="23" spans="1:13" ht="15.75" customHeight="1" x14ac:dyDescent="0.35">
      <c r="A23" s="12">
        <v>5</v>
      </c>
      <c r="B23" s="12" t="s">
        <v>15</v>
      </c>
      <c r="C23" s="12">
        <v>0</v>
      </c>
      <c r="D23" s="12">
        <v>7</v>
      </c>
      <c r="E23" s="12">
        <v>1</v>
      </c>
      <c r="F23" s="12">
        <v>0</v>
      </c>
      <c r="H23" s="12">
        <v>0</v>
      </c>
      <c r="I23" s="12">
        <v>0</v>
      </c>
      <c r="J23" s="12"/>
      <c r="K23" s="12"/>
      <c r="L23" s="12"/>
      <c r="M23" s="12"/>
    </row>
    <row r="24" spans="1:13" ht="15.75" customHeight="1" x14ac:dyDescent="0.35">
      <c r="A24" s="12">
        <v>5</v>
      </c>
      <c r="B24" s="12" t="s">
        <v>14</v>
      </c>
      <c r="C24" s="12">
        <v>0</v>
      </c>
      <c r="D24" s="12">
        <v>6</v>
      </c>
      <c r="E24" s="12">
        <v>0</v>
      </c>
      <c r="F24" s="12">
        <v>0</v>
      </c>
      <c r="H24" s="12">
        <v>0</v>
      </c>
      <c r="I24" s="12">
        <v>0</v>
      </c>
      <c r="J24" s="12"/>
      <c r="K24" s="12"/>
      <c r="L24" s="12"/>
      <c r="M24" s="12"/>
    </row>
    <row r="25" spans="1:13" ht="15.75" customHeight="1" x14ac:dyDescent="0.35">
      <c r="A25" s="12">
        <v>6</v>
      </c>
      <c r="B25" s="12" t="s">
        <v>40</v>
      </c>
      <c r="C25" s="12">
        <v>0</v>
      </c>
      <c r="D25" s="12">
        <v>6</v>
      </c>
      <c r="E25" s="12">
        <v>0</v>
      </c>
      <c r="F25" s="12">
        <v>0</v>
      </c>
      <c r="H25" s="12">
        <v>1</v>
      </c>
      <c r="I25" s="12">
        <v>0</v>
      </c>
      <c r="J25" s="12">
        <v>1</v>
      </c>
      <c r="K25" s="12"/>
      <c r="L25" s="12"/>
      <c r="M25" s="12"/>
    </row>
    <row r="26" spans="1:13" ht="15.75" customHeight="1" x14ac:dyDescent="0.35">
      <c r="A26" s="12">
        <v>6</v>
      </c>
      <c r="B26" s="12" t="s">
        <v>335</v>
      </c>
      <c r="C26" s="12">
        <v>0</v>
      </c>
      <c r="D26" s="12">
        <v>8</v>
      </c>
      <c r="E26" s="12">
        <v>0</v>
      </c>
      <c r="F26" s="12">
        <v>0</v>
      </c>
      <c r="H26" s="12">
        <v>0</v>
      </c>
      <c r="I26" s="12">
        <v>1</v>
      </c>
      <c r="J26" s="12">
        <v>2</v>
      </c>
      <c r="K26" s="12"/>
      <c r="L26" s="12"/>
      <c r="M26" s="12"/>
    </row>
    <row r="27" spans="1:13" ht="15.75" customHeight="1" x14ac:dyDescent="0.35">
      <c r="A27" s="12">
        <v>6</v>
      </c>
      <c r="B27" s="12" t="s">
        <v>49</v>
      </c>
      <c r="C27" s="12">
        <v>0</v>
      </c>
      <c r="D27" s="12">
        <v>6</v>
      </c>
      <c r="E27" s="12">
        <v>0</v>
      </c>
      <c r="F27" s="12">
        <v>0</v>
      </c>
      <c r="H27" s="12">
        <v>0</v>
      </c>
      <c r="I27" s="12">
        <v>0</v>
      </c>
      <c r="J27" s="12">
        <v>3</v>
      </c>
      <c r="K27" s="12"/>
      <c r="L27" s="12"/>
      <c r="M27" s="12"/>
    </row>
    <row r="28" spans="1:13" ht="15.75" customHeight="1" x14ac:dyDescent="0.35">
      <c r="A28" s="12">
        <v>6</v>
      </c>
      <c r="B28" s="12" t="s">
        <v>34</v>
      </c>
      <c r="C28" s="12">
        <v>0</v>
      </c>
      <c r="D28" s="12">
        <v>7</v>
      </c>
      <c r="E28" s="12">
        <v>0</v>
      </c>
      <c r="F28" s="12">
        <v>0</v>
      </c>
      <c r="H28" s="12">
        <v>1</v>
      </c>
      <c r="I28" s="12">
        <v>0</v>
      </c>
      <c r="J28" s="12">
        <v>4</v>
      </c>
      <c r="K28" s="12"/>
      <c r="L28" s="12"/>
      <c r="M28" s="12"/>
    </row>
    <row r="29" spans="1:13" ht="15.75" customHeight="1" x14ac:dyDescent="0.35">
      <c r="A29" s="12">
        <v>6</v>
      </c>
      <c r="B29" s="12" t="s">
        <v>14</v>
      </c>
      <c r="C29" s="12">
        <v>1</v>
      </c>
      <c r="D29" s="12">
        <v>10</v>
      </c>
      <c r="E29" s="12">
        <v>1</v>
      </c>
      <c r="F29" s="12">
        <v>0</v>
      </c>
      <c r="H29" s="12">
        <v>0</v>
      </c>
      <c r="I29" s="12">
        <v>0</v>
      </c>
      <c r="J29" s="12">
        <v>5</v>
      </c>
      <c r="K29" s="12"/>
      <c r="L29" s="12"/>
      <c r="M29" s="12"/>
    </row>
    <row r="30" spans="1:13" ht="15.75" customHeight="1" x14ac:dyDescent="0.35">
      <c r="A30" s="12">
        <v>7</v>
      </c>
      <c r="B30" s="12" t="s">
        <v>46</v>
      </c>
      <c r="C30" s="12">
        <v>1</v>
      </c>
      <c r="D30" s="12">
        <v>10</v>
      </c>
      <c r="E30" s="12">
        <v>1</v>
      </c>
      <c r="F30" s="12">
        <v>0</v>
      </c>
      <c r="H30" s="12">
        <v>0</v>
      </c>
      <c r="I30" s="12">
        <v>0</v>
      </c>
      <c r="J30" s="12">
        <v>1</v>
      </c>
      <c r="K30" s="12"/>
      <c r="L30" s="12"/>
      <c r="M30" s="12"/>
    </row>
    <row r="31" spans="1:13" ht="15.75" customHeight="1" x14ac:dyDescent="0.35">
      <c r="A31" s="12">
        <v>7</v>
      </c>
      <c r="B31" s="12" t="s">
        <v>14</v>
      </c>
      <c r="C31" s="12">
        <v>0</v>
      </c>
      <c r="D31" s="12">
        <v>5</v>
      </c>
      <c r="E31" s="12">
        <v>0</v>
      </c>
      <c r="F31" s="12">
        <v>0</v>
      </c>
      <c r="H31" s="12">
        <v>1</v>
      </c>
      <c r="I31" s="12">
        <v>0</v>
      </c>
      <c r="J31" s="12">
        <v>2</v>
      </c>
      <c r="K31" s="12"/>
      <c r="L31" s="12"/>
      <c r="M31" s="12"/>
    </row>
    <row r="32" spans="1:13" ht="15.75" customHeight="1" x14ac:dyDescent="0.35">
      <c r="A32" s="12">
        <v>7</v>
      </c>
      <c r="B32" s="12" t="s">
        <v>40</v>
      </c>
      <c r="C32" s="12">
        <v>0</v>
      </c>
      <c r="D32" s="12">
        <v>8</v>
      </c>
      <c r="E32" s="12">
        <v>0</v>
      </c>
      <c r="F32" s="12">
        <v>0</v>
      </c>
      <c r="H32" s="12">
        <v>0</v>
      </c>
      <c r="I32" s="12">
        <v>0</v>
      </c>
      <c r="J32" s="12">
        <v>3</v>
      </c>
      <c r="K32" s="12"/>
      <c r="L32" s="12"/>
      <c r="M32" s="12"/>
    </row>
    <row r="33" spans="1:13" ht="15.75" customHeight="1" x14ac:dyDescent="0.35">
      <c r="A33" s="12">
        <v>7</v>
      </c>
      <c r="B33" s="12" t="s">
        <v>34</v>
      </c>
      <c r="C33" s="12">
        <v>0</v>
      </c>
      <c r="D33" s="12">
        <v>6</v>
      </c>
      <c r="E33" s="12">
        <v>0</v>
      </c>
      <c r="F33" s="12">
        <v>0</v>
      </c>
      <c r="H33" s="12">
        <v>0</v>
      </c>
      <c r="I33" s="12">
        <v>0</v>
      </c>
      <c r="J33" s="12">
        <v>4</v>
      </c>
      <c r="K33" s="12"/>
      <c r="L33" s="12"/>
      <c r="M33" s="12"/>
    </row>
    <row r="34" spans="1:13" ht="15.75" customHeight="1" x14ac:dyDescent="0.35">
      <c r="A34" s="12">
        <v>8</v>
      </c>
      <c r="B34" s="12" t="s">
        <v>14</v>
      </c>
      <c r="C34" s="12">
        <v>0</v>
      </c>
      <c r="D34" s="12">
        <v>6</v>
      </c>
      <c r="E34" s="12">
        <v>1</v>
      </c>
      <c r="F34" s="12">
        <v>0</v>
      </c>
      <c r="H34" s="12">
        <v>1</v>
      </c>
      <c r="I34" s="12">
        <v>0</v>
      </c>
      <c r="J34" s="12">
        <v>1</v>
      </c>
      <c r="K34" s="12"/>
      <c r="L34" s="12"/>
      <c r="M34" s="12"/>
    </row>
    <row r="35" spans="1:13" ht="15.75" customHeight="1" x14ac:dyDescent="0.35">
      <c r="A35" s="12">
        <v>8</v>
      </c>
      <c r="B35" s="12" t="s">
        <v>40</v>
      </c>
      <c r="C35" s="12">
        <v>0</v>
      </c>
      <c r="D35" s="12">
        <v>9</v>
      </c>
      <c r="E35" s="12">
        <v>0</v>
      </c>
      <c r="F35" s="12">
        <v>0</v>
      </c>
      <c r="H35" s="12">
        <v>1</v>
      </c>
      <c r="I35" s="12">
        <v>0</v>
      </c>
      <c r="J35" s="12">
        <v>2</v>
      </c>
      <c r="K35" s="12"/>
      <c r="L35" s="12"/>
      <c r="M35" s="12"/>
    </row>
    <row r="36" spans="1:13" ht="15.75" customHeight="1" x14ac:dyDescent="0.35">
      <c r="A36" s="12">
        <v>8</v>
      </c>
      <c r="B36" s="12" t="s">
        <v>34</v>
      </c>
      <c r="C36" s="12">
        <v>0</v>
      </c>
      <c r="D36" s="12">
        <v>9</v>
      </c>
      <c r="E36" s="12">
        <v>0</v>
      </c>
      <c r="F36" s="12">
        <v>1</v>
      </c>
      <c r="H36" s="12">
        <v>0</v>
      </c>
      <c r="I36" s="12">
        <v>1</v>
      </c>
      <c r="J36" s="12">
        <v>3</v>
      </c>
      <c r="K36" s="12"/>
      <c r="L36" s="12"/>
      <c r="M36" s="12"/>
    </row>
    <row r="37" spans="1:13" ht="15.75" customHeight="1" x14ac:dyDescent="0.35">
      <c r="A37" s="12">
        <v>8</v>
      </c>
      <c r="B37" s="12" t="s">
        <v>49</v>
      </c>
      <c r="C37" s="12">
        <v>1</v>
      </c>
      <c r="D37" s="12">
        <v>10</v>
      </c>
      <c r="E37" s="12">
        <v>0</v>
      </c>
      <c r="F37" s="12">
        <v>0</v>
      </c>
      <c r="H37" s="12">
        <v>0</v>
      </c>
      <c r="I37" s="12">
        <v>0</v>
      </c>
      <c r="J37" s="12">
        <v>4</v>
      </c>
      <c r="K37" s="12"/>
      <c r="L37" s="12"/>
      <c r="M37" s="12"/>
    </row>
    <row r="38" spans="1:13" ht="15.75" customHeight="1" x14ac:dyDescent="0.35">
      <c r="A38" s="12">
        <v>9</v>
      </c>
      <c r="B38" s="12" t="s">
        <v>15</v>
      </c>
      <c r="C38" s="12">
        <v>0</v>
      </c>
      <c r="D38" s="12">
        <v>9</v>
      </c>
      <c r="E38" s="12">
        <v>0</v>
      </c>
      <c r="F38" s="12">
        <v>0</v>
      </c>
      <c r="G38" s="12">
        <v>0</v>
      </c>
      <c r="H38" s="12">
        <v>0</v>
      </c>
      <c r="I38" s="12">
        <v>0</v>
      </c>
      <c r="J38" s="12">
        <v>1</v>
      </c>
      <c r="K38" s="12">
        <v>0</v>
      </c>
      <c r="L38" s="12"/>
      <c r="M38" s="12"/>
    </row>
    <row r="39" spans="1:13" ht="15.75" customHeight="1" x14ac:dyDescent="0.35">
      <c r="A39" s="12">
        <v>9</v>
      </c>
      <c r="B39" s="12" t="s">
        <v>40</v>
      </c>
      <c r="C39" s="12">
        <v>0</v>
      </c>
      <c r="D39" s="12">
        <v>10</v>
      </c>
      <c r="E39" s="12">
        <v>1</v>
      </c>
      <c r="F39" s="12">
        <v>0</v>
      </c>
      <c r="G39" s="12">
        <v>0</v>
      </c>
      <c r="H39" s="12">
        <v>0</v>
      </c>
      <c r="I39" s="12">
        <v>1</v>
      </c>
      <c r="J39" s="12">
        <v>2</v>
      </c>
      <c r="K39" s="12">
        <v>1</v>
      </c>
      <c r="L39" s="12"/>
      <c r="M39" s="12"/>
    </row>
    <row r="40" spans="1:13" ht="15.75" customHeight="1" x14ac:dyDescent="0.35">
      <c r="A40" s="12">
        <v>9</v>
      </c>
      <c r="B40" s="12" t="s">
        <v>63</v>
      </c>
      <c r="C40" s="12">
        <v>0</v>
      </c>
      <c r="D40" s="12">
        <v>8</v>
      </c>
      <c r="E40" s="12">
        <v>0</v>
      </c>
      <c r="F40" s="12">
        <v>0</v>
      </c>
      <c r="G40" s="12">
        <v>0</v>
      </c>
      <c r="H40" s="12">
        <v>0</v>
      </c>
      <c r="I40" s="12">
        <v>0</v>
      </c>
      <c r="J40" s="12">
        <v>3</v>
      </c>
      <c r="K40" s="12">
        <v>0</v>
      </c>
      <c r="L40" s="12"/>
      <c r="M40" s="12"/>
    </row>
    <row r="41" spans="1:13" ht="12.75" x14ac:dyDescent="0.35">
      <c r="A41" s="12">
        <v>9</v>
      </c>
      <c r="B41" s="12" t="s">
        <v>14</v>
      </c>
      <c r="C41" s="12">
        <v>1</v>
      </c>
      <c r="D41" s="12">
        <v>10</v>
      </c>
      <c r="E41" s="12">
        <v>0</v>
      </c>
      <c r="F41" s="12">
        <v>0</v>
      </c>
      <c r="G41" s="12">
        <v>0</v>
      </c>
      <c r="H41" s="12">
        <v>0</v>
      </c>
      <c r="I41" s="12">
        <v>0</v>
      </c>
      <c r="J41" s="12">
        <v>4</v>
      </c>
      <c r="K41" s="12">
        <v>0</v>
      </c>
      <c r="L41" s="12"/>
      <c r="M41" s="12"/>
    </row>
    <row r="42" spans="1:13" ht="12.75" x14ac:dyDescent="0.35">
      <c r="A42" s="12">
        <v>10</v>
      </c>
      <c r="B42" s="12" t="s">
        <v>336</v>
      </c>
      <c r="C42" s="12">
        <v>0</v>
      </c>
      <c r="D42" s="12">
        <v>4</v>
      </c>
      <c r="E42" s="12">
        <v>0</v>
      </c>
      <c r="F42" s="12">
        <v>0</v>
      </c>
      <c r="G42" s="12">
        <v>0</v>
      </c>
      <c r="H42" s="12">
        <v>1</v>
      </c>
      <c r="I42" s="12">
        <v>0</v>
      </c>
      <c r="J42" s="12">
        <v>1</v>
      </c>
      <c r="K42" s="12">
        <v>0</v>
      </c>
      <c r="L42" s="12"/>
      <c r="M42" s="12"/>
    </row>
    <row r="43" spans="1:13" ht="12.75" x14ac:dyDescent="0.35">
      <c r="A43" s="12">
        <v>10</v>
      </c>
      <c r="B43" s="12" t="s">
        <v>14</v>
      </c>
      <c r="C43" s="12">
        <v>0</v>
      </c>
      <c r="D43" s="12">
        <v>8</v>
      </c>
      <c r="E43" s="12">
        <v>0</v>
      </c>
      <c r="F43" s="12">
        <v>0</v>
      </c>
      <c r="G43" s="12">
        <v>0</v>
      </c>
      <c r="H43" s="12">
        <v>1</v>
      </c>
      <c r="I43" s="12">
        <v>0</v>
      </c>
      <c r="J43" s="12">
        <v>2</v>
      </c>
      <c r="K43" s="12">
        <v>0</v>
      </c>
      <c r="L43" s="12"/>
      <c r="M43" s="12"/>
    </row>
    <row r="44" spans="1:13" ht="12.75" x14ac:dyDescent="0.35">
      <c r="A44" s="12">
        <v>10</v>
      </c>
      <c r="B44" s="12" t="s">
        <v>49</v>
      </c>
      <c r="C44" s="12">
        <v>1</v>
      </c>
      <c r="D44" s="12">
        <v>10</v>
      </c>
      <c r="E44" s="12">
        <v>1</v>
      </c>
      <c r="F44" s="12">
        <v>0</v>
      </c>
      <c r="G44" s="12">
        <v>0</v>
      </c>
      <c r="H44" s="12">
        <v>1</v>
      </c>
      <c r="I44" s="12">
        <v>0</v>
      </c>
      <c r="J44" s="12">
        <v>3</v>
      </c>
      <c r="K44" s="12">
        <v>0</v>
      </c>
      <c r="L44" s="12"/>
      <c r="M44" s="12"/>
    </row>
    <row r="45" spans="1:13" ht="12.75" x14ac:dyDescent="0.35">
      <c r="A45" s="12">
        <v>10</v>
      </c>
      <c r="B45" s="12" t="s">
        <v>34</v>
      </c>
      <c r="C45" s="12">
        <v>0</v>
      </c>
      <c r="D45" s="12">
        <v>8</v>
      </c>
      <c r="E45" s="12">
        <v>0</v>
      </c>
      <c r="F45" s="12">
        <v>0</v>
      </c>
      <c r="G45" s="12">
        <v>0</v>
      </c>
      <c r="H45" s="12">
        <v>1</v>
      </c>
      <c r="I45" s="12">
        <v>0</v>
      </c>
      <c r="J45" s="12">
        <v>4</v>
      </c>
      <c r="K45" s="12">
        <v>1</v>
      </c>
      <c r="L45" s="12"/>
      <c r="M45" s="12"/>
    </row>
    <row r="46" spans="1:13" ht="12.75" x14ac:dyDescent="0.35">
      <c r="A46" s="12">
        <v>10</v>
      </c>
      <c r="B46" s="12" t="s">
        <v>46</v>
      </c>
      <c r="C46" s="12">
        <v>0</v>
      </c>
      <c r="D46" s="12">
        <v>4</v>
      </c>
      <c r="E46" s="12">
        <v>0</v>
      </c>
      <c r="F46" s="12">
        <v>0</v>
      </c>
      <c r="G46" s="12">
        <v>0</v>
      </c>
      <c r="H46" s="12">
        <v>0</v>
      </c>
      <c r="I46" s="12">
        <v>0</v>
      </c>
      <c r="J46" s="12">
        <v>5</v>
      </c>
      <c r="K46" s="12">
        <v>0</v>
      </c>
      <c r="L46" s="12"/>
      <c r="M46" s="12"/>
    </row>
    <row r="47" spans="1:13" ht="12.75" x14ac:dyDescent="0.35">
      <c r="A47" s="12">
        <v>10</v>
      </c>
      <c r="B47" s="12" t="s">
        <v>40</v>
      </c>
      <c r="C47" s="12">
        <v>0</v>
      </c>
      <c r="D47" s="12">
        <v>6</v>
      </c>
      <c r="E47" s="12">
        <v>0</v>
      </c>
      <c r="F47" s="12">
        <v>0</v>
      </c>
      <c r="G47" s="12">
        <v>0</v>
      </c>
      <c r="H47" s="12">
        <v>1</v>
      </c>
      <c r="I47" s="12">
        <v>1</v>
      </c>
      <c r="J47" s="12">
        <v>6</v>
      </c>
      <c r="K47" s="12">
        <v>0</v>
      </c>
      <c r="L47" s="12"/>
      <c r="M47" s="12"/>
    </row>
    <row r="48" spans="1:13" ht="12.75" x14ac:dyDescent="0.35">
      <c r="A48" s="12">
        <v>11</v>
      </c>
      <c r="B48" s="12" t="s">
        <v>49</v>
      </c>
      <c r="C48" s="12">
        <v>0</v>
      </c>
      <c r="D48" s="12">
        <v>8</v>
      </c>
      <c r="E48" s="12">
        <v>1</v>
      </c>
      <c r="F48" s="12">
        <v>0</v>
      </c>
      <c r="G48" s="12"/>
      <c r="H48" s="12">
        <v>1</v>
      </c>
      <c r="I48" s="12">
        <v>0</v>
      </c>
      <c r="J48" s="12">
        <v>1</v>
      </c>
      <c r="K48" s="12">
        <v>0</v>
      </c>
      <c r="L48" s="12"/>
      <c r="M48" s="12"/>
    </row>
    <row r="49" spans="1:13" ht="12.75" x14ac:dyDescent="0.35">
      <c r="A49" s="12">
        <v>11</v>
      </c>
      <c r="B49" s="12" t="s">
        <v>46</v>
      </c>
      <c r="C49" s="12">
        <v>1</v>
      </c>
      <c r="D49" s="12">
        <v>10</v>
      </c>
      <c r="E49" s="12">
        <v>0</v>
      </c>
      <c r="F49" s="12">
        <v>0</v>
      </c>
      <c r="G49" s="12"/>
      <c r="H49" s="12">
        <v>0</v>
      </c>
      <c r="I49" s="12">
        <v>0</v>
      </c>
      <c r="J49" s="12">
        <v>2</v>
      </c>
      <c r="K49" s="12">
        <v>0</v>
      </c>
      <c r="L49" s="12"/>
      <c r="M49" s="12"/>
    </row>
    <row r="50" spans="1:13" ht="12.75" x14ac:dyDescent="0.35">
      <c r="A50" s="12">
        <v>11</v>
      </c>
      <c r="B50" s="12" t="s">
        <v>34</v>
      </c>
      <c r="C50" s="12">
        <v>0</v>
      </c>
      <c r="D50" s="12">
        <v>8</v>
      </c>
      <c r="E50" s="12">
        <v>0</v>
      </c>
      <c r="F50" s="12">
        <v>0</v>
      </c>
      <c r="G50" s="12"/>
      <c r="H50" s="12">
        <v>1</v>
      </c>
      <c r="I50" s="12">
        <v>0</v>
      </c>
      <c r="J50" s="12">
        <v>3</v>
      </c>
      <c r="K50" s="12">
        <v>0</v>
      </c>
      <c r="L50" s="12"/>
      <c r="M50" s="12"/>
    </row>
    <row r="51" spans="1:13" ht="12.75" x14ac:dyDescent="0.35">
      <c r="A51" s="12">
        <v>11</v>
      </c>
      <c r="B51" s="12" t="s">
        <v>40</v>
      </c>
      <c r="C51" s="12">
        <v>0</v>
      </c>
      <c r="D51" s="12">
        <v>6</v>
      </c>
      <c r="E51" s="12">
        <v>0</v>
      </c>
      <c r="F51" s="12">
        <v>0</v>
      </c>
      <c r="G51" s="12"/>
      <c r="H51" s="12">
        <v>1</v>
      </c>
      <c r="I51" s="12">
        <v>1</v>
      </c>
      <c r="J51" s="12">
        <v>4</v>
      </c>
      <c r="K51" s="12">
        <v>1</v>
      </c>
      <c r="L51" s="12"/>
      <c r="M51" s="12"/>
    </row>
    <row r="52" spans="1:13" ht="12.75" x14ac:dyDescent="0.35">
      <c r="A52" s="12">
        <v>11</v>
      </c>
      <c r="B52" s="12" t="s">
        <v>14</v>
      </c>
      <c r="C52" s="12">
        <v>0</v>
      </c>
      <c r="D52" s="12">
        <v>9</v>
      </c>
      <c r="E52" s="12">
        <v>0</v>
      </c>
      <c r="F52" s="12">
        <v>0</v>
      </c>
      <c r="H52" s="12">
        <v>1</v>
      </c>
      <c r="I52" s="12">
        <v>0</v>
      </c>
      <c r="J52" s="12">
        <v>5</v>
      </c>
      <c r="K52" s="12">
        <v>0</v>
      </c>
      <c r="L52" s="12"/>
      <c r="M52" s="12"/>
    </row>
    <row r="53" spans="1:13" ht="12.75" x14ac:dyDescent="0.35">
      <c r="A53" s="12">
        <v>12</v>
      </c>
      <c r="B53" s="12" t="s">
        <v>40</v>
      </c>
      <c r="C53" s="12">
        <v>1</v>
      </c>
      <c r="D53" s="12">
        <v>10</v>
      </c>
      <c r="E53" s="12">
        <v>1</v>
      </c>
      <c r="F53" s="12">
        <v>0</v>
      </c>
      <c r="H53" s="12">
        <v>0</v>
      </c>
      <c r="I53" s="12">
        <v>0</v>
      </c>
      <c r="J53" s="12">
        <v>1</v>
      </c>
      <c r="K53" s="12">
        <v>1</v>
      </c>
      <c r="L53" s="12"/>
      <c r="M53" s="12"/>
    </row>
    <row r="54" spans="1:13" ht="12.75" x14ac:dyDescent="0.35">
      <c r="A54" s="12">
        <v>12</v>
      </c>
      <c r="B54" s="12" t="s">
        <v>107</v>
      </c>
      <c r="C54" s="12">
        <v>0</v>
      </c>
      <c r="D54" s="12">
        <v>3</v>
      </c>
      <c r="E54" s="12">
        <v>0</v>
      </c>
      <c r="F54" s="12">
        <v>0</v>
      </c>
      <c r="H54" s="12">
        <v>0</v>
      </c>
      <c r="I54" s="12">
        <v>0</v>
      </c>
      <c r="J54" s="12">
        <v>2</v>
      </c>
      <c r="K54" s="12">
        <v>0</v>
      </c>
      <c r="L54" s="12"/>
      <c r="M54" s="12"/>
    </row>
    <row r="55" spans="1:13" ht="12.75" x14ac:dyDescent="0.35">
      <c r="A55" s="12">
        <v>12</v>
      </c>
      <c r="B55" s="12" t="s">
        <v>46</v>
      </c>
      <c r="C55" s="12">
        <v>0</v>
      </c>
      <c r="D55" s="12">
        <v>7</v>
      </c>
      <c r="E55" s="12">
        <v>0</v>
      </c>
      <c r="F55" s="12">
        <v>0</v>
      </c>
      <c r="H55" s="12">
        <v>0</v>
      </c>
      <c r="I55" s="12">
        <v>0</v>
      </c>
      <c r="J55" s="12">
        <v>3</v>
      </c>
      <c r="K55" s="12">
        <v>0</v>
      </c>
      <c r="L55" s="12"/>
      <c r="M55" s="12"/>
    </row>
    <row r="56" spans="1:13" ht="12.75" x14ac:dyDescent="0.35">
      <c r="A56" s="12">
        <v>12</v>
      </c>
      <c r="B56" s="12" t="s">
        <v>15</v>
      </c>
      <c r="C56" s="12">
        <v>0</v>
      </c>
      <c r="D56" s="12">
        <v>9</v>
      </c>
      <c r="E56" s="12">
        <v>0</v>
      </c>
      <c r="F56" s="12">
        <v>0</v>
      </c>
      <c r="H56" s="12">
        <v>0</v>
      </c>
      <c r="I56" s="12">
        <v>1</v>
      </c>
      <c r="J56" s="12">
        <v>4</v>
      </c>
      <c r="K56" s="12">
        <v>0</v>
      </c>
      <c r="L56" s="12"/>
      <c r="M56" s="12"/>
    </row>
    <row r="57" spans="1:13" ht="12.75" x14ac:dyDescent="0.35">
      <c r="A57" s="12">
        <v>12</v>
      </c>
      <c r="B57" s="12" t="s">
        <v>34</v>
      </c>
      <c r="C57" s="12">
        <v>0</v>
      </c>
      <c r="D57" s="12">
        <v>7</v>
      </c>
      <c r="E57" s="12">
        <v>0</v>
      </c>
      <c r="F57" s="12">
        <v>0</v>
      </c>
      <c r="H57" s="12">
        <v>0</v>
      </c>
      <c r="I57" s="12">
        <v>0</v>
      </c>
      <c r="J57" s="12">
        <v>5</v>
      </c>
      <c r="K57" s="12">
        <v>0</v>
      </c>
      <c r="L57" s="12"/>
      <c r="M57" s="12"/>
    </row>
    <row r="58" spans="1:13" ht="12.75" x14ac:dyDescent="0.35">
      <c r="A58" s="12">
        <v>13</v>
      </c>
      <c r="B58" s="12" t="s">
        <v>113</v>
      </c>
      <c r="C58" s="12">
        <v>0</v>
      </c>
      <c r="D58" s="12">
        <v>7</v>
      </c>
      <c r="E58" s="12">
        <v>0</v>
      </c>
      <c r="F58" s="12">
        <v>0</v>
      </c>
      <c r="H58" s="12">
        <v>0</v>
      </c>
      <c r="J58" s="12">
        <v>1</v>
      </c>
      <c r="K58" s="12">
        <v>1</v>
      </c>
      <c r="L58" s="12"/>
      <c r="M58" s="12"/>
    </row>
    <row r="59" spans="1:13" ht="12.75" x14ac:dyDescent="0.35">
      <c r="A59" s="12">
        <v>13</v>
      </c>
      <c r="B59" s="12" t="s">
        <v>40</v>
      </c>
      <c r="C59" s="12">
        <v>0</v>
      </c>
      <c r="D59" s="12">
        <v>7</v>
      </c>
      <c r="E59" s="12">
        <v>0</v>
      </c>
      <c r="F59" s="12">
        <v>0</v>
      </c>
      <c r="H59" s="12">
        <v>0</v>
      </c>
      <c r="J59" s="12">
        <v>2</v>
      </c>
      <c r="K59" s="12">
        <v>0</v>
      </c>
      <c r="L59" s="12"/>
      <c r="M59" s="12"/>
    </row>
    <row r="60" spans="1:13" ht="12.75" x14ac:dyDescent="0.35">
      <c r="A60" s="12">
        <v>13</v>
      </c>
      <c r="B60" s="12" t="s">
        <v>34</v>
      </c>
      <c r="C60" s="12">
        <v>0</v>
      </c>
      <c r="D60" s="12">
        <v>10</v>
      </c>
      <c r="E60" s="12">
        <v>0</v>
      </c>
      <c r="F60" s="12">
        <v>1</v>
      </c>
      <c r="H60" s="12">
        <v>0</v>
      </c>
      <c r="J60" s="12">
        <v>3</v>
      </c>
      <c r="K60" s="12">
        <v>0</v>
      </c>
      <c r="L60" s="12"/>
      <c r="M60" s="12"/>
    </row>
    <row r="61" spans="1:13" ht="12.75" x14ac:dyDescent="0.35">
      <c r="A61" s="12">
        <v>13</v>
      </c>
      <c r="B61" s="12" t="s">
        <v>46</v>
      </c>
      <c r="C61" s="12">
        <v>1</v>
      </c>
      <c r="D61" s="12">
        <v>12</v>
      </c>
      <c r="E61" s="12">
        <v>1</v>
      </c>
      <c r="F61" s="12">
        <v>0</v>
      </c>
      <c r="H61" s="12">
        <v>0</v>
      </c>
      <c r="J61" s="12">
        <v>4</v>
      </c>
      <c r="K61" s="12">
        <v>0</v>
      </c>
      <c r="L61" s="12"/>
      <c r="M61" s="12"/>
    </row>
    <row r="62" spans="1:13" ht="12.75" x14ac:dyDescent="0.35">
      <c r="A62" s="12">
        <v>14</v>
      </c>
      <c r="B62" s="12" t="s">
        <v>14</v>
      </c>
      <c r="C62" s="12">
        <v>1</v>
      </c>
      <c r="D62" s="12">
        <v>12</v>
      </c>
      <c r="E62" s="12">
        <v>0</v>
      </c>
      <c r="F62" s="12">
        <v>0</v>
      </c>
      <c r="G62" s="12">
        <v>0</v>
      </c>
      <c r="H62" s="12">
        <v>1</v>
      </c>
      <c r="J62" s="12">
        <v>1</v>
      </c>
      <c r="K62" s="12">
        <v>0</v>
      </c>
      <c r="L62" s="12"/>
      <c r="M62" s="12"/>
    </row>
    <row r="63" spans="1:13" ht="12.75" x14ac:dyDescent="0.35">
      <c r="A63" s="12">
        <v>14</v>
      </c>
      <c r="B63" s="12" t="s">
        <v>15</v>
      </c>
      <c r="C63" s="12">
        <v>0</v>
      </c>
      <c r="D63" s="12">
        <v>8</v>
      </c>
      <c r="E63" s="12">
        <v>0</v>
      </c>
      <c r="F63" s="12">
        <v>0</v>
      </c>
      <c r="G63" s="12">
        <v>0</v>
      </c>
      <c r="H63" s="12">
        <v>1</v>
      </c>
      <c r="J63" s="12">
        <v>2</v>
      </c>
      <c r="K63" s="12">
        <v>0</v>
      </c>
      <c r="L63" s="12"/>
      <c r="M63" s="12"/>
    </row>
    <row r="64" spans="1:13" ht="12.75" x14ac:dyDescent="0.35">
      <c r="A64" s="12">
        <v>14</v>
      </c>
      <c r="B64" s="12" t="s">
        <v>40</v>
      </c>
      <c r="C64" s="12">
        <v>0</v>
      </c>
      <c r="D64" s="12">
        <v>11</v>
      </c>
      <c r="E64" s="12">
        <v>1</v>
      </c>
      <c r="F64" s="12">
        <v>0</v>
      </c>
      <c r="G64" s="12">
        <v>1</v>
      </c>
      <c r="H64" s="12">
        <v>1</v>
      </c>
      <c r="J64" s="12">
        <v>3</v>
      </c>
      <c r="K64" s="12">
        <v>1</v>
      </c>
      <c r="L64" s="12"/>
      <c r="M64" s="12"/>
    </row>
    <row r="65" spans="1:13" ht="12.75" x14ac:dyDescent="0.35">
      <c r="A65" s="12">
        <v>14</v>
      </c>
      <c r="B65" s="12" t="s">
        <v>34</v>
      </c>
      <c r="C65" s="12">
        <v>0</v>
      </c>
      <c r="D65" s="12">
        <v>10</v>
      </c>
      <c r="E65" s="12">
        <v>0</v>
      </c>
      <c r="F65" s="12">
        <v>1</v>
      </c>
      <c r="G65" s="12">
        <v>0</v>
      </c>
      <c r="H65" s="12">
        <v>1</v>
      </c>
      <c r="J65" s="12">
        <v>4</v>
      </c>
      <c r="K65" s="12">
        <v>0</v>
      </c>
      <c r="L65" s="12"/>
      <c r="M65" s="12"/>
    </row>
    <row r="66" spans="1:13" ht="12.75" x14ac:dyDescent="0.35">
      <c r="A66" s="12">
        <v>15</v>
      </c>
      <c r="B66" s="12" t="s">
        <v>337</v>
      </c>
      <c r="C66" s="12">
        <v>0</v>
      </c>
      <c r="D66" s="12">
        <v>4</v>
      </c>
      <c r="E66" s="12">
        <v>0</v>
      </c>
      <c r="F66" s="12">
        <v>0</v>
      </c>
      <c r="G66" s="12">
        <v>0</v>
      </c>
      <c r="H66" s="12">
        <v>1</v>
      </c>
      <c r="I66" s="12">
        <v>0</v>
      </c>
      <c r="J66" s="12">
        <v>1</v>
      </c>
      <c r="K66" s="12">
        <v>0</v>
      </c>
      <c r="L66" s="12"/>
      <c r="M66" s="12"/>
    </row>
    <row r="67" spans="1:13" ht="12.75" x14ac:dyDescent="0.35">
      <c r="A67" s="12">
        <v>15</v>
      </c>
      <c r="B67" s="12" t="s">
        <v>49</v>
      </c>
      <c r="C67" s="12">
        <v>0</v>
      </c>
      <c r="D67" s="12">
        <v>9</v>
      </c>
      <c r="E67" s="12">
        <v>0</v>
      </c>
      <c r="F67" s="12">
        <v>1</v>
      </c>
      <c r="G67" s="12">
        <v>0</v>
      </c>
      <c r="H67" s="12">
        <v>1</v>
      </c>
      <c r="I67" s="12">
        <v>1</v>
      </c>
      <c r="J67" s="12">
        <v>2</v>
      </c>
      <c r="K67" s="12">
        <v>0</v>
      </c>
      <c r="L67" s="12"/>
      <c r="M67" s="12"/>
    </row>
    <row r="68" spans="1:13" ht="12.75" x14ac:dyDescent="0.35">
      <c r="A68" s="12">
        <v>15</v>
      </c>
      <c r="B68" s="12" t="s">
        <v>40</v>
      </c>
      <c r="C68" s="12">
        <v>1</v>
      </c>
      <c r="D68" s="12">
        <v>10</v>
      </c>
      <c r="E68" s="12">
        <v>1</v>
      </c>
      <c r="F68" s="12">
        <v>0</v>
      </c>
      <c r="G68" s="12">
        <v>0</v>
      </c>
      <c r="H68" s="12">
        <v>1</v>
      </c>
      <c r="I68" s="12">
        <v>0</v>
      </c>
      <c r="J68" s="12">
        <v>3</v>
      </c>
      <c r="K68" s="12">
        <v>0</v>
      </c>
      <c r="L68" s="12"/>
      <c r="M68" s="12"/>
    </row>
    <row r="69" spans="1:13" ht="12.75" x14ac:dyDescent="0.35">
      <c r="A69" s="12">
        <v>15</v>
      </c>
      <c r="B69" s="12" t="s">
        <v>15</v>
      </c>
      <c r="C69" s="12">
        <v>0</v>
      </c>
      <c r="D69" s="12">
        <v>5</v>
      </c>
      <c r="E69" s="12">
        <v>0</v>
      </c>
      <c r="F69" s="12">
        <v>0</v>
      </c>
      <c r="G69" s="12">
        <v>0</v>
      </c>
      <c r="H69" s="12">
        <v>1</v>
      </c>
      <c r="I69" s="12">
        <v>0</v>
      </c>
      <c r="J69" s="12">
        <v>4</v>
      </c>
      <c r="K69" s="12">
        <v>0</v>
      </c>
      <c r="L69" s="12"/>
      <c r="M69" s="12"/>
    </row>
    <row r="70" spans="1:13" ht="12.75" x14ac:dyDescent="0.35">
      <c r="A70" s="12">
        <v>15</v>
      </c>
      <c r="B70" s="12" t="s">
        <v>338</v>
      </c>
      <c r="C70" s="12">
        <v>0</v>
      </c>
      <c r="D70" s="12">
        <v>6</v>
      </c>
      <c r="E70" s="12">
        <v>0</v>
      </c>
      <c r="F70" s="12">
        <v>0</v>
      </c>
      <c r="G70" s="12">
        <v>0</v>
      </c>
      <c r="H70" s="12">
        <v>1</v>
      </c>
      <c r="I70" s="12">
        <v>0</v>
      </c>
      <c r="J70" s="12">
        <v>5</v>
      </c>
      <c r="K70" s="12">
        <v>1</v>
      </c>
      <c r="L70" s="12"/>
      <c r="M70" s="12"/>
    </row>
    <row r="71" spans="1:13" ht="12.75" x14ac:dyDescent="0.35">
      <c r="A71" s="12">
        <v>16</v>
      </c>
      <c r="B71" s="12" t="s">
        <v>14</v>
      </c>
      <c r="C71" s="12">
        <v>0</v>
      </c>
      <c r="D71" s="12">
        <v>6</v>
      </c>
      <c r="E71" s="12">
        <v>0</v>
      </c>
      <c r="F71" s="12">
        <v>0</v>
      </c>
      <c r="G71" s="12">
        <v>0</v>
      </c>
      <c r="H71" s="12">
        <v>0</v>
      </c>
      <c r="I71" s="12">
        <v>0</v>
      </c>
      <c r="J71" s="12">
        <v>1</v>
      </c>
      <c r="K71" s="12">
        <v>0</v>
      </c>
      <c r="L71" s="12"/>
      <c r="M71" s="12"/>
    </row>
    <row r="72" spans="1:13" ht="12.75" x14ac:dyDescent="0.35">
      <c r="A72" s="12">
        <v>16</v>
      </c>
      <c r="B72" s="12" t="s">
        <v>49</v>
      </c>
      <c r="C72" s="12">
        <v>0</v>
      </c>
      <c r="D72" s="12">
        <v>10</v>
      </c>
      <c r="E72" s="12">
        <v>1</v>
      </c>
      <c r="F72" s="12">
        <v>0</v>
      </c>
      <c r="G72" s="12">
        <v>0</v>
      </c>
      <c r="H72" s="12">
        <v>0</v>
      </c>
      <c r="I72" s="12">
        <v>0</v>
      </c>
      <c r="J72" s="12">
        <v>2</v>
      </c>
      <c r="K72" s="12">
        <v>0</v>
      </c>
      <c r="L72" s="12"/>
      <c r="M72" s="12"/>
    </row>
    <row r="73" spans="1:13" ht="12.75" x14ac:dyDescent="0.35">
      <c r="A73" s="12">
        <v>16</v>
      </c>
      <c r="B73" s="12" t="s">
        <v>63</v>
      </c>
      <c r="C73" s="12">
        <v>1</v>
      </c>
      <c r="D73" s="12">
        <v>12</v>
      </c>
      <c r="E73" s="12">
        <v>0</v>
      </c>
      <c r="F73" s="12">
        <v>0</v>
      </c>
      <c r="G73" s="12">
        <v>0</v>
      </c>
      <c r="H73" s="12">
        <v>0</v>
      </c>
      <c r="I73" s="12">
        <v>0</v>
      </c>
      <c r="J73" s="12">
        <v>3</v>
      </c>
      <c r="K73" s="12">
        <v>1</v>
      </c>
      <c r="L73" s="12"/>
      <c r="M73" s="12"/>
    </row>
    <row r="74" spans="1:13" ht="12.75" x14ac:dyDescent="0.35">
      <c r="A74" s="12">
        <v>16</v>
      </c>
      <c r="B74" s="12" t="s">
        <v>15</v>
      </c>
      <c r="C74" s="12">
        <v>0</v>
      </c>
      <c r="D74" s="12">
        <v>11</v>
      </c>
      <c r="E74" s="12">
        <v>0</v>
      </c>
      <c r="F74" s="12">
        <v>0</v>
      </c>
      <c r="G74" s="12">
        <v>0</v>
      </c>
      <c r="H74" s="12">
        <v>0</v>
      </c>
      <c r="I74" s="12">
        <v>1</v>
      </c>
      <c r="J74" s="12">
        <v>4</v>
      </c>
      <c r="K74" s="12">
        <v>0</v>
      </c>
      <c r="L74" s="12"/>
      <c r="M74" s="12"/>
    </row>
    <row r="75" spans="1:13" ht="12.75" x14ac:dyDescent="0.35">
      <c r="A75" s="12">
        <v>17</v>
      </c>
      <c r="B75" s="12" t="s">
        <v>40</v>
      </c>
      <c r="C75" s="12">
        <v>0</v>
      </c>
      <c r="D75" s="12">
        <v>9</v>
      </c>
      <c r="E75" s="12">
        <v>0</v>
      </c>
      <c r="F75" s="12">
        <v>1</v>
      </c>
      <c r="G75" s="12"/>
      <c r="H75" s="12">
        <v>0</v>
      </c>
      <c r="J75" s="12">
        <v>1</v>
      </c>
      <c r="K75" s="12">
        <v>0</v>
      </c>
      <c r="L75" s="12"/>
      <c r="M75" s="12"/>
    </row>
    <row r="76" spans="1:13" ht="12.75" x14ac:dyDescent="0.35">
      <c r="A76" s="12">
        <v>17</v>
      </c>
      <c r="B76" s="12" t="s">
        <v>14</v>
      </c>
      <c r="C76" s="12">
        <v>0</v>
      </c>
      <c r="D76" s="12">
        <v>7</v>
      </c>
      <c r="E76" s="12">
        <v>0</v>
      </c>
      <c r="F76" s="12">
        <v>0</v>
      </c>
      <c r="G76" s="12"/>
      <c r="H76" s="12">
        <v>1</v>
      </c>
      <c r="J76" s="12">
        <v>2</v>
      </c>
      <c r="K76" s="12">
        <v>0</v>
      </c>
      <c r="L76" s="12"/>
      <c r="M76" s="12"/>
    </row>
    <row r="77" spans="1:13" ht="12.75" x14ac:dyDescent="0.35">
      <c r="A77" s="12">
        <v>17</v>
      </c>
      <c r="B77" s="12" t="s">
        <v>15</v>
      </c>
      <c r="C77" s="12">
        <v>1</v>
      </c>
      <c r="D77" s="12">
        <v>10</v>
      </c>
      <c r="E77" s="12">
        <v>1</v>
      </c>
      <c r="F77" s="12">
        <v>0</v>
      </c>
      <c r="G77" s="12"/>
      <c r="H77" s="12">
        <v>1</v>
      </c>
      <c r="J77" s="12">
        <v>3</v>
      </c>
      <c r="K77" s="12">
        <v>1</v>
      </c>
      <c r="L77" s="12"/>
      <c r="M77" s="12"/>
    </row>
    <row r="78" spans="1:13" ht="12.75" x14ac:dyDescent="0.35">
      <c r="A78" s="12">
        <v>17</v>
      </c>
      <c r="B78" s="12" t="s">
        <v>63</v>
      </c>
      <c r="C78" s="12">
        <v>0</v>
      </c>
      <c r="D78" s="12">
        <v>5</v>
      </c>
      <c r="E78" s="12">
        <v>0</v>
      </c>
      <c r="F78" s="12">
        <v>0</v>
      </c>
      <c r="G78" s="12"/>
      <c r="H78" s="12">
        <v>0</v>
      </c>
      <c r="J78" s="12">
        <v>4</v>
      </c>
      <c r="K78" s="12">
        <v>0</v>
      </c>
      <c r="L78" s="12"/>
      <c r="M78" s="12"/>
    </row>
    <row r="79" spans="1:13" ht="12.75" x14ac:dyDescent="0.35">
      <c r="A79" s="12">
        <v>18</v>
      </c>
      <c r="B79" s="12" t="s">
        <v>34</v>
      </c>
      <c r="C79" s="12">
        <v>0</v>
      </c>
      <c r="D79" s="12">
        <v>9</v>
      </c>
      <c r="E79" s="12">
        <v>0</v>
      </c>
      <c r="F79" s="12">
        <v>1</v>
      </c>
      <c r="H79" s="12">
        <v>1</v>
      </c>
      <c r="J79" s="12">
        <v>1</v>
      </c>
      <c r="K79" s="12">
        <v>1</v>
      </c>
      <c r="L79" s="12"/>
      <c r="M79" s="12"/>
    </row>
    <row r="80" spans="1:13" ht="12.75" x14ac:dyDescent="0.35">
      <c r="A80" s="12">
        <v>18</v>
      </c>
      <c r="B80" s="12" t="s">
        <v>49</v>
      </c>
      <c r="C80" s="12">
        <v>0</v>
      </c>
      <c r="D80" s="12">
        <v>4</v>
      </c>
      <c r="E80" s="12">
        <v>0</v>
      </c>
      <c r="F80" s="12">
        <v>0</v>
      </c>
      <c r="H80" s="12">
        <v>1</v>
      </c>
      <c r="J80" s="12">
        <v>2</v>
      </c>
      <c r="K80" s="12">
        <v>0</v>
      </c>
      <c r="L80" s="12"/>
      <c r="M80" s="12"/>
    </row>
    <row r="81" spans="1:13" ht="12.75" x14ac:dyDescent="0.35">
      <c r="A81" s="12">
        <v>18</v>
      </c>
      <c r="B81" s="12" t="s">
        <v>15</v>
      </c>
      <c r="C81" s="12">
        <v>0</v>
      </c>
      <c r="D81" s="12">
        <v>8</v>
      </c>
      <c r="E81" s="12">
        <v>1</v>
      </c>
      <c r="F81" s="12">
        <v>0</v>
      </c>
      <c r="H81" s="12">
        <v>1</v>
      </c>
      <c r="J81" s="12">
        <v>3</v>
      </c>
      <c r="K81" s="12">
        <v>0</v>
      </c>
      <c r="L81" s="12"/>
      <c r="M81" s="12"/>
    </row>
    <row r="82" spans="1:13" ht="12.75" x14ac:dyDescent="0.35">
      <c r="A82" s="12">
        <v>18</v>
      </c>
      <c r="B82" s="12" t="s">
        <v>40</v>
      </c>
      <c r="C82" s="12">
        <v>1</v>
      </c>
      <c r="D82" s="12">
        <v>10</v>
      </c>
      <c r="E82" s="12">
        <v>0</v>
      </c>
      <c r="F82" s="12">
        <v>0</v>
      </c>
      <c r="H82" s="12">
        <v>1</v>
      </c>
      <c r="J82" s="12">
        <v>4</v>
      </c>
      <c r="K82" s="12">
        <v>0</v>
      </c>
      <c r="L82" s="12"/>
      <c r="M82" s="12"/>
    </row>
    <row r="83" spans="1:13" ht="12.75" x14ac:dyDescent="0.35">
      <c r="A83" s="12">
        <v>19</v>
      </c>
      <c r="B83" s="12" t="s">
        <v>34</v>
      </c>
      <c r="C83" s="12">
        <v>0</v>
      </c>
      <c r="D83" s="12">
        <v>6</v>
      </c>
      <c r="E83" s="12">
        <v>0</v>
      </c>
      <c r="F83" s="12">
        <v>0</v>
      </c>
      <c r="H83" s="12">
        <v>0</v>
      </c>
      <c r="I83" s="12">
        <v>0</v>
      </c>
      <c r="J83" s="12">
        <v>1</v>
      </c>
      <c r="K83" s="12">
        <v>0</v>
      </c>
      <c r="L83" s="12"/>
      <c r="M83" s="12"/>
    </row>
    <row r="84" spans="1:13" ht="12.75" x14ac:dyDescent="0.35">
      <c r="A84" s="12">
        <v>19</v>
      </c>
      <c r="B84" s="12" t="s">
        <v>339</v>
      </c>
      <c r="C84" s="12">
        <v>0</v>
      </c>
      <c r="D84" s="12">
        <v>9</v>
      </c>
      <c r="E84" s="12">
        <v>0</v>
      </c>
      <c r="F84" s="12">
        <v>1</v>
      </c>
      <c r="H84" s="12">
        <v>0</v>
      </c>
      <c r="I84" s="12">
        <v>0</v>
      </c>
      <c r="J84" s="12">
        <v>2</v>
      </c>
      <c r="K84" s="12">
        <v>0</v>
      </c>
      <c r="L84" s="12"/>
      <c r="M84" s="12"/>
    </row>
    <row r="85" spans="1:13" ht="12.75" x14ac:dyDescent="0.35">
      <c r="A85" s="12">
        <v>19</v>
      </c>
      <c r="B85" s="12" t="s">
        <v>40</v>
      </c>
      <c r="C85" s="12">
        <v>1</v>
      </c>
      <c r="D85" s="12">
        <v>10</v>
      </c>
      <c r="E85" s="12">
        <v>1</v>
      </c>
      <c r="F85" s="12">
        <v>0</v>
      </c>
      <c r="H85" s="12">
        <v>0</v>
      </c>
      <c r="I85" s="12">
        <v>0</v>
      </c>
      <c r="J85" s="12">
        <v>3</v>
      </c>
      <c r="K85" s="12">
        <v>1</v>
      </c>
      <c r="L85" s="12"/>
      <c r="M85" s="12"/>
    </row>
    <row r="86" spans="1:13" ht="12.75" x14ac:dyDescent="0.35">
      <c r="A86" s="12">
        <v>19</v>
      </c>
      <c r="B86" s="12" t="s">
        <v>46</v>
      </c>
      <c r="C86" s="12">
        <v>0</v>
      </c>
      <c r="D86" s="12">
        <v>3</v>
      </c>
      <c r="E86" s="12">
        <v>0</v>
      </c>
      <c r="F86" s="12">
        <v>0</v>
      </c>
      <c r="H86" s="12">
        <v>0</v>
      </c>
      <c r="I86" s="12">
        <v>0</v>
      </c>
      <c r="J86" s="12">
        <v>4</v>
      </c>
      <c r="K86" s="12">
        <v>0</v>
      </c>
      <c r="L86" s="12"/>
      <c r="M86" s="12"/>
    </row>
    <row r="87" spans="1:13" ht="12.75" x14ac:dyDescent="0.35">
      <c r="A87" s="12">
        <v>20</v>
      </c>
      <c r="B87" s="12" t="s">
        <v>340</v>
      </c>
      <c r="C87" s="12">
        <v>0</v>
      </c>
      <c r="D87" s="12">
        <v>6</v>
      </c>
      <c r="E87" s="12">
        <v>1</v>
      </c>
      <c r="F87" s="12">
        <v>0</v>
      </c>
      <c r="G87" s="12">
        <v>0</v>
      </c>
      <c r="H87" s="12">
        <v>0</v>
      </c>
      <c r="I87" s="12">
        <v>0</v>
      </c>
      <c r="J87" s="12">
        <v>1</v>
      </c>
      <c r="K87" s="12">
        <v>0</v>
      </c>
      <c r="L87" s="12"/>
      <c r="M87" s="12"/>
    </row>
    <row r="88" spans="1:13" ht="12.75" x14ac:dyDescent="0.35">
      <c r="A88" s="12">
        <v>20</v>
      </c>
      <c r="B88" s="12" t="s">
        <v>40</v>
      </c>
      <c r="C88" s="12">
        <v>0</v>
      </c>
      <c r="D88" s="12">
        <v>6</v>
      </c>
      <c r="E88" s="12">
        <v>0</v>
      </c>
      <c r="F88" s="12">
        <v>0</v>
      </c>
      <c r="G88" s="12">
        <v>0</v>
      </c>
      <c r="H88" s="12">
        <v>0</v>
      </c>
      <c r="I88" s="12">
        <v>0</v>
      </c>
      <c r="J88" s="12">
        <v>2</v>
      </c>
      <c r="K88" s="12">
        <v>0</v>
      </c>
      <c r="L88" s="12"/>
      <c r="M88" s="12"/>
    </row>
    <row r="89" spans="1:13" ht="12.75" x14ac:dyDescent="0.35">
      <c r="A89" s="12">
        <v>20</v>
      </c>
      <c r="B89" s="12" t="s">
        <v>34</v>
      </c>
      <c r="C89" s="12">
        <v>0</v>
      </c>
      <c r="D89" s="12">
        <v>5</v>
      </c>
      <c r="E89" s="12">
        <v>0</v>
      </c>
      <c r="F89" s="12">
        <v>0</v>
      </c>
      <c r="G89" s="12">
        <v>0</v>
      </c>
      <c r="H89" s="12">
        <v>1</v>
      </c>
      <c r="I89" s="12">
        <v>0</v>
      </c>
      <c r="J89" s="12">
        <v>3</v>
      </c>
      <c r="K89" s="12">
        <v>0</v>
      </c>
      <c r="L89" s="12"/>
      <c r="M89" s="12"/>
    </row>
    <row r="90" spans="1:13" ht="12.75" x14ac:dyDescent="0.35">
      <c r="A90" s="12">
        <v>20</v>
      </c>
      <c r="B90" s="12" t="s">
        <v>14</v>
      </c>
      <c r="C90" s="12">
        <v>1</v>
      </c>
      <c r="D90" s="12">
        <v>10</v>
      </c>
      <c r="E90" s="12">
        <v>0</v>
      </c>
      <c r="F90" s="12">
        <v>0</v>
      </c>
      <c r="G90" s="12">
        <v>0</v>
      </c>
      <c r="H90" s="12">
        <v>0</v>
      </c>
      <c r="I90" s="12">
        <v>0</v>
      </c>
      <c r="J90" s="12">
        <v>4</v>
      </c>
      <c r="K90" s="12">
        <v>0</v>
      </c>
      <c r="L90" s="12"/>
      <c r="M90" s="12"/>
    </row>
    <row r="91" spans="1:13" ht="12.75" x14ac:dyDescent="0.35">
      <c r="A91" s="12">
        <v>20</v>
      </c>
      <c r="B91" s="12" t="s">
        <v>15</v>
      </c>
      <c r="C91" s="12">
        <v>0</v>
      </c>
      <c r="D91" s="12">
        <v>7</v>
      </c>
      <c r="E91" s="12">
        <v>0</v>
      </c>
      <c r="F91" s="12">
        <v>0</v>
      </c>
      <c r="G91" s="12">
        <v>0</v>
      </c>
      <c r="H91" s="12">
        <v>0</v>
      </c>
      <c r="I91" s="12">
        <v>0</v>
      </c>
      <c r="J91" s="12">
        <v>5</v>
      </c>
      <c r="K91" s="12">
        <v>0</v>
      </c>
      <c r="L91" s="12"/>
      <c r="M91" s="12"/>
    </row>
    <row r="92" spans="1:13" ht="12.75" x14ac:dyDescent="0.35">
      <c r="A92" s="12">
        <v>20</v>
      </c>
      <c r="B92" s="12" t="s">
        <v>46</v>
      </c>
      <c r="C92" s="12">
        <v>0</v>
      </c>
      <c r="D92" s="12">
        <v>9</v>
      </c>
      <c r="E92" s="12">
        <v>0</v>
      </c>
      <c r="F92" s="12">
        <v>0</v>
      </c>
      <c r="G92" s="12">
        <v>0</v>
      </c>
      <c r="H92" s="12">
        <v>0</v>
      </c>
      <c r="I92" s="12">
        <v>1</v>
      </c>
      <c r="J92" s="12">
        <v>6</v>
      </c>
      <c r="K92" s="12">
        <v>1</v>
      </c>
      <c r="L92" s="12"/>
      <c r="M92" s="12"/>
    </row>
    <row r="93" spans="1:13" ht="12.75" x14ac:dyDescent="0.35">
      <c r="A93" s="12">
        <v>21</v>
      </c>
      <c r="B93" s="12" t="s">
        <v>40</v>
      </c>
      <c r="C93" s="12">
        <v>0</v>
      </c>
      <c r="D93" s="12">
        <v>5</v>
      </c>
      <c r="E93" s="12">
        <v>0</v>
      </c>
      <c r="F93" s="12">
        <v>0</v>
      </c>
      <c r="G93" s="12"/>
      <c r="H93" s="12">
        <v>1</v>
      </c>
      <c r="I93" s="12">
        <v>0</v>
      </c>
      <c r="J93" s="12">
        <v>1</v>
      </c>
      <c r="K93" s="12">
        <v>0</v>
      </c>
      <c r="L93" s="12"/>
      <c r="M93" s="12"/>
    </row>
    <row r="94" spans="1:13" ht="12.75" x14ac:dyDescent="0.35">
      <c r="A94" s="12">
        <v>21</v>
      </c>
      <c r="B94" s="12" t="s">
        <v>14</v>
      </c>
      <c r="C94" s="12">
        <v>0</v>
      </c>
      <c r="D94" s="12">
        <v>10</v>
      </c>
      <c r="E94" s="12">
        <v>0</v>
      </c>
      <c r="F94" s="12">
        <v>0</v>
      </c>
      <c r="G94" s="12"/>
      <c r="H94" s="12">
        <v>1</v>
      </c>
      <c r="I94" s="12">
        <v>0</v>
      </c>
      <c r="J94" s="12">
        <v>2</v>
      </c>
      <c r="K94" s="12">
        <v>0</v>
      </c>
      <c r="L94" s="12"/>
      <c r="M94" s="12"/>
    </row>
    <row r="95" spans="1:13" ht="12.75" x14ac:dyDescent="0.35">
      <c r="A95" s="12">
        <v>21</v>
      </c>
      <c r="B95" s="12" t="s">
        <v>34</v>
      </c>
      <c r="C95" s="12">
        <v>0</v>
      </c>
      <c r="D95" s="12">
        <v>10</v>
      </c>
      <c r="E95" s="12">
        <v>0</v>
      </c>
      <c r="F95" s="12">
        <v>1</v>
      </c>
      <c r="H95" s="12">
        <v>1</v>
      </c>
      <c r="I95" s="12">
        <v>0</v>
      </c>
      <c r="J95" s="12">
        <v>3</v>
      </c>
      <c r="K95" s="12">
        <v>0</v>
      </c>
      <c r="L95" s="12"/>
      <c r="M95" s="12"/>
    </row>
    <row r="96" spans="1:13" ht="12.75" x14ac:dyDescent="0.35">
      <c r="A96" s="12">
        <v>21</v>
      </c>
      <c r="B96" s="12" t="s">
        <v>46</v>
      </c>
      <c r="C96" s="12">
        <v>1</v>
      </c>
      <c r="D96" s="12">
        <v>12</v>
      </c>
      <c r="E96" s="12">
        <v>1</v>
      </c>
      <c r="F96" s="12">
        <v>0</v>
      </c>
      <c r="H96" s="12">
        <v>0</v>
      </c>
      <c r="I96" s="12">
        <v>0</v>
      </c>
      <c r="J96" s="12">
        <v>4</v>
      </c>
      <c r="K96" s="12">
        <v>1</v>
      </c>
      <c r="L96" s="12"/>
      <c r="M96" s="12"/>
    </row>
    <row r="97" spans="1:15" ht="12.75" x14ac:dyDescent="0.35">
      <c r="A97" s="12">
        <v>21</v>
      </c>
      <c r="B97" s="12" t="s">
        <v>49</v>
      </c>
      <c r="C97" s="12">
        <v>0</v>
      </c>
      <c r="D97" s="12">
        <v>4</v>
      </c>
      <c r="E97" s="12">
        <v>0</v>
      </c>
      <c r="F97" s="12">
        <v>0</v>
      </c>
      <c r="H97" s="12">
        <v>1</v>
      </c>
      <c r="I97" s="12">
        <v>1</v>
      </c>
      <c r="J97" s="12">
        <v>5</v>
      </c>
      <c r="K97" s="12">
        <v>0</v>
      </c>
      <c r="L97" s="12"/>
      <c r="M97" s="12"/>
    </row>
    <row r="98" spans="1:15" ht="12.75" x14ac:dyDescent="0.35">
      <c r="A98" s="12">
        <v>21</v>
      </c>
      <c r="B98" s="12" t="s">
        <v>113</v>
      </c>
      <c r="C98" s="12">
        <v>0</v>
      </c>
      <c r="D98" s="12">
        <v>9</v>
      </c>
      <c r="E98" s="12">
        <v>0</v>
      </c>
      <c r="F98" s="12">
        <v>0</v>
      </c>
      <c r="H98" s="12">
        <v>1</v>
      </c>
      <c r="I98" s="12">
        <v>0</v>
      </c>
      <c r="J98" s="12">
        <v>6</v>
      </c>
      <c r="K98" s="12">
        <v>0</v>
      </c>
      <c r="L98" s="12"/>
      <c r="M98" s="12"/>
    </row>
    <row r="99" spans="1:15" ht="12.75" x14ac:dyDescent="0.35">
      <c r="A99" s="12">
        <v>22</v>
      </c>
      <c r="B99" s="12" t="s">
        <v>334</v>
      </c>
      <c r="C99" s="12">
        <v>0</v>
      </c>
      <c r="D99" s="12">
        <v>7</v>
      </c>
      <c r="E99" s="12">
        <v>0</v>
      </c>
      <c r="F99" s="12">
        <v>0</v>
      </c>
      <c r="H99" s="12">
        <v>0</v>
      </c>
      <c r="I99" s="12">
        <v>0</v>
      </c>
      <c r="J99" s="12">
        <v>1</v>
      </c>
      <c r="K99" s="12">
        <v>1</v>
      </c>
      <c r="L99" s="12"/>
      <c r="M99" s="12"/>
    </row>
    <row r="100" spans="1:15" ht="12.75" x14ac:dyDescent="0.35">
      <c r="A100" s="12">
        <v>22</v>
      </c>
      <c r="B100" s="12" t="s">
        <v>63</v>
      </c>
      <c r="C100" s="12">
        <v>1</v>
      </c>
      <c r="D100" s="12">
        <v>10</v>
      </c>
      <c r="E100" s="12">
        <v>0</v>
      </c>
      <c r="F100" s="12">
        <v>1</v>
      </c>
      <c r="H100" s="12">
        <v>0</v>
      </c>
      <c r="I100" s="12">
        <v>0</v>
      </c>
      <c r="J100" s="12">
        <v>2</v>
      </c>
      <c r="K100" s="12">
        <v>0</v>
      </c>
      <c r="L100" s="12"/>
      <c r="M100" s="12"/>
    </row>
    <row r="101" spans="1:15" ht="12.75" x14ac:dyDescent="0.35">
      <c r="A101" s="12">
        <v>22</v>
      </c>
      <c r="B101" s="12" t="s">
        <v>15</v>
      </c>
      <c r="C101" s="12">
        <v>0</v>
      </c>
      <c r="D101" s="12">
        <v>9</v>
      </c>
      <c r="E101" s="12">
        <v>1</v>
      </c>
      <c r="F101" s="12">
        <v>0</v>
      </c>
      <c r="H101" s="12">
        <v>1</v>
      </c>
      <c r="I101" s="12">
        <v>0</v>
      </c>
      <c r="J101" s="12">
        <v>3</v>
      </c>
      <c r="K101" s="12">
        <v>0</v>
      </c>
      <c r="L101" s="12"/>
      <c r="M101" s="12"/>
    </row>
    <row r="102" spans="1:15" ht="12.75" x14ac:dyDescent="0.35">
      <c r="A102" s="12">
        <v>22</v>
      </c>
      <c r="B102" s="12" t="s">
        <v>14</v>
      </c>
      <c r="C102" s="12">
        <v>0</v>
      </c>
      <c r="D102" s="12">
        <v>8</v>
      </c>
      <c r="E102" s="12">
        <v>0</v>
      </c>
      <c r="F102" s="12">
        <v>0</v>
      </c>
      <c r="H102" s="12">
        <v>1</v>
      </c>
      <c r="I102" s="12">
        <v>0</v>
      </c>
      <c r="J102" s="12">
        <v>4</v>
      </c>
      <c r="K102" s="12">
        <v>0</v>
      </c>
      <c r="L102" s="12"/>
      <c r="M102" s="12"/>
    </row>
    <row r="103" spans="1:15" ht="12.75" x14ac:dyDescent="0.35">
      <c r="A103" s="12">
        <v>23</v>
      </c>
      <c r="B103" s="12" t="s">
        <v>46</v>
      </c>
      <c r="C103" s="12">
        <v>0</v>
      </c>
      <c r="D103" s="12">
        <v>6</v>
      </c>
      <c r="E103" s="12">
        <v>0</v>
      </c>
      <c r="F103" s="12">
        <v>0</v>
      </c>
      <c r="H103" s="12">
        <v>0</v>
      </c>
      <c r="J103" s="12">
        <v>1</v>
      </c>
      <c r="K103" s="12">
        <v>0</v>
      </c>
      <c r="L103" s="12"/>
      <c r="M103" s="12"/>
    </row>
    <row r="104" spans="1:15" ht="12.75" x14ac:dyDescent="0.35">
      <c r="A104" s="12">
        <v>23</v>
      </c>
      <c r="B104" s="12" t="s">
        <v>40</v>
      </c>
      <c r="C104" s="12">
        <v>1</v>
      </c>
      <c r="D104" s="12">
        <v>10</v>
      </c>
      <c r="E104" s="12">
        <v>0</v>
      </c>
      <c r="F104" s="12">
        <v>0</v>
      </c>
      <c r="H104" s="12">
        <v>0</v>
      </c>
      <c r="J104" s="12">
        <v>2</v>
      </c>
      <c r="K104" s="12">
        <v>1</v>
      </c>
      <c r="L104" s="12"/>
      <c r="M104" s="12"/>
    </row>
    <row r="105" spans="1:15" ht="12.75" x14ac:dyDescent="0.35">
      <c r="A105" s="12">
        <v>23</v>
      </c>
      <c r="B105" s="12" t="s">
        <v>14</v>
      </c>
      <c r="C105" s="12">
        <v>0</v>
      </c>
      <c r="D105" s="12">
        <v>9</v>
      </c>
      <c r="E105" s="12">
        <v>1</v>
      </c>
      <c r="F105" s="12">
        <v>0</v>
      </c>
      <c r="H105" s="12">
        <v>0</v>
      </c>
      <c r="J105" s="12">
        <v>3</v>
      </c>
      <c r="K105" s="12">
        <v>0</v>
      </c>
      <c r="L105" s="12"/>
      <c r="M105" s="12"/>
    </row>
    <row r="106" spans="1:15" ht="12.75" x14ac:dyDescent="0.35">
      <c r="A106" s="12">
        <v>23</v>
      </c>
      <c r="B106" s="12" t="s">
        <v>34</v>
      </c>
      <c r="C106" s="12">
        <v>0</v>
      </c>
      <c r="D106" s="12">
        <v>6</v>
      </c>
      <c r="E106" s="12">
        <v>0</v>
      </c>
      <c r="F106" s="12">
        <v>0</v>
      </c>
      <c r="H106" s="12">
        <v>0</v>
      </c>
      <c r="J106" s="12">
        <v>4</v>
      </c>
      <c r="K106" s="12">
        <v>0</v>
      </c>
      <c r="L106" s="12"/>
      <c r="M106" s="12"/>
    </row>
    <row r="107" spans="1:15" ht="12.75" x14ac:dyDescent="0.35">
      <c r="A107" s="12">
        <v>24</v>
      </c>
      <c r="B107" s="12" t="s">
        <v>63</v>
      </c>
      <c r="C107" s="12">
        <v>0</v>
      </c>
      <c r="D107" s="12">
        <v>5</v>
      </c>
      <c r="E107" s="12">
        <v>0</v>
      </c>
      <c r="F107" s="12">
        <v>0</v>
      </c>
      <c r="H107" s="12">
        <v>0</v>
      </c>
      <c r="J107" s="12">
        <v>1</v>
      </c>
      <c r="K107" s="12">
        <v>0</v>
      </c>
      <c r="L107" s="12"/>
      <c r="M107" s="12"/>
    </row>
    <row r="108" spans="1:15" ht="12.75" x14ac:dyDescent="0.35">
      <c r="A108" s="12">
        <v>24</v>
      </c>
      <c r="B108" s="12" t="s">
        <v>334</v>
      </c>
      <c r="C108" s="12">
        <v>0</v>
      </c>
      <c r="D108" s="12">
        <v>6</v>
      </c>
      <c r="E108" s="12">
        <v>0</v>
      </c>
      <c r="F108" s="12">
        <v>0</v>
      </c>
      <c r="H108" s="12">
        <v>0</v>
      </c>
      <c r="J108" s="12">
        <v>2</v>
      </c>
      <c r="K108" s="12">
        <v>0</v>
      </c>
      <c r="L108" s="12"/>
      <c r="M108" s="12"/>
    </row>
    <row r="109" spans="1:15" ht="12.75" x14ac:dyDescent="0.35">
      <c r="A109" s="12">
        <v>24</v>
      </c>
      <c r="B109" s="12" t="s">
        <v>15</v>
      </c>
      <c r="C109" s="12">
        <v>0</v>
      </c>
      <c r="D109" s="12">
        <v>4</v>
      </c>
      <c r="E109" s="12">
        <v>0</v>
      </c>
      <c r="F109" s="12">
        <v>0</v>
      </c>
      <c r="H109" s="12">
        <v>0</v>
      </c>
      <c r="J109" s="12">
        <v>3</v>
      </c>
      <c r="K109" s="12">
        <v>0</v>
      </c>
      <c r="L109" s="12"/>
      <c r="M109" s="12"/>
    </row>
    <row r="110" spans="1:15" ht="12.75" x14ac:dyDescent="0.35">
      <c r="A110" s="12">
        <v>24</v>
      </c>
      <c r="B110" s="12" t="s">
        <v>14</v>
      </c>
      <c r="C110" s="12">
        <v>1</v>
      </c>
      <c r="D110" s="12">
        <v>11</v>
      </c>
      <c r="E110" s="12">
        <v>1</v>
      </c>
      <c r="F110" s="12">
        <v>0</v>
      </c>
      <c r="H110" s="12">
        <v>0</v>
      </c>
      <c r="J110" s="12">
        <v>4</v>
      </c>
      <c r="K110" s="12">
        <v>1</v>
      </c>
      <c r="L110" s="12"/>
      <c r="M110" s="12"/>
    </row>
    <row r="111" spans="1:15" ht="12.75" x14ac:dyDescent="0.35">
      <c r="A111" s="12">
        <v>25</v>
      </c>
      <c r="B111" s="12" t="s">
        <v>46</v>
      </c>
      <c r="C111" s="12">
        <v>0</v>
      </c>
      <c r="D111" s="12">
        <v>5</v>
      </c>
      <c r="E111" s="12">
        <v>0</v>
      </c>
      <c r="F111" s="12"/>
      <c r="G111" s="12">
        <v>0</v>
      </c>
      <c r="H111" s="12">
        <v>0</v>
      </c>
      <c r="J111" s="12">
        <v>1</v>
      </c>
      <c r="K111" s="12">
        <v>1</v>
      </c>
      <c r="L111" s="12">
        <v>0</v>
      </c>
      <c r="M111" s="12"/>
      <c r="O111" s="12"/>
    </row>
    <row r="112" spans="1:15" ht="12.75" x14ac:dyDescent="0.35">
      <c r="A112" s="12">
        <v>25</v>
      </c>
      <c r="B112" s="12" t="s">
        <v>49</v>
      </c>
      <c r="C112" s="12">
        <v>0</v>
      </c>
      <c r="D112" s="12">
        <v>10</v>
      </c>
      <c r="E112" s="12">
        <v>0</v>
      </c>
      <c r="F112" s="12"/>
      <c r="G112" s="12">
        <v>0</v>
      </c>
      <c r="H112" s="12">
        <v>0</v>
      </c>
      <c r="J112" s="12">
        <v>2</v>
      </c>
      <c r="K112" s="12">
        <v>0</v>
      </c>
      <c r="L112" s="12">
        <v>8</v>
      </c>
      <c r="M112" s="12"/>
      <c r="O112" s="12"/>
    </row>
    <row r="113" spans="1:15" ht="12.75" x14ac:dyDescent="0.35">
      <c r="A113" s="12">
        <v>25</v>
      </c>
      <c r="B113" s="12" t="s">
        <v>40</v>
      </c>
      <c r="C113" s="12">
        <v>1</v>
      </c>
      <c r="D113" s="12">
        <v>12</v>
      </c>
      <c r="E113" s="12">
        <v>1</v>
      </c>
      <c r="G113" s="12">
        <v>0</v>
      </c>
      <c r="H113" s="12">
        <v>0</v>
      </c>
      <c r="J113" s="12">
        <v>3</v>
      </c>
      <c r="K113" s="12">
        <v>0</v>
      </c>
      <c r="L113" s="12">
        <v>2</v>
      </c>
      <c r="M113" s="12"/>
      <c r="O113" s="12"/>
    </row>
    <row r="114" spans="1:15" ht="12.75" x14ac:dyDescent="0.35">
      <c r="A114" s="12">
        <v>25</v>
      </c>
      <c r="B114" s="12" t="s">
        <v>34</v>
      </c>
      <c r="C114" s="12">
        <v>0</v>
      </c>
      <c r="D114" s="12">
        <v>9</v>
      </c>
      <c r="E114" s="12">
        <v>0</v>
      </c>
      <c r="G114" s="12">
        <v>0</v>
      </c>
      <c r="H114" s="12">
        <v>0</v>
      </c>
      <c r="J114" s="12">
        <v>4</v>
      </c>
      <c r="K114" s="12">
        <v>0</v>
      </c>
      <c r="L114" s="12">
        <v>7</v>
      </c>
      <c r="M114" s="12"/>
      <c r="O114" s="12"/>
    </row>
    <row r="115" spans="1:15" ht="12.75" x14ac:dyDescent="0.35">
      <c r="A115" s="12">
        <v>26</v>
      </c>
      <c r="B115" s="12" t="s">
        <v>335</v>
      </c>
      <c r="C115" s="12">
        <v>0</v>
      </c>
      <c r="D115" s="12">
        <v>5</v>
      </c>
      <c r="E115" s="12">
        <v>0</v>
      </c>
      <c r="F115" s="12">
        <v>0</v>
      </c>
      <c r="H115" s="12">
        <v>0</v>
      </c>
      <c r="J115" s="12">
        <v>1</v>
      </c>
      <c r="K115" s="12">
        <v>0</v>
      </c>
      <c r="L115" s="12"/>
      <c r="M115" s="12"/>
    </row>
    <row r="116" spans="1:15" ht="12.75" x14ac:dyDescent="0.35">
      <c r="A116" s="12">
        <v>26</v>
      </c>
      <c r="B116" s="12" t="s">
        <v>40</v>
      </c>
      <c r="C116" s="12">
        <v>0</v>
      </c>
      <c r="D116" s="12">
        <v>6</v>
      </c>
      <c r="E116" s="12">
        <v>0</v>
      </c>
      <c r="F116" s="12">
        <v>0</v>
      </c>
      <c r="H116" s="12">
        <v>0</v>
      </c>
      <c r="J116" s="12">
        <v>2</v>
      </c>
      <c r="K116" s="12">
        <v>0</v>
      </c>
      <c r="L116" s="12"/>
      <c r="M116" s="12"/>
    </row>
    <row r="117" spans="1:15" ht="12.75" x14ac:dyDescent="0.35">
      <c r="A117" s="12">
        <v>26</v>
      </c>
      <c r="B117" s="12" t="s">
        <v>113</v>
      </c>
      <c r="C117" s="12">
        <v>0</v>
      </c>
      <c r="D117" s="12">
        <v>8</v>
      </c>
      <c r="E117" s="12">
        <v>0</v>
      </c>
      <c r="F117" s="12">
        <v>0</v>
      </c>
      <c r="H117" s="12">
        <v>0</v>
      </c>
      <c r="J117" s="12">
        <v>3</v>
      </c>
      <c r="K117" s="12">
        <v>0</v>
      </c>
      <c r="L117" s="12"/>
      <c r="M117" s="12"/>
    </row>
    <row r="118" spans="1:15" ht="12.75" x14ac:dyDescent="0.35">
      <c r="A118" s="12">
        <v>26</v>
      </c>
      <c r="B118" s="12" t="s">
        <v>49</v>
      </c>
      <c r="C118" s="12">
        <v>0</v>
      </c>
      <c r="D118" s="12">
        <v>6</v>
      </c>
      <c r="E118" s="12">
        <v>0</v>
      </c>
      <c r="F118" s="12">
        <v>0</v>
      </c>
      <c r="H118" s="12">
        <v>0</v>
      </c>
      <c r="J118" s="12">
        <v>4</v>
      </c>
      <c r="K118" s="12">
        <v>1</v>
      </c>
      <c r="L118" s="12"/>
      <c r="M118" s="12"/>
    </row>
    <row r="119" spans="1:15" ht="12.75" x14ac:dyDescent="0.35">
      <c r="A119" s="12">
        <v>26</v>
      </c>
      <c r="B119" s="12" t="s">
        <v>63</v>
      </c>
      <c r="C119" s="12">
        <v>0</v>
      </c>
      <c r="D119" s="12">
        <v>8</v>
      </c>
      <c r="E119" s="12">
        <v>1</v>
      </c>
      <c r="F119" s="12">
        <v>0</v>
      </c>
      <c r="H119" s="12">
        <v>0</v>
      </c>
      <c r="J119" s="12">
        <v>5</v>
      </c>
      <c r="K119" s="12">
        <v>0</v>
      </c>
      <c r="L119" s="12"/>
      <c r="M119" s="12"/>
    </row>
    <row r="120" spans="1:15" ht="12.75" x14ac:dyDescent="0.35">
      <c r="A120" s="12">
        <v>26</v>
      </c>
      <c r="B120" s="12" t="s">
        <v>15</v>
      </c>
      <c r="C120" s="12">
        <v>0</v>
      </c>
      <c r="D120" s="12">
        <v>7</v>
      </c>
      <c r="E120" s="12">
        <v>0</v>
      </c>
      <c r="F120" s="12">
        <v>0</v>
      </c>
      <c r="H120" s="12">
        <v>1</v>
      </c>
      <c r="J120" s="12">
        <v>6</v>
      </c>
      <c r="K120" s="12">
        <v>0</v>
      </c>
      <c r="L120" s="12"/>
      <c r="M120" s="12"/>
    </row>
    <row r="121" spans="1:15" ht="12.75" x14ac:dyDescent="0.35">
      <c r="A121" s="12">
        <v>26</v>
      </c>
      <c r="B121" s="12" t="s">
        <v>14</v>
      </c>
      <c r="C121" s="12">
        <v>1</v>
      </c>
      <c r="D121" s="12">
        <v>10</v>
      </c>
      <c r="E121" s="12">
        <v>0</v>
      </c>
      <c r="F121" s="12">
        <v>0</v>
      </c>
      <c r="H121" s="12">
        <v>1</v>
      </c>
      <c r="J121" s="12">
        <v>7</v>
      </c>
      <c r="K121" s="12">
        <v>0</v>
      </c>
      <c r="L121" s="12"/>
      <c r="M121" s="12"/>
    </row>
    <row r="122" spans="1:15" ht="12.75" x14ac:dyDescent="0.35">
      <c r="A122" s="12">
        <v>27</v>
      </c>
      <c r="B122" s="12" t="s">
        <v>34</v>
      </c>
      <c r="C122" s="12">
        <v>0</v>
      </c>
      <c r="D122" s="12">
        <v>9</v>
      </c>
      <c r="E122" s="12">
        <v>0</v>
      </c>
      <c r="G122" s="12">
        <v>0</v>
      </c>
      <c r="H122" s="12">
        <v>1</v>
      </c>
      <c r="J122" s="12">
        <v>1</v>
      </c>
      <c r="K122" s="12">
        <v>1</v>
      </c>
      <c r="L122" s="12">
        <v>6</v>
      </c>
      <c r="M122" s="12"/>
    </row>
    <row r="123" spans="1:15" ht="12.75" x14ac:dyDescent="0.35">
      <c r="A123" s="12">
        <v>27</v>
      </c>
      <c r="B123" s="12" t="s">
        <v>40</v>
      </c>
      <c r="C123" s="12">
        <v>0</v>
      </c>
      <c r="D123" s="12">
        <v>9</v>
      </c>
      <c r="E123" s="12">
        <v>1</v>
      </c>
      <c r="G123" s="12">
        <v>0</v>
      </c>
      <c r="H123" s="12">
        <v>1</v>
      </c>
      <c r="J123" s="12">
        <v>2</v>
      </c>
      <c r="K123" s="12">
        <v>0</v>
      </c>
      <c r="L123" s="12">
        <v>4</v>
      </c>
      <c r="M123" s="12"/>
    </row>
    <row r="124" spans="1:15" ht="12.75" x14ac:dyDescent="0.35">
      <c r="A124" s="12">
        <v>27</v>
      </c>
      <c r="B124" s="12" t="s">
        <v>49</v>
      </c>
      <c r="C124" s="12">
        <v>0</v>
      </c>
      <c r="D124" s="12">
        <v>8</v>
      </c>
      <c r="E124" s="12">
        <v>0</v>
      </c>
      <c r="G124" s="12">
        <v>1</v>
      </c>
      <c r="H124" s="12">
        <v>1</v>
      </c>
      <c r="J124" s="12">
        <v>3</v>
      </c>
      <c r="K124" s="12">
        <v>0</v>
      </c>
      <c r="L124" s="12">
        <v>5</v>
      </c>
      <c r="M124" s="12"/>
    </row>
    <row r="125" spans="1:15" ht="12.75" x14ac:dyDescent="0.35">
      <c r="A125" s="12">
        <v>27</v>
      </c>
      <c r="B125" s="12" t="s">
        <v>46</v>
      </c>
      <c r="C125" s="12">
        <v>1</v>
      </c>
      <c r="D125" s="12">
        <v>12</v>
      </c>
      <c r="E125" s="12">
        <v>0</v>
      </c>
      <c r="G125" s="12">
        <v>0</v>
      </c>
      <c r="H125" s="12">
        <v>0</v>
      </c>
      <c r="J125" s="12">
        <v>4</v>
      </c>
      <c r="K125" s="12">
        <v>0</v>
      </c>
      <c r="L125" s="12">
        <v>9</v>
      </c>
      <c r="M125" s="12"/>
    </row>
    <row r="126" spans="1:15" ht="12.75" x14ac:dyDescent="0.35">
      <c r="A126" s="12">
        <v>27</v>
      </c>
      <c r="B126" s="12" t="s">
        <v>113</v>
      </c>
      <c r="C126" s="12">
        <v>0</v>
      </c>
      <c r="D126" s="12">
        <v>7</v>
      </c>
      <c r="E126" s="12">
        <v>0</v>
      </c>
      <c r="G126" s="12">
        <v>0</v>
      </c>
      <c r="H126" s="12">
        <v>0</v>
      </c>
      <c r="J126" s="12">
        <v>5</v>
      </c>
      <c r="K126" s="12">
        <v>0</v>
      </c>
      <c r="L126" s="12">
        <v>0</v>
      </c>
      <c r="M126" s="12"/>
    </row>
    <row r="127" spans="1:15" ht="12.75" x14ac:dyDescent="0.35">
      <c r="A127" s="12">
        <v>28</v>
      </c>
      <c r="B127" s="12" t="s">
        <v>99</v>
      </c>
      <c r="C127" s="12">
        <v>0</v>
      </c>
      <c r="D127" s="12">
        <v>5</v>
      </c>
      <c r="E127" s="12">
        <v>1</v>
      </c>
      <c r="F127" s="12">
        <v>0</v>
      </c>
      <c r="H127" s="12">
        <v>0</v>
      </c>
      <c r="J127" s="12">
        <v>1</v>
      </c>
      <c r="K127" s="12">
        <v>0</v>
      </c>
    </row>
    <row r="128" spans="1:15" ht="12.75" x14ac:dyDescent="0.35">
      <c r="A128" s="12">
        <v>28</v>
      </c>
      <c r="B128" s="12" t="s">
        <v>40</v>
      </c>
      <c r="C128" s="12">
        <v>1</v>
      </c>
      <c r="D128" s="12">
        <v>10</v>
      </c>
      <c r="E128" s="12">
        <v>0</v>
      </c>
      <c r="F128" s="12">
        <v>0</v>
      </c>
      <c r="H128" s="12">
        <v>1</v>
      </c>
      <c r="J128" s="12">
        <v>2</v>
      </c>
      <c r="K128" s="12">
        <v>1</v>
      </c>
    </row>
    <row r="129" spans="1:11" ht="12.75" x14ac:dyDescent="0.35">
      <c r="A129" s="12">
        <v>28</v>
      </c>
      <c r="B129" s="12" t="s">
        <v>15</v>
      </c>
      <c r="C129" s="12">
        <v>0</v>
      </c>
      <c r="D129" s="12">
        <v>4</v>
      </c>
      <c r="E129" s="12">
        <v>0</v>
      </c>
      <c r="F129" s="12">
        <v>0</v>
      </c>
      <c r="H129" s="12">
        <v>1</v>
      </c>
      <c r="J129" s="12">
        <v>3</v>
      </c>
      <c r="K129" s="12">
        <v>0</v>
      </c>
    </row>
    <row r="130" spans="1:11" ht="12.75" x14ac:dyDescent="0.35">
      <c r="A130" s="12">
        <v>28</v>
      </c>
      <c r="B130" s="12" t="s">
        <v>14</v>
      </c>
      <c r="C130" s="12">
        <v>0</v>
      </c>
      <c r="D130" s="12">
        <v>6</v>
      </c>
      <c r="E130" s="12">
        <v>0</v>
      </c>
      <c r="F130" s="12">
        <v>0</v>
      </c>
      <c r="H130" s="12">
        <v>1</v>
      </c>
      <c r="J130" s="12">
        <v>4</v>
      </c>
      <c r="K130" s="12">
        <v>0</v>
      </c>
    </row>
    <row r="131" spans="1:11" ht="12.75" x14ac:dyDescent="0.35">
      <c r="A131" s="12">
        <v>29</v>
      </c>
      <c r="B131" s="12" t="s">
        <v>14</v>
      </c>
      <c r="C131" s="12">
        <v>0</v>
      </c>
      <c r="D131" s="12">
        <v>7</v>
      </c>
      <c r="E131" s="12">
        <v>0</v>
      </c>
      <c r="F131" s="12">
        <v>0</v>
      </c>
      <c r="G131" s="12"/>
      <c r="H131" s="12">
        <v>0</v>
      </c>
      <c r="I131" s="12"/>
      <c r="J131" s="12">
        <v>1</v>
      </c>
      <c r="K131" s="12">
        <v>0</v>
      </c>
    </row>
    <row r="132" spans="1:11" ht="12.75" x14ac:dyDescent="0.35">
      <c r="A132" s="12">
        <v>29</v>
      </c>
      <c r="B132" s="12" t="s">
        <v>15</v>
      </c>
      <c r="C132" s="12">
        <v>1</v>
      </c>
      <c r="D132" s="12">
        <v>10</v>
      </c>
      <c r="E132" s="12">
        <v>1</v>
      </c>
      <c r="F132" s="12">
        <v>0</v>
      </c>
      <c r="G132" s="12"/>
      <c r="H132" s="12">
        <v>0</v>
      </c>
      <c r="I132" s="12"/>
      <c r="J132" s="12">
        <v>2</v>
      </c>
      <c r="K132" s="12">
        <v>1</v>
      </c>
    </row>
    <row r="133" spans="1:11" ht="12.75" x14ac:dyDescent="0.35">
      <c r="A133" s="12">
        <v>29</v>
      </c>
      <c r="B133" s="12" t="s">
        <v>63</v>
      </c>
      <c r="C133" s="12">
        <v>0</v>
      </c>
      <c r="D133" s="12">
        <v>6</v>
      </c>
      <c r="E133" s="12">
        <v>0</v>
      </c>
      <c r="F133" s="12">
        <v>0</v>
      </c>
      <c r="G133" s="12"/>
      <c r="H133" s="12">
        <v>0</v>
      </c>
      <c r="J133" s="12">
        <v>3</v>
      </c>
      <c r="K133" s="12">
        <v>0</v>
      </c>
    </row>
    <row r="134" spans="1:11" ht="12.75" x14ac:dyDescent="0.35">
      <c r="A134" s="12">
        <v>29</v>
      </c>
      <c r="B134" s="12" t="s">
        <v>334</v>
      </c>
      <c r="C134" s="12">
        <v>0</v>
      </c>
      <c r="D134" s="12">
        <v>9</v>
      </c>
      <c r="E134" s="12">
        <v>0</v>
      </c>
      <c r="F134" s="12">
        <v>1</v>
      </c>
      <c r="G134" s="12"/>
      <c r="H134" s="12">
        <v>0</v>
      </c>
      <c r="J134" s="12">
        <v>4</v>
      </c>
      <c r="K134" s="12">
        <v>0</v>
      </c>
    </row>
    <row r="135" spans="1:11" ht="12.75" x14ac:dyDescent="0.35">
      <c r="A135" s="12">
        <v>30</v>
      </c>
      <c r="B135" s="12" t="s">
        <v>40</v>
      </c>
      <c r="C135" s="12">
        <v>0</v>
      </c>
      <c r="D135" s="12">
        <v>6</v>
      </c>
      <c r="E135" s="12">
        <v>0</v>
      </c>
      <c r="F135" s="12">
        <v>0</v>
      </c>
      <c r="H135" s="12">
        <v>0</v>
      </c>
      <c r="I135" s="12">
        <v>0</v>
      </c>
      <c r="J135" s="12">
        <v>1</v>
      </c>
      <c r="K135" s="12">
        <v>0</v>
      </c>
    </row>
    <row r="136" spans="1:11" ht="12.75" x14ac:dyDescent="0.35">
      <c r="A136" s="12">
        <v>30</v>
      </c>
      <c r="B136" s="12" t="s">
        <v>46</v>
      </c>
      <c r="C136" s="12">
        <v>0</v>
      </c>
      <c r="D136" s="12">
        <v>9</v>
      </c>
      <c r="E136" s="12">
        <v>0</v>
      </c>
      <c r="F136" s="12">
        <v>0</v>
      </c>
      <c r="H136" s="12">
        <v>0</v>
      </c>
      <c r="I136" s="12">
        <v>1</v>
      </c>
      <c r="J136" s="12">
        <v>2</v>
      </c>
      <c r="K136" s="12">
        <v>0</v>
      </c>
    </row>
    <row r="137" spans="1:11" ht="12.75" x14ac:dyDescent="0.35">
      <c r="A137" s="12">
        <v>30</v>
      </c>
      <c r="B137" s="12" t="s">
        <v>34</v>
      </c>
      <c r="C137" s="12">
        <v>0</v>
      </c>
      <c r="D137" s="12">
        <v>8</v>
      </c>
      <c r="E137" s="12">
        <v>0</v>
      </c>
      <c r="F137" s="12">
        <v>0</v>
      </c>
      <c r="H137" s="12">
        <v>0</v>
      </c>
      <c r="I137" s="12">
        <v>0</v>
      </c>
      <c r="J137" s="12">
        <v>3</v>
      </c>
      <c r="K137" s="12">
        <v>1</v>
      </c>
    </row>
    <row r="138" spans="1:11" ht="12.75" x14ac:dyDescent="0.35">
      <c r="A138" s="12">
        <v>30</v>
      </c>
      <c r="B138" s="12" t="s">
        <v>49</v>
      </c>
      <c r="C138" s="12">
        <v>0</v>
      </c>
      <c r="D138" s="12">
        <v>6</v>
      </c>
      <c r="E138" s="12">
        <v>0</v>
      </c>
      <c r="F138" s="12">
        <v>0</v>
      </c>
      <c r="H138" s="12">
        <v>0</v>
      </c>
      <c r="I138" s="12">
        <v>0</v>
      </c>
      <c r="J138" s="12">
        <v>4</v>
      </c>
      <c r="K138" s="12">
        <v>0</v>
      </c>
    </row>
    <row r="139" spans="1:11" ht="12.75" x14ac:dyDescent="0.35">
      <c r="A139" s="12">
        <v>30</v>
      </c>
      <c r="B139" s="12" t="s">
        <v>63</v>
      </c>
      <c r="C139" s="12">
        <v>1</v>
      </c>
      <c r="D139" s="12">
        <v>10</v>
      </c>
      <c r="E139" s="12">
        <v>1</v>
      </c>
      <c r="F139" s="12">
        <v>0</v>
      </c>
      <c r="H139" s="12">
        <v>0</v>
      </c>
      <c r="I139" s="12">
        <v>0</v>
      </c>
      <c r="J139" s="12">
        <v>5</v>
      </c>
      <c r="K139" s="12">
        <v>0</v>
      </c>
    </row>
    <row r="140" spans="1:11" ht="12.75" x14ac:dyDescent="0.35">
      <c r="A140" s="12">
        <v>30</v>
      </c>
      <c r="B140" s="12" t="s">
        <v>15</v>
      </c>
      <c r="C140" s="12">
        <v>0</v>
      </c>
      <c r="D140" s="12">
        <v>5</v>
      </c>
      <c r="E140" s="12">
        <v>0</v>
      </c>
      <c r="F140" s="12">
        <v>0</v>
      </c>
      <c r="H140" s="12">
        <v>0</v>
      </c>
      <c r="I140" s="12">
        <v>0</v>
      </c>
      <c r="J140" s="12">
        <v>6</v>
      </c>
      <c r="K140" s="12">
        <v>0</v>
      </c>
    </row>
    <row r="141" spans="1:11" ht="12.75" x14ac:dyDescent="0.35">
      <c r="A141" s="12">
        <v>31</v>
      </c>
      <c r="B141" s="12" t="s">
        <v>15</v>
      </c>
      <c r="C141" s="12">
        <v>0</v>
      </c>
      <c r="D141" s="12">
        <v>4</v>
      </c>
      <c r="E141" s="12">
        <v>0</v>
      </c>
      <c r="F141" s="12">
        <v>0</v>
      </c>
      <c r="H141" s="12">
        <v>0</v>
      </c>
      <c r="I141" s="12">
        <v>0</v>
      </c>
      <c r="J141" s="12">
        <v>1</v>
      </c>
      <c r="K141" s="12">
        <v>0</v>
      </c>
    </row>
    <row r="142" spans="1:11" ht="12.75" x14ac:dyDescent="0.35">
      <c r="A142" s="12">
        <v>31</v>
      </c>
      <c r="B142" s="12" t="s">
        <v>14</v>
      </c>
      <c r="C142" s="12">
        <v>0</v>
      </c>
      <c r="D142" s="12">
        <v>4</v>
      </c>
      <c r="E142" s="12">
        <v>0</v>
      </c>
      <c r="F142" s="12">
        <v>0</v>
      </c>
      <c r="H142" s="12">
        <v>1</v>
      </c>
      <c r="I142" s="12">
        <v>1</v>
      </c>
      <c r="J142" s="12">
        <v>2</v>
      </c>
      <c r="K142" s="12">
        <v>0</v>
      </c>
    </row>
    <row r="143" spans="1:11" ht="12.75" x14ac:dyDescent="0.35">
      <c r="A143" s="12">
        <v>31</v>
      </c>
      <c r="B143" s="12" t="s">
        <v>34</v>
      </c>
      <c r="C143" s="12">
        <v>0</v>
      </c>
      <c r="D143" s="12">
        <v>4</v>
      </c>
      <c r="E143" s="12">
        <v>0</v>
      </c>
      <c r="F143" s="12">
        <v>0</v>
      </c>
      <c r="H143" s="12">
        <v>0</v>
      </c>
      <c r="I143" s="12">
        <v>0</v>
      </c>
      <c r="J143" s="12">
        <v>3</v>
      </c>
      <c r="K143" s="12">
        <v>0</v>
      </c>
    </row>
    <row r="144" spans="1:11" ht="12.75" x14ac:dyDescent="0.35">
      <c r="A144" s="12">
        <v>31</v>
      </c>
      <c r="B144" s="12" t="s">
        <v>46</v>
      </c>
      <c r="C144" s="12">
        <v>1</v>
      </c>
      <c r="D144" s="12">
        <v>10</v>
      </c>
      <c r="E144" s="12">
        <v>1</v>
      </c>
      <c r="F144" s="12">
        <v>0</v>
      </c>
      <c r="H144" s="12">
        <v>0</v>
      </c>
      <c r="I144" s="12">
        <v>0</v>
      </c>
      <c r="J144" s="12">
        <v>4</v>
      </c>
      <c r="K144" s="12">
        <v>1</v>
      </c>
    </row>
    <row r="145" spans="1:11" ht="12.75" x14ac:dyDescent="0.35">
      <c r="A145" s="12">
        <v>31</v>
      </c>
      <c r="B145" s="12" t="s">
        <v>40</v>
      </c>
      <c r="C145" s="12">
        <v>0</v>
      </c>
      <c r="D145" s="12">
        <v>5</v>
      </c>
      <c r="E145" s="12">
        <v>0</v>
      </c>
      <c r="F145" s="12">
        <v>0</v>
      </c>
      <c r="H145" s="12">
        <v>1</v>
      </c>
      <c r="I145" s="12">
        <v>0</v>
      </c>
      <c r="J145" s="12">
        <v>5</v>
      </c>
      <c r="K145" s="12">
        <v>0</v>
      </c>
    </row>
    <row r="146" spans="1:11" ht="12.75" x14ac:dyDescent="0.35">
      <c r="A146" s="12">
        <v>31</v>
      </c>
      <c r="B146" s="12" t="s">
        <v>63</v>
      </c>
      <c r="C146" s="12">
        <v>0</v>
      </c>
      <c r="D146" s="12">
        <v>7</v>
      </c>
      <c r="E146" s="12">
        <v>0</v>
      </c>
      <c r="F146" s="12">
        <v>0</v>
      </c>
      <c r="H146" s="12">
        <v>0</v>
      </c>
      <c r="I146" s="12">
        <v>0</v>
      </c>
      <c r="J146" s="12">
        <v>6</v>
      </c>
      <c r="K146" s="12">
        <v>0</v>
      </c>
    </row>
    <row r="147" spans="1:11" ht="12.75" x14ac:dyDescent="0.35">
      <c r="A147" s="12">
        <v>32</v>
      </c>
      <c r="B147" s="12" t="s">
        <v>334</v>
      </c>
      <c r="C147" s="12">
        <v>0</v>
      </c>
      <c r="D147" s="12">
        <v>5</v>
      </c>
      <c r="E147" s="12">
        <v>1</v>
      </c>
      <c r="F147" s="12">
        <v>0</v>
      </c>
      <c r="H147" s="12">
        <v>0</v>
      </c>
      <c r="I147" s="12">
        <v>0</v>
      </c>
      <c r="J147" s="12">
        <v>1</v>
      </c>
      <c r="K147" s="12">
        <v>1</v>
      </c>
    </row>
    <row r="148" spans="1:11" ht="12.75" x14ac:dyDescent="0.35">
      <c r="A148" s="12">
        <v>32</v>
      </c>
      <c r="B148" s="12" t="s">
        <v>107</v>
      </c>
      <c r="C148" s="12">
        <v>0</v>
      </c>
      <c r="D148" s="12">
        <v>9</v>
      </c>
      <c r="E148" s="12">
        <v>0</v>
      </c>
      <c r="F148" s="12">
        <v>0</v>
      </c>
      <c r="H148" s="12">
        <v>0</v>
      </c>
      <c r="I148" s="12">
        <v>0</v>
      </c>
      <c r="J148" s="12">
        <v>2</v>
      </c>
      <c r="K148" s="12">
        <v>0</v>
      </c>
    </row>
    <row r="149" spans="1:11" ht="12.75" x14ac:dyDescent="0.35">
      <c r="A149" s="12">
        <v>32</v>
      </c>
      <c r="B149" s="12" t="s">
        <v>40</v>
      </c>
      <c r="C149" s="12">
        <v>1</v>
      </c>
      <c r="D149" s="12">
        <v>10</v>
      </c>
      <c r="E149" s="12">
        <v>0</v>
      </c>
      <c r="F149" s="12">
        <v>0</v>
      </c>
      <c r="H149" s="12">
        <v>1</v>
      </c>
      <c r="I149" s="12">
        <v>0</v>
      </c>
      <c r="J149" s="12">
        <v>3</v>
      </c>
      <c r="K149" s="12">
        <v>0</v>
      </c>
    </row>
    <row r="150" spans="1:11" ht="12.75" x14ac:dyDescent="0.35">
      <c r="A150" s="12">
        <v>32</v>
      </c>
      <c r="B150" s="12" t="s">
        <v>49</v>
      </c>
      <c r="C150" s="12">
        <v>0</v>
      </c>
      <c r="D150" s="12">
        <v>7</v>
      </c>
      <c r="E150" s="12">
        <v>0</v>
      </c>
      <c r="F150" s="12">
        <v>0</v>
      </c>
      <c r="H150" s="12">
        <v>1</v>
      </c>
      <c r="I150" s="12">
        <v>0</v>
      </c>
      <c r="J150" s="12">
        <v>4</v>
      </c>
      <c r="K150" s="12">
        <v>0</v>
      </c>
    </row>
    <row r="151" spans="1:11" ht="12.75" x14ac:dyDescent="0.35">
      <c r="A151" s="12">
        <v>32</v>
      </c>
      <c r="B151" s="12" t="s">
        <v>14</v>
      </c>
      <c r="C151" s="12">
        <v>0</v>
      </c>
      <c r="D151" s="12">
        <v>10</v>
      </c>
      <c r="E151" s="12">
        <v>0</v>
      </c>
      <c r="F151" s="12">
        <v>0</v>
      </c>
      <c r="H151" s="12">
        <v>1</v>
      </c>
      <c r="I151" s="12">
        <v>1</v>
      </c>
      <c r="J151" s="12">
        <v>5</v>
      </c>
      <c r="K151" s="12">
        <v>0</v>
      </c>
    </row>
    <row r="152" spans="1:11" ht="12.75" x14ac:dyDescent="0.35">
      <c r="A152" s="12">
        <v>33</v>
      </c>
      <c r="B152" s="12" t="s">
        <v>34</v>
      </c>
      <c r="C152" s="12">
        <v>1</v>
      </c>
      <c r="D152" s="12">
        <v>10</v>
      </c>
      <c r="E152" s="12">
        <v>1</v>
      </c>
      <c r="F152" s="12">
        <v>1</v>
      </c>
      <c r="H152" s="12">
        <v>0</v>
      </c>
      <c r="J152" s="12">
        <v>1</v>
      </c>
      <c r="K152" s="12">
        <v>1</v>
      </c>
    </row>
    <row r="153" spans="1:11" ht="12.75" x14ac:dyDescent="0.35">
      <c r="A153" s="12">
        <v>33</v>
      </c>
      <c r="B153" s="12" t="s">
        <v>46</v>
      </c>
      <c r="C153" s="12">
        <v>0</v>
      </c>
      <c r="D153" s="12">
        <v>7</v>
      </c>
      <c r="E153" s="12">
        <v>0</v>
      </c>
      <c r="F153" s="12">
        <v>0</v>
      </c>
      <c r="H153" s="12">
        <v>0</v>
      </c>
      <c r="J153" s="12">
        <v>2</v>
      </c>
      <c r="K153" s="12">
        <v>0</v>
      </c>
    </row>
    <row r="154" spans="1:11" ht="12.75" x14ac:dyDescent="0.35">
      <c r="A154" s="12">
        <v>33</v>
      </c>
      <c r="B154" s="12" t="s">
        <v>15</v>
      </c>
      <c r="C154" s="12">
        <v>0</v>
      </c>
      <c r="D154" s="12">
        <v>6</v>
      </c>
      <c r="E154" s="12">
        <v>0</v>
      </c>
      <c r="F154" s="12">
        <v>0</v>
      </c>
      <c r="H154" s="12">
        <v>1</v>
      </c>
      <c r="J154" s="12">
        <v>4</v>
      </c>
      <c r="K154" s="12">
        <v>0</v>
      </c>
    </row>
    <row r="155" spans="1:11" ht="12.75" x14ac:dyDescent="0.35">
      <c r="A155" s="12">
        <v>33</v>
      </c>
      <c r="B155" s="12" t="s">
        <v>49</v>
      </c>
      <c r="C155" s="12">
        <v>0</v>
      </c>
      <c r="D155" s="12">
        <v>3</v>
      </c>
      <c r="E155" s="12">
        <v>0</v>
      </c>
      <c r="F155" s="12">
        <v>0</v>
      </c>
      <c r="H155" s="12">
        <v>1</v>
      </c>
      <c r="J155" s="12">
        <v>3</v>
      </c>
      <c r="K155" s="12">
        <v>0</v>
      </c>
    </row>
    <row r="156" spans="1:11" ht="12.75" x14ac:dyDescent="0.35">
      <c r="A156" s="12">
        <v>34</v>
      </c>
      <c r="B156" s="12" t="s">
        <v>15</v>
      </c>
      <c r="C156" s="12">
        <v>0</v>
      </c>
      <c r="D156" s="12">
        <v>4</v>
      </c>
      <c r="E156" s="12">
        <v>0</v>
      </c>
      <c r="F156" s="12">
        <v>0</v>
      </c>
      <c r="H156" s="12">
        <v>1</v>
      </c>
      <c r="I156" s="12">
        <v>0</v>
      </c>
      <c r="J156" s="12">
        <v>1</v>
      </c>
      <c r="K156" s="12">
        <v>0</v>
      </c>
    </row>
    <row r="157" spans="1:11" ht="12.75" x14ac:dyDescent="0.35">
      <c r="A157" s="12">
        <v>34</v>
      </c>
      <c r="B157" s="12" t="s">
        <v>46</v>
      </c>
      <c r="C157" s="12">
        <v>1</v>
      </c>
      <c r="D157" s="12">
        <v>10</v>
      </c>
      <c r="E157" s="12">
        <v>0</v>
      </c>
      <c r="F157" s="12">
        <v>0</v>
      </c>
      <c r="H157" s="12">
        <v>0</v>
      </c>
      <c r="I157" s="12">
        <v>0</v>
      </c>
      <c r="J157" s="12">
        <v>2</v>
      </c>
      <c r="K157" s="12">
        <v>0</v>
      </c>
    </row>
    <row r="158" spans="1:11" ht="12.75" x14ac:dyDescent="0.35">
      <c r="A158" s="12">
        <v>34</v>
      </c>
      <c r="B158" s="12" t="s">
        <v>113</v>
      </c>
      <c r="C158" s="12">
        <v>0</v>
      </c>
      <c r="D158" s="12">
        <v>9</v>
      </c>
      <c r="E158" s="12">
        <v>1</v>
      </c>
      <c r="F158" s="12">
        <v>0</v>
      </c>
      <c r="H158" s="12">
        <v>0</v>
      </c>
      <c r="I158" s="12">
        <v>1</v>
      </c>
      <c r="J158" s="12">
        <v>3</v>
      </c>
      <c r="K158" s="12">
        <v>1</v>
      </c>
    </row>
    <row r="159" spans="1:11" ht="12.75" x14ac:dyDescent="0.35">
      <c r="A159" s="12">
        <v>34</v>
      </c>
      <c r="B159" s="12" t="s">
        <v>14</v>
      </c>
      <c r="C159" s="12">
        <v>0</v>
      </c>
      <c r="D159" s="12">
        <v>6</v>
      </c>
      <c r="E159" s="12">
        <v>0</v>
      </c>
      <c r="F159" s="12">
        <v>0</v>
      </c>
      <c r="H159" s="12">
        <v>1</v>
      </c>
      <c r="I159" s="12">
        <v>0</v>
      </c>
      <c r="J159" s="12">
        <v>4</v>
      </c>
      <c r="K159" s="12">
        <v>0</v>
      </c>
    </row>
    <row r="160" spans="1:11" ht="12.75" x14ac:dyDescent="0.35">
      <c r="A160" s="12">
        <v>34</v>
      </c>
      <c r="B160" s="12" t="s">
        <v>40</v>
      </c>
      <c r="C160" s="12">
        <v>0</v>
      </c>
      <c r="D160" s="12">
        <v>4</v>
      </c>
      <c r="E160" s="12">
        <v>0</v>
      </c>
      <c r="F160" s="12">
        <v>0</v>
      </c>
      <c r="H160" s="12">
        <v>1</v>
      </c>
      <c r="I160" s="12">
        <v>0</v>
      </c>
      <c r="J160" s="12">
        <v>5</v>
      </c>
      <c r="K160" s="12">
        <v>0</v>
      </c>
    </row>
    <row r="161" spans="1:11" ht="12.75" x14ac:dyDescent="0.35">
      <c r="A161" s="12">
        <v>34</v>
      </c>
      <c r="B161" s="12" t="s">
        <v>34</v>
      </c>
      <c r="C161" s="12">
        <v>0</v>
      </c>
      <c r="D161" s="12">
        <v>5</v>
      </c>
      <c r="E161" s="12">
        <v>0</v>
      </c>
      <c r="F161" s="12">
        <v>0</v>
      </c>
      <c r="H161" s="12">
        <v>1</v>
      </c>
      <c r="I161" s="12">
        <v>0</v>
      </c>
      <c r="J161" s="12">
        <v>6</v>
      </c>
      <c r="K161" s="12">
        <v>0</v>
      </c>
    </row>
    <row r="162" spans="1:11" ht="12.75" x14ac:dyDescent="0.35">
      <c r="A162" s="12">
        <v>35</v>
      </c>
      <c r="B162" s="12" t="s">
        <v>15</v>
      </c>
      <c r="C162" s="12">
        <v>0</v>
      </c>
      <c r="D162" s="12">
        <v>7</v>
      </c>
      <c r="E162" s="12">
        <v>0</v>
      </c>
      <c r="F162" s="12">
        <v>0</v>
      </c>
      <c r="H162" s="12">
        <v>0</v>
      </c>
      <c r="J162" s="12">
        <v>4</v>
      </c>
      <c r="K162" s="12">
        <v>0</v>
      </c>
    </row>
    <row r="163" spans="1:11" ht="12.75" x14ac:dyDescent="0.35">
      <c r="A163" s="12">
        <v>35</v>
      </c>
      <c r="B163" s="12" t="s">
        <v>63</v>
      </c>
      <c r="C163" s="12">
        <v>0</v>
      </c>
      <c r="D163" s="12">
        <v>8</v>
      </c>
      <c r="E163" s="12">
        <v>0</v>
      </c>
      <c r="F163" s="12">
        <v>0</v>
      </c>
      <c r="H163" s="12">
        <v>0</v>
      </c>
      <c r="J163" s="12">
        <v>1</v>
      </c>
      <c r="K163" s="12">
        <v>0</v>
      </c>
    </row>
    <row r="164" spans="1:11" ht="12.75" x14ac:dyDescent="0.35">
      <c r="A164" s="12">
        <v>35</v>
      </c>
      <c r="B164" s="12" t="s">
        <v>46</v>
      </c>
      <c r="C164" s="12">
        <v>0</v>
      </c>
      <c r="D164" s="12">
        <v>6</v>
      </c>
      <c r="E164" s="12">
        <v>0</v>
      </c>
      <c r="F164" s="12">
        <v>0</v>
      </c>
      <c r="H164" s="12">
        <v>0</v>
      </c>
      <c r="J164" s="12">
        <v>2</v>
      </c>
      <c r="K164" s="12">
        <v>0</v>
      </c>
    </row>
    <row r="165" spans="1:11" ht="12.75" x14ac:dyDescent="0.35">
      <c r="A165" s="12">
        <v>35</v>
      </c>
      <c r="B165" s="12" t="s">
        <v>34</v>
      </c>
      <c r="C165" s="12">
        <v>1</v>
      </c>
      <c r="D165" s="12">
        <v>10</v>
      </c>
      <c r="E165" s="12">
        <v>1</v>
      </c>
      <c r="F165" s="12">
        <v>1</v>
      </c>
      <c r="H165" s="12">
        <v>0</v>
      </c>
      <c r="J165" s="12">
        <v>3</v>
      </c>
      <c r="K165" s="12">
        <v>1</v>
      </c>
    </row>
    <row r="166" spans="1:11" ht="12.75" x14ac:dyDescent="0.35">
      <c r="A166" s="12">
        <v>36</v>
      </c>
      <c r="B166" s="12" t="s">
        <v>339</v>
      </c>
      <c r="C166" s="12">
        <v>0</v>
      </c>
      <c r="D166" s="12">
        <v>9</v>
      </c>
      <c r="E166" s="12">
        <v>0</v>
      </c>
      <c r="F166" s="12">
        <v>0</v>
      </c>
      <c r="H166" s="12">
        <v>0</v>
      </c>
      <c r="J166" s="12">
        <v>1</v>
      </c>
      <c r="K166" s="12">
        <v>1</v>
      </c>
    </row>
    <row r="167" spans="1:11" ht="12.75" x14ac:dyDescent="0.35">
      <c r="A167" s="12">
        <v>36</v>
      </c>
      <c r="B167" s="12" t="s">
        <v>46</v>
      </c>
      <c r="C167" s="12">
        <v>0</v>
      </c>
      <c r="D167" s="12">
        <v>9</v>
      </c>
      <c r="E167" s="12">
        <v>1</v>
      </c>
      <c r="F167" s="12">
        <v>0</v>
      </c>
      <c r="H167" s="12">
        <v>0</v>
      </c>
      <c r="J167" s="12">
        <v>2</v>
      </c>
      <c r="K167" s="12">
        <v>0</v>
      </c>
    </row>
    <row r="168" spans="1:11" ht="12.75" x14ac:dyDescent="0.35">
      <c r="A168" s="12">
        <v>36</v>
      </c>
      <c r="B168" s="12" t="s">
        <v>40</v>
      </c>
      <c r="C168" s="12">
        <v>1</v>
      </c>
      <c r="D168" s="12">
        <v>10</v>
      </c>
      <c r="E168" s="12">
        <v>0</v>
      </c>
      <c r="F168" s="12">
        <v>0</v>
      </c>
      <c r="H168" s="12">
        <v>1</v>
      </c>
      <c r="J168" s="12">
        <v>3</v>
      </c>
      <c r="K168" s="12">
        <v>0</v>
      </c>
    </row>
    <row r="169" spans="1:11" ht="12.75" x14ac:dyDescent="0.35">
      <c r="A169" s="12">
        <v>36</v>
      </c>
      <c r="B169" s="12" t="s">
        <v>14</v>
      </c>
      <c r="C169" s="12">
        <v>0</v>
      </c>
      <c r="D169" s="12">
        <v>9</v>
      </c>
      <c r="E169" s="12">
        <v>0</v>
      </c>
      <c r="F169" s="12">
        <v>1</v>
      </c>
      <c r="H169" s="12">
        <v>1</v>
      </c>
      <c r="J169" s="12">
        <v>4</v>
      </c>
      <c r="K169" s="12">
        <v>0</v>
      </c>
    </row>
    <row r="170" spans="1:11" ht="12.75" x14ac:dyDescent="0.35">
      <c r="A170" s="12">
        <v>37</v>
      </c>
      <c r="B170" s="12" t="s">
        <v>40</v>
      </c>
      <c r="C170" s="12">
        <v>0</v>
      </c>
      <c r="D170" s="12">
        <v>5</v>
      </c>
      <c r="E170" s="12">
        <v>0</v>
      </c>
      <c r="F170" s="12">
        <v>0</v>
      </c>
      <c r="H170" s="12">
        <v>0</v>
      </c>
      <c r="J170" s="12">
        <v>4</v>
      </c>
      <c r="K170" s="12">
        <v>1</v>
      </c>
    </row>
    <row r="171" spans="1:11" ht="12.75" x14ac:dyDescent="0.35">
      <c r="A171" s="12">
        <v>37</v>
      </c>
      <c r="B171" s="12" t="s">
        <v>34</v>
      </c>
      <c r="C171" s="12">
        <v>1</v>
      </c>
      <c r="D171" s="12">
        <v>10</v>
      </c>
      <c r="E171" s="12">
        <v>1</v>
      </c>
      <c r="F171" s="12">
        <v>0</v>
      </c>
      <c r="H171" s="12">
        <v>0</v>
      </c>
      <c r="J171" s="12">
        <v>2</v>
      </c>
      <c r="K171" s="12">
        <v>0</v>
      </c>
    </row>
    <row r="172" spans="1:11" ht="12.75" x14ac:dyDescent="0.35">
      <c r="A172" s="12">
        <v>37</v>
      </c>
      <c r="B172" s="12" t="s">
        <v>46</v>
      </c>
      <c r="C172" s="12">
        <v>0</v>
      </c>
      <c r="D172" s="12">
        <v>9</v>
      </c>
      <c r="E172" s="12">
        <v>0</v>
      </c>
      <c r="F172" s="12">
        <v>1</v>
      </c>
      <c r="H172" s="12">
        <v>0</v>
      </c>
      <c r="J172" s="12">
        <v>1</v>
      </c>
      <c r="K172" s="12">
        <v>0</v>
      </c>
    </row>
    <row r="173" spans="1:11" ht="12.75" x14ac:dyDescent="0.35">
      <c r="A173" s="12">
        <v>37</v>
      </c>
      <c r="B173" s="12" t="s">
        <v>63</v>
      </c>
      <c r="C173" s="12">
        <v>0</v>
      </c>
      <c r="D173" s="12">
        <v>4</v>
      </c>
      <c r="E173" s="12">
        <v>0</v>
      </c>
      <c r="F173" s="12">
        <v>0</v>
      </c>
      <c r="H173" s="12">
        <v>0</v>
      </c>
      <c r="J173" s="12">
        <v>3</v>
      </c>
      <c r="K173" s="12">
        <v>0</v>
      </c>
    </row>
    <row r="174" spans="1:11" ht="12.75" x14ac:dyDescent="0.35">
      <c r="A174" s="12">
        <v>38</v>
      </c>
      <c r="B174" s="12" t="s">
        <v>341</v>
      </c>
      <c r="C174" s="12">
        <v>0</v>
      </c>
      <c r="D174" s="12">
        <v>8</v>
      </c>
      <c r="E174" s="12">
        <v>0</v>
      </c>
      <c r="F174" s="12">
        <v>0</v>
      </c>
      <c r="H174" s="12">
        <v>0</v>
      </c>
      <c r="J174" s="12">
        <v>1</v>
      </c>
      <c r="K174" s="12">
        <v>0</v>
      </c>
    </row>
    <row r="175" spans="1:11" ht="12.75" x14ac:dyDescent="0.35">
      <c r="A175" s="12">
        <v>38</v>
      </c>
      <c r="B175" s="12" t="s">
        <v>14</v>
      </c>
      <c r="C175" s="12">
        <v>0</v>
      </c>
      <c r="D175" s="12">
        <v>8</v>
      </c>
      <c r="E175" s="12">
        <v>1</v>
      </c>
      <c r="F175" s="12">
        <v>0</v>
      </c>
      <c r="H175" s="12">
        <v>0</v>
      </c>
      <c r="J175" s="12">
        <v>2</v>
      </c>
      <c r="K175" s="12">
        <v>0</v>
      </c>
    </row>
    <row r="176" spans="1:11" ht="12.75" x14ac:dyDescent="0.35">
      <c r="A176" s="12">
        <v>38</v>
      </c>
      <c r="B176" s="12" t="s">
        <v>63</v>
      </c>
      <c r="C176" s="12">
        <v>0</v>
      </c>
      <c r="D176" s="12">
        <v>7</v>
      </c>
      <c r="E176" s="12">
        <v>0</v>
      </c>
      <c r="F176" s="12">
        <v>0</v>
      </c>
      <c r="H176" s="12">
        <v>1</v>
      </c>
      <c r="J176" s="12">
        <v>3</v>
      </c>
      <c r="K176" s="12">
        <v>0</v>
      </c>
    </row>
    <row r="177" spans="1:11" ht="12.75" x14ac:dyDescent="0.35">
      <c r="A177" s="12">
        <v>38</v>
      </c>
      <c r="B177" s="12" t="s">
        <v>99</v>
      </c>
      <c r="C177" s="12">
        <v>1</v>
      </c>
      <c r="D177" s="12">
        <v>10</v>
      </c>
      <c r="E177" s="12">
        <v>0</v>
      </c>
      <c r="F177" s="12">
        <v>1</v>
      </c>
      <c r="H177" s="12">
        <v>0</v>
      </c>
      <c r="J177" s="12">
        <v>4</v>
      </c>
      <c r="K177" s="12">
        <v>0</v>
      </c>
    </row>
    <row r="178" spans="1:11" ht="12.75" x14ac:dyDescent="0.35">
      <c r="A178" s="12">
        <v>38</v>
      </c>
      <c r="B178" s="12" t="s">
        <v>40</v>
      </c>
      <c r="C178" s="12">
        <v>0</v>
      </c>
      <c r="D178" s="12">
        <v>7</v>
      </c>
      <c r="E178" s="12">
        <v>0</v>
      </c>
      <c r="F178" s="12">
        <v>0</v>
      </c>
      <c r="H178" s="12">
        <v>0</v>
      </c>
      <c r="J178" s="12">
        <v>5</v>
      </c>
      <c r="K178" s="12">
        <v>1</v>
      </c>
    </row>
    <row r="179" spans="1:11" ht="12.75" x14ac:dyDescent="0.35">
      <c r="A179" s="12">
        <v>39</v>
      </c>
      <c r="B179" s="12" t="s">
        <v>14</v>
      </c>
      <c r="C179" s="12">
        <v>1</v>
      </c>
      <c r="D179" s="12">
        <v>10</v>
      </c>
      <c r="E179" s="12">
        <v>0</v>
      </c>
      <c r="F179" s="12">
        <v>1</v>
      </c>
      <c r="H179" s="12">
        <v>1</v>
      </c>
      <c r="J179" s="12">
        <v>1</v>
      </c>
      <c r="K179" s="12">
        <v>0</v>
      </c>
    </row>
    <row r="180" spans="1:11" ht="12.75" x14ac:dyDescent="0.35">
      <c r="A180" s="12">
        <v>39</v>
      </c>
      <c r="B180" s="12" t="s">
        <v>99</v>
      </c>
      <c r="C180" s="12">
        <v>0</v>
      </c>
      <c r="D180" s="12">
        <v>6</v>
      </c>
      <c r="E180" s="12">
        <v>0</v>
      </c>
      <c r="F180" s="12">
        <v>0</v>
      </c>
      <c r="H180" s="12">
        <v>0</v>
      </c>
      <c r="J180" s="12">
        <v>2</v>
      </c>
      <c r="K180" s="12">
        <v>0</v>
      </c>
    </row>
    <row r="181" spans="1:11" ht="12.75" x14ac:dyDescent="0.35">
      <c r="A181" s="12">
        <v>39</v>
      </c>
      <c r="B181" s="12" t="s">
        <v>15</v>
      </c>
      <c r="C181" s="12">
        <v>0</v>
      </c>
      <c r="D181" s="12">
        <v>8</v>
      </c>
      <c r="E181" s="12">
        <v>1</v>
      </c>
      <c r="F181" s="12">
        <v>0</v>
      </c>
      <c r="H181" s="12">
        <v>1</v>
      </c>
      <c r="J181" s="12">
        <v>3</v>
      </c>
      <c r="K181" s="12">
        <v>0</v>
      </c>
    </row>
    <row r="182" spans="1:11" ht="12.75" x14ac:dyDescent="0.35">
      <c r="A182" s="12">
        <v>39</v>
      </c>
      <c r="B182" s="12" t="s">
        <v>40</v>
      </c>
      <c r="C182" s="12">
        <v>0</v>
      </c>
      <c r="D182" s="12">
        <v>9</v>
      </c>
      <c r="E182" s="12">
        <v>0</v>
      </c>
      <c r="F182" s="12">
        <v>0</v>
      </c>
      <c r="H182" s="12">
        <v>0</v>
      </c>
      <c r="J182" s="12">
        <v>4</v>
      </c>
      <c r="K182" s="12">
        <v>1</v>
      </c>
    </row>
    <row r="183" spans="1:11" ht="12.75" x14ac:dyDescent="0.35">
      <c r="A183" s="12">
        <v>40</v>
      </c>
      <c r="B183" s="12" t="s">
        <v>14</v>
      </c>
      <c r="C183" s="12">
        <v>0</v>
      </c>
      <c r="D183" s="12">
        <v>7</v>
      </c>
      <c r="E183" s="12">
        <v>0</v>
      </c>
      <c r="F183" s="12">
        <v>1</v>
      </c>
      <c r="H183" s="12">
        <v>1</v>
      </c>
      <c r="J183" s="12">
        <v>1</v>
      </c>
      <c r="K183" s="12">
        <v>1</v>
      </c>
    </row>
    <row r="184" spans="1:11" ht="12.75" x14ac:dyDescent="0.35">
      <c r="A184" s="12">
        <v>40</v>
      </c>
      <c r="B184" s="12" t="s">
        <v>99</v>
      </c>
      <c r="C184" s="12">
        <v>0</v>
      </c>
      <c r="D184" s="12">
        <v>9</v>
      </c>
      <c r="E184" s="12">
        <v>1</v>
      </c>
      <c r="F184" s="12">
        <v>0</v>
      </c>
      <c r="H184" s="12">
        <v>0</v>
      </c>
      <c r="J184" s="12">
        <v>2</v>
      </c>
      <c r="K184" s="12">
        <v>0</v>
      </c>
    </row>
    <row r="185" spans="1:11" ht="12.75" x14ac:dyDescent="0.35">
      <c r="A185" s="12">
        <v>40</v>
      </c>
      <c r="B185" s="12" t="s">
        <v>15</v>
      </c>
      <c r="C185" s="12">
        <v>1</v>
      </c>
      <c r="D185" s="12">
        <v>10</v>
      </c>
      <c r="E185" s="12">
        <v>0</v>
      </c>
      <c r="F185" s="12">
        <v>0</v>
      </c>
      <c r="H185" s="12">
        <v>1</v>
      </c>
      <c r="J185" s="12">
        <v>3</v>
      </c>
      <c r="K185" s="12">
        <v>0</v>
      </c>
    </row>
    <row r="186" spans="1:11" ht="12.75" x14ac:dyDescent="0.35">
      <c r="A186" s="12">
        <v>40</v>
      </c>
      <c r="B186" s="12" t="s">
        <v>40</v>
      </c>
      <c r="C186" s="12">
        <v>0</v>
      </c>
      <c r="D186" s="12">
        <v>5</v>
      </c>
      <c r="E186" s="12">
        <v>0</v>
      </c>
      <c r="F186" s="12">
        <v>0</v>
      </c>
      <c r="H186" s="12">
        <v>0</v>
      </c>
      <c r="J186" s="12">
        <v>4</v>
      </c>
      <c r="K186" s="12">
        <v>0</v>
      </c>
    </row>
    <row r="187" spans="1:11" ht="12.75" x14ac:dyDescent="0.35">
      <c r="A187" s="12">
        <v>41</v>
      </c>
      <c r="B187" s="12" t="s">
        <v>14</v>
      </c>
      <c r="C187" s="12">
        <v>0</v>
      </c>
      <c r="D187" s="12">
        <v>5</v>
      </c>
      <c r="E187" s="12">
        <v>0</v>
      </c>
      <c r="H187" s="12">
        <v>1</v>
      </c>
      <c r="I187" s="12">
        <v>0</v>
      </c>
      <c r="J187" s="12">
        <v>1</v>
      </c>
      <c r="K187" s="12">
        <v>0</v>
      </c>
    </row>
    <row r="188" spans="1:11" ht="12.75" x14ac:dyDescent="0.35">
      <c r="A188" s="12">
        <v>41</v>
      </c>
      <c r="B188" s="12" t="s">
        <v>99</v>
      </c>
      <c r="C188" s="12">
        <v>0</v>
      </c>
      <c r="D188" s="12">
        <v>3</v>
      </c>
      <c r="E188" s="12">
        <v>0</v>
      </c>
      <c r="H188" s="12">
        <v>1</v>
      </c>
      <c r="I188" s="12">
        <v>0</v>
      </c>
      <c r="J188" s="12">
        <v>2</v>
      </c>
      <c r="K188" s="12">
        <v>0</v>
      </c>
    </row>
    <row r="189" spans="1:11" ht="12.75" x14ac:dyDescent="0.35">
      <c r="A189" s="12">
        <v>41</v>
      </c>
      <c r="B189" s="12" t="s">
        <v>15</v>
      </c>
      <c r="C189" s="12">
        <v>0</v>
      </c>
      <c r="D189" s="12">
        <v>4</v>
      </c>
      <c r="E189" s="12">
        <v>0</v>
      </c>
      <c r="H189" s="12">
        <v>1</v>
      </c>
      <c r="I189" s="12">
        <v>0</v>
      </c>
      <c r="J189" s="12">
        <v>3</v>
      </c>
      <c r="K189" s="12">
        <v>0</v>
      </c>
    </row>
    <row r="190" spans="1:11" ht="12.75" x14ac:dyDescent="0.35">
      <c r="A190" s="12">
        <v>41</v>
      </c>
      <c r="B190" s="12" t="s">
        <v>40</v>
      </c>
      <c r="C190" s="12">
        <v>1</v>
      </c>
      <c r="D190" s="12">
        <v>11</v>
      </c>
      <c r="E190" s="12">
        <v>1</v>
      </c>
      <c r="H190" s="12">
        <v>1</v>
      </c>
      <c r="I190" s="12">
        <v>1</v>
      </c>
      <c r="J190" s="12">
        <v>4</v>
      </c>
      <c r="K190" s="12">
        <v>1</v>
      </c>
    </row>
    <row r="191" spans="1:11" ht="12.75" x14ac:dyDescent="0.35">
      <c r="A191" s="12">
        <v>42</v>
      </c>
      <c r="B191" s="12" t="s">
        <v>15</v>
      </c>
      <c r="C191" s="12">
        <v>0</v>
      </c>
      <c r="D191" s="12">
        <v>5</v>
      </c>
      <c r="E191" s="12">
        <v>0</v>
      </c>
      <c r="H191" s="12">
        <v>1</v>
      </c>
      <c r="J191" s="12">
        <v>1</v>
      </c>
      <c r="K191" s="12">
        <v>0</v>
      </c>
    </row>
    <row r="192" spans="1:11" ht="12.75" x14ac:dyDescent="0.35">
      <c r="A192" s="12">
        <v>42</v>
      </c>
      <c r="B192" s="12" t="s">
        <v>107</v>
      </c>
      <c r="C192" s="12">
        <v>1</v>
      </c>
      <c r="D192" s="12">
        <v>10</v>
      </c>
      <c r="E192" s="12">
        <v>1</v>
      </c>
      <c r="H192" s="12">
        <v>1</v>
      </c>
      <c r="J192" s="12">
        <v>2</v>
      </c>
      <c r="K192" s="12">
        <v>1</v>
      </c>
    </row>
    <row r="193" spans="1:11" ht="12.75" x14ac:dyDescent="0.35">
      <c r="A193" s="12">
        <v>42</v>
      </c>
      <c r="B193" s="12" t="s">
        <v>40</v>
      </c>
      <c r="C193" s="12">
        <v>0</v>
      </c>
      <c r="D193" s="12">
        <v>5</v>
      </c>
      <c r="E193" s="12">
        <v>0</v>
      </c>
      <c r="H193" s="12">
        <v>1</v>
      </c>
      <c r="J193" s="12">
        <v>3</v>
      </c>
      <c r="K193" s="12">
        <v>0</v>
      </c>
    </row>
    <row r="194" spans="1:11" ht="12.75" x14ac:dyDescent="0.35">
      <c r="A194" s="12">
        <v>42</v>
      </c>
      <c r="B194" s="12" t="s">
        <v>99</v>
      </c>
      <c r="C194" s="12">
        <v>0</v>
      </c>
      <c r="D194" s="12">
        <v>3</v>
      </c>
      <c r="E194" s="12">
        <v>0</v>
      </c>
      <c r="H194" s="12">
        <v>1</v>
      </c>
      <c r="J194" s="12">
        <v>4</v>
      </c>
      <c r="K194" s="12">
        <v>0</v>
      </c>
    </row>
    <row r="195" spans="1:11" ht="12.75" x14ac:dyDescent="0.35">
      <c r="A195" s="12">
        <v>42</v>
      </c>
      <c r="B195" s="12" t="s">
        <v>14</v>
      </c>
      <c r="C195" s="12">
        <v>0</v>
      </c>
      <c r="D195" s="12">
        <v>5</v>
      </c>
      <c r="E195" s="12">
        <v>0</v>
      </c>
      <c r="H195" s="12">
        <v>0</v>
      </c>
      <c r="J195" s="12">
        <v>5</v>
      </c>
      <c r="K195" s="12">
        <v>0</v>
      </c>
    </row>
    <row r="196" spans="1:11" ht="12.75" x14ac:dyDescent="0.35">
      <c r="A196" s="12">
        <v>43</v>
      </c>
      <c r="B196" s="12" t="s">
        <v>34</v>
      </c>
      <c r="C196" s="12">
        <v>0</v>
      </c>
      <c r="D196" s="12">
        <v>4</v>
      </c>
      <c r="E196" s="12">
        <v>0</v>
      </c>
      <c r="H196" s="12">
        <v>0</v>
      </c>
      <c r="J196" s="12">
        <v>4</v>
      </c>
      <c r="K196" s="12">
        <v>0</v>
      </c>
    </row>
    <row r="197" spans="1:11" ht="12.75" x14ac:dyDescent="0.35">
      <c r="A197" s="12">
        <v>43</v>
      </c>
      <c r="B197" s="12" t="s">
        <v>46</v>
      </c>
      <c r="C197" s="12">
        <v>1</v>
      </c>
      <c r="D197" s="12">
        <v>10</v>
      </c>
      <c r="E197" s="12">
        <v>1</v>
      </c>
      <c r="H197" s="12">
        <v>0</v>
      </c>
      <c r="J197" s="12">
        <v>2</v>
      </c>
      <c r="K197" s="12">
        <v>0</v>
      </c>
    </row>
    <row r="198" spans="1:11" ht="12.75" x14ac:dyDescent="0.35">
      <c r="A198" s="12">
        <v>43</v>
      </c>
      <c r="B198" s="12" t="s">
        <v>40</v>
      </c>
      <c r="C198" s="12">
        <v>0</v>
      </c>
      <c r="D198" s="12">
        <v>7</v>
      </c>
      <c r="E198" s="12">
        <v>0</v>
      </c>
      <c r="H198" s="12">
        <v>0</v>
      </c>
      <c r="J198" s="12">
        <v>3</v>
      </c>
      <c r="K198" s="12">
        <v>0</v>
      </c>
    </row>
    <row r="199" spans="1:11" ht="12.75" x14ac:dyDescent="0.35">
      <c r="A199" s="12">
        <v>43</v>
      </c>
      <c r="B199" s="12" t="s">
        <v>342</v>
      </c>
      <c r="C199" s="12">
        <v>0</v>
      </c>
      <c r="D199" s="12">
        <v>5</v>
      </c>
      <c r="E199" s="12">
        <v>0</v>
      </c>
      <c r="H199" s="12">
        <v>0</v>
      </c>
      <c r="J199" s="12">
        <v>1</v>
      </c>
      <c r="K199" s="12">
        <v>1</v>
      </c>
    </row>
    <row r="200" spans="1:11" ht="12.75" x14ac:dyDescent="0.35">
      <c r="A200" s="12">
        <v>44</v>
      </c>
      <c r="B200" s="12" t="s">
        <v>113</v>
      </c>
      <c r="C200" s="12">
        <v>1</v>
      </c>
      <c r="D200" s="12">
        <v>10</v>
      </c>
      <c r="E200" s="12">
        <v>1</v>
      </c>
      <c r="F200" s="12">
        <v>0</v>
      </c>
      <c r="H200" s="12">
        <v>0</v>
      </c>
      <c r="J200" s="12">
        <v>1</v>
      </c>
      <c r="K200" s="12">
        <v>0</v>
      </c>
    </row>
    <row r="201" spans="1:11" ht="12.75" x14ac:dyDescent="0.35">
      <c r="A201" s="12">
        <v>44</v>
      </c>
      <c r="B201" s="12" t="s">
        <v>40</v>
      </c>
      <c r="C201" s="12">
        <v>0</v>
      </c>
      <c r="D201" s="12">
        <v>6</v>
      </c>
      <c r="E201" s="12">
        <v>0</v>
      </c>
      <c r="F201" s="12">
        <v>1</v>
      </c>
      <c r="H201" s="12">
        <v>0</v>
      </c>
      <c r="J201" s="12">
        <v>2</v>
      </c>
      <c r="K201" s="12">
        <v>0</v>
      </c>
    </row>
    <row r="202" spans="1:11" ht="12.75" x14ac:dyDescent="0.35">
      <c r="A202" s="12">
        <v>44</v>
      </c>
      <c r="B202" s="12" t="s">
        <v>46</v>
      </c>
      <c r="C202" s="12">
        <v>0</v>
      </c>
      <c r="D202" s="12">
        <v>6</v>
      </c>
      <c r="E202" s="12">
        <v>0</v>
      </c>
      <c r="F202" s="12">
        <v>0</v>
      </c>
      <c r="H202" s="12">
        <v>0</v>
      </c>
      <c r="J202" s="12">
        <v>3</v>
      </c>
      <c r="K202" s="12">
        <v>0</v>
      </c>
    </row>
    <row r="203" spans="1:11" ht="12.75" x14ac:dyDescent="0.35">
      <c r="A203" s="12">
        <v>44</v>
      </c>
      <c r="B203" s="12" t="s">
        <v>34</v>
      </c>
      <c r="C203" s="12">
        <v>0</v>
      </c>
      <c r="D203" s="12">
        <v>6</v>
      </c>
      <c r="E203" s="12">
        <v>0</v>
      </c>
      <c r="F203" s="12">
        <v>0</v>
      </c>
      <c r="H203" s="12">
        <v>0</v>
      </c>
      <c r="J203" s="12">
        <v>4</v>
      </c>
      <c r="K203" s="12">
        <v>1</v>
      </c>
    </row>
    <row r="204" spans="1:11" ht="12.75" x14ac:dyDescent="0.35">
      <c r="A204" s="12">
        <v>45</v>
      </c>
      <c r="B204" s="12" t="s">
        <v>99</v>
      </c>
      <c r="C204" s="12">
        <v>0</v>
      </c>
      <c r="D204" s="12">
        <v>3</v>
      </c>
      <c r="H204" s="12">
        <v>0</v>
      </c>
      <c r="J204" s="12">
        <v>1</v>
      </c>
      <c r="K204" s="12">
        <v>1</v>
      </c>
    </row>
    <row r="205" spans="1:11" ht="12.75" x14ac:dyDescent="0.35">
      <c r="A205" s="12">
        <v>45</v>
      </c>
      <c r="B205" s="12" t="s">
        <v>14</v>
      </c>
      <c r="C205" s="12">
        <v>0</v>
      </c>
      <c r="D205" s="12">
        <v>9</v>
      </c>
      <c r="H205" s="12">
        <v>0</v>
      </c>
      <c r="J205" s="12">
        <v>2</v>
      </c>
      <c r="K205" s="12">
        <v>0</v>
      </c>
    </row>
    <row r="206" spans="1:11" ht="12.75" x14ac:dyDescent="0.35">
      <c r="A206" s="12">
        <v>45</v>
      </c>
      <c r="B206" s="12" t="s">
        <v>40</v>
      </c>
      <c r="C206" s="12">
        <v>1</v>
      </c>
      <c r="D206" s="12">
        <v>10</v>
      </c>
      <c r="H206" s="12">
        <v>0</v>
      </c>
      <c r="J206" s="12">
        <v>3</v>
      </c>
      <c r="K206" s="12">
        <v>0</v>
      </c>
    </row>
    <row r="207" spans="1:11" ht="12.75" x14ac:dyDescent="0.35">
      <c r="A207" s="12">
        <v>45</v>
      </c>
      <c r="B207" s="12" t="s">
        <v>15</v>
      </c>
      <c r="C207" s="12">
        <v>0</v>
      </c>
      <c r="D207" s="12">
        <v>5</v>
      </c>
      <c r="H207" s="12">
        <v>1</v>
      </c>
      <c r="J207" s="12">
        <v>4</v>
      </c>
      <c r="K207" s="12">
        <v>0</v>
      </c>
    </row>
    <row r="208" spans="1:11" ht="12.75" x14ac:dyDescent="0.35">
      <c r="A208" s="12">
        <v>46</v>
      </c>
      <c r="B208" s="12" t="s">
        <v>14</v>
      </c>
      <c r="C208" s="12">
        <v>0</v>
      </c>
      <c r="D208" s="12">
        <v>6</v>
      </c>
      <c r="E208" s="12">
        <v>0</v>
      </c>
      <c r="F208" s="12">
        <v>0</v>
      </c>
      <c r="H208" s="12">
        <v>0</v>
      </c>
      <c r="J208" s="12">
        <v>1</v>
      </c>
      <c r="K208" s="12">
        <v>0</v>
      </c>
    </row>
    <row r="209" spans="1:13" ht="12.75" x14ac:dyDescent="0.35">
      <c r="A209" s="12">
        <v>46</v>
      </c>
      <c r="B209" s="12" t="s">
        <v>40</v>
      </c>
      <c r="C209" s="12">
        <v>1</v>
      </c>
      <c r="D209" s="12">
        <v>10</v>
      </c>
      <c r="E209" s="12">
        <v>1</v>
      </c>
      <c r="F209" s="12">
        <v>1</v>
      </c>
      <c r="H209" s="12">
        <v>0</v>
      </c>
      <c r="J209" s="12">
        <v>2</v>
      </c>
      <c r="K209" s="12">
        <v>1</v>
      </c>
    </row>
    <row r="210" spans="1:13" ht="12.75" x14ac:dyDescent="0.35">
      <c r="A210" s="12">
        <v>46</v>
      </c>
      <c r="B210" s="12" t="s">
        <v>15</v>
      </c>
      <c r="C210" s="12">
        <v>0</v>
      </c>
      <c r="D210" s="12">
        <v>7</v>
      </c>
      <c r="E210" s="12">
        <v>0</v>
      </c>
      <c r="F210" s="12">
        <v>0</v>
      </c>
      <c r="H210" s="12">
        <v>0</v>
      </c>
      <c r="J210" s="12">
        <v>3</v>
      </c>
      <c r="K210" s="12">
        <v>0</v>
      </c>
    </row>
    <row r="211" spans="1:13" ht="12.75" x14ac:dyDescent="0.35">
      <c r="A211" s="12">
        <v>46</v>
      </c>
      <c r="B211" s="12" t="s">
        <v>99</v>
      </c>
      <c r="C211" s="12">
        <v>0</v>
      </c>
      <c r="D211" s="12">
        <v>3</v>
      </c>
      <c r="E211" s="12">
        <v>0</v>
      </c>
      <c r="F211" s="12">
        <v>0</v>
      </c>
      <c r="H211" s="12">
        <v>0</v>
      </c>
      <c r="J211" s="12">
        <v>4</v>
      </c>
      <c r="K211" s="12">
        <v>0</v>
      </c>
    </row>
    <row r="212" spans="1:13" ht="12.75" x14ac:dyDescent="0.35">
      <c r="A212" s="12">
        <v>47</v>
      </c>
      <c r="B212" s="12" t="s">
        <v>14</v>
      </c>
      <c r="C212" s="12">
        <v>1</v>
      </c>
      <c r="D212" s="12">
        <v>10</v>
      </c>
      <c r="E212" s="12">
        <v>0</v>
      </c>
      <c r="F212" s="12">
        <v>1</v>
      </c>
      <c r="H212" s="12">
        <v>0</v>
      </c>
      <c r="J212" s="12">
        <v>1</v>
      </c>
      <c r="K212" s="12">
        <v>0</v>
      </c>
      <c r="M212" s="12">
        <v>7</v>
      </c>
    </row>
    <row r="213" spans="1:13" ht="12.75" x14ac:dyDescent="0.35">
      <c r="A213" s="12">
        <v>47</v>
      </c>
      <c r="B213" s="12" t="s">
        <v>40</v>
      </c>
      <c r="C213" s="12">
        <v>0</v>
      </c>
      <c r="D213" s="12">
        <v>6</v>
      </c>
      <c r="E213" s="12">
        <v>0</v>
      </c>
      <c r="F213" s="12">
        <v>0</v>
      </c>
      <c r="H213" s="12">
        <v>0</v>
      </c>
      <c r="J213" s="12">
        <v>2</v>
      </c>
      <c r="K213" s="12">
        <v>0</v>
      </c>
      <c r="M213" s="12">
        <v>2</v>
      </c>
    </row>
    <row r="214" spans="1:13" ht="12.75" x14ac:dyDescent="0.35">
      <c r="A214" s="12">
        <v>47</v>
      </c>
      <c r="B214" s="12" t="s">
        <v>15</v>
      </c>
      <c r="C214" s="12">
        <v>0</v>
      </c>
      <c r="D214" s="12">
        <v>7</v>
      </c>
      <c r="E214" s="12">
        <v>0</v>
      </c>
      <c r="F214" s="12">
        <v>0</v>
      </c>
      <c r="H214" s="12">
        <v>0</v>
      </c>
      <c r="J214" s="12">
        <v>3</v>
      </c>
      <c r="K214" s="12">
        <v>0</v>
      </c>
      <c r="M214" s="12">
        <v>5</v>
      </c>
    </row>
    <row r="215" spans="1:13" ht="12.75" x14ac:dyDescent="0.35">
      <c r="A215" s="12">
        <v>47</v>
      </c>
      <c r="B215" s="12" t="s">
        <v>99</v>
      </c>
      <c r="C215" s="12">
        <v>0</v>
      </c>
      <c r="D215" s="12">
        <v>8</v>
      </c>
      <c r="E215" s="12">
        <v>1</v>
      </c>
      <c r="F215" s="12">
        <v>0</v>
      </c>
      <c r="H215" s="12">
        <v>0</v>
      </c>
      <c r="J215" s="12">
        <v>4</v>
      </c>
      <c r="K215" s="12">
        <v>1</v>
      </c>
      <c r="M215" s="12">
        <v>0</v>
      </c>
    </row>
    <row r="216" spans="1:13" ht="12.75" x14ac:dyDescent="0.35">
      <c r="A216" s="12">
        <v>48</v>
      </c>
      <c r="B216" s="12" t="s">
        <v>14</v>
      </c>
      <c r="C216" s="12">
        <v>0</v>
      </c>
      <c r="D216" s="12">
        <v>8</v>
      </c>
      <c r="E216" s="12">
        <v>1</v>
      </c>
      <c r="F216" s="12">
        <v>0</v>
      </c>
      <c r="H216" s="12">
        <v>0</v>
      </c>
      <c r="J216" s="12">
        <v>1</v>
      </c>
      <c r="K216" s="12">
        <v>0</v>
      </c>
      <c r="M216" s="12">
        <v>4</v>
      </c>
    </row>
    <row r="217" spans="1:13" ht="12.75" x14ac:dyDescent="0.35">
      <c r="A217" s="12">
        <v>48</v>
      </c>
      <c r="B217" s="12" t="s">
        <v>40</v>
      </c>
      <c r="C217" s="12">
        <v>1</v>
      </c>
      <c r="D217" s="12">
        <v>10</v>
      </c>
      <c r="E217" s="12">
        <v>0</v>
      </c>
      <c r="F217" s="12">
        <v>1</v>
      </c>
      <c r="H217" s="12">
        <v>0</v>
      </c>
      <c r="J217" s="12">
        <v>2</v>
      </c>
      <c r="K217" s="12">
        <v>1</v>
      </c>
      <c r="M217" s="12">
        <v>3</v>
      </c>
    </row>
    <row r="218" spans="1:13" ht="12.75" x14ac:dyDescent="0.35">
      <c r="A218" s="12">
        <v>48</v>
      </c>
      <c r="B218" s="12" t="s">
        <v>15</v>
      </c>
      <c r="C218" s="12">
        <v>0</v>
      </c>
      <c r="D218" s="12">
        <v>4</v>
      </c>
      <c r="E218" s="12">
        <v>0</v>
      </c>
      <c r="F218" s="12">
        <v>0</v>
      </c>
      <c r="H218" s="12">
        <v>0</v>
      </c>
      <c r="J218" s="12">
        <v>3</v>
      </c>
      <c r="K218" s="12">
        <v>0</v>
      </c>
      <c r="M218" s="12">
        <v>0</v>
      </c>
    </row>
    <row r="219" spans="1:13" ht="12.75" x14ac:dyDescent="0.35">
      <c r="A219" s="12">
        <v>48</v>
      </c>
      <c r="B219" s="12" t="s">
        <v>99</v>
      </c>
      <c r="C219" s="12">
        <v>0</v>
      </c>
      <c r="D219" s="12">
        <v>3</v>
      </c>
      <c r="E219" s="12">
        <v>0</v>
      </c>
      <c r="H219" s="12">
        <v>0</v>
      </c>
      <c r="J219" s="12">
        <v>4</v>
      </c>
      <c r="K219" s="12">
        <v>0</v>
      </c>
      <c r="M219" s="12">
        <v>2</v>
      </c>
    </row>
    <row r="220" spans="1:13" ht="12.75" x14ac:dyDescent="0.35">
      <c r="A220" s="12">
        <v>49</v>
      </c>
      <c r="B220" s="12" t="s">
        <v>40</v>
      </c>
      <c r="C220" s="12">
        <v>0</v>
      </c>
      <c r="D220" s="12">
        <v>7</v>
      </c>
      <c r="E220" s="12">
        <v>0</v>
      </c>
      <c r="H220" s="12">
        <v>1</v>
      </c>
      <c r="J220" s="12">
        <v>1</v>
      </c>
      <c r="K220" s="12">
        <v>0</v>
      </c>
      <c r="M220" s="12">
        <v>2</v>
      </c>
    </row>
    <row r="221" spans="1:13" ht="12.75" x14ac:dyDescent="0.35">
      <c r="A221" s="12">
        <v>49</v>
      </c>
      <c r="B221" s="12" t="s">
        <v>343</v>
      </c>
      <c r="C221" s="12">
        <v>0</v>
      </c>
      <c r="D221" s="12">
        <v>4</v>
      </c>
      <c r="E221" s="12">
        <v>0</v>
      </c>
      <c r="H221" s="12">
        <v>1</v>
      </c>
      <c r="J221" s="12">
        <v>2</v>
      </c>
      <c r="K221" s="12">
        <v>0</v>
      </c>
      <c r="M221" s="12">
        <v>3</v>
      </c>
    </row>
    <row r="222" spans="1:13" ht="12.75" x14ac:dyDescent="0.35">
      <c r="A222" s="12">
        <v>49</v>
      </c>
      <c r="B222" s="12" t="s">
        <v>15</v>
      </c>
      <c r="C222" s="12">
        <v>0</v>
      </c>
      <c r="D222" s="12">
        <v>8</v>
      </c>
      <c r="E222" s="12">
        <v>1</v>
      </c>
      <c r="H222" s="12">
        <v>1</v>
      </c>
      <c r="J222" s="12">
        <v>3</v>
      </c>
      <c r="K222" s="12">
        <v>0</v>
      </c>
      <c r="M222" s="12">
        <v>1</v>
      </c>
    </row>
    <row r="223" spans="1:13" ht="12.75" x14ac:dyDescent="0.35">
      <c r="A223" s="12">
        <v>49</v>
      </c>
      <c r="B223" s="12" t="s">
        <v>14</v>
      </c>
      <c r="C223" s="12">
        <v>1</v>
      </c>
      <c r="D223" s="12">
        <v>10</v>
      </c>
      <c r="E223" s="12">
        <v>0</v>
      </c>
      <c r="H223" s="12">
        <v>1</v>
      </c>
      <c r="J223" s="12">
        <v>4</v>
      </c>
      <c r="K223" s="12">
        <v>1</v>
      </c>
      <c r="M223" s="12">
        <v>4</v>
      </c>
    </row>
    <row r="224" spans="1:13" ht="12.75" x14ac:dyDescent="0.35">
      <c r="A224" s="12">
        <v>50</v>
      </c>
      <c r="B224" s="12" t="s">
        <v>15</v>
      </c>
      <c r="C224" s="12">
        <v>0</v>
      </c>
      <c r="D224" s="12">
        <v>4</v>
      </c>
      <c r="E224" s="12">
        <v>0</v>
      </c>
      <c r="H224" s="12">
        <v>1</v>
      </c>
      <c r="J224" s="12">
        <v>3</v>
      </c>
      <c r="K224" s="12">
        <v>0</v>
      </c>
      <c r="M224" s="12">
        <v>1</v>
      </c>
    </row>
    <row r="225" spans="1:13" ht="12.75" x14ac:dyDescent="0.35">
      <c r="A225" s="12">
        <v>50</v>
      </c>
      <c r="B225" s="12" t="s">
        <v>46</v>
      </c>
      <c r="C225" s="12">
        <v>0</v>
      </c>
      <c r="D225" s="12">
        <v>9</v>
      </c>
      <c r="E225" s="12">
        <v>0</v>
      </c>
      <c r="H225" s="12">
        <v>0</v>
      </c>
      <c r="J225" s="12">
        <v>4</v>
      </c>
      <c r="K225" s="12">
        <v>0</v>
      </c>
      <c r="M225" s="12">
        <v>2</v>
      </c>
    </row>
    <row r="226" spans="1:13" ht="12.75" x14ac:dyDescent="0.35">
      <c r="A226" s="12">
        <v>50</v>
      </c>
      <c r="B226" s="12" t="s">
        <v>34</v>
      </c>
      <c r="C226" s="12">
        <v>1</v>
      </c>
      <c r="D226" s="12">
        <v>10</v>
      </c>
      <c r="E226" s="12">
        <v>1</v>
      </c>
      <c r="H226" s="12">
        <v>0</v>
      </c>
      <c r="J226" s="12">
        <v>2</v>
      </c>
      <c r="K226" s="12">
        <v>1</v>
      </c>
      <c r="M226" s="12">
        <v>4</v>
      </c>
    </row>
    <row r="227" spans="1:13" ht="12.75" x14ac:dyDescent="0.35">
      <c r="A227" s="12">
        <v>50</v>
      </c>
      <c r="B227" s="12" t="s">
        <v>14</v>
      </c>
      <c r="C227" s="12">
        <v>0</v>
      </c>
      <c r="D227" s="12">
        <v>9</v>
      </c>
      <c r="E227" s="12">
        <v>0</v>
      </c>
      <c r="H227" s="12">
        <v>0</v>
      </c>
      <c r="J227" s="12">
        <v>1</v>
      </c>
      <c r="K227" s="12">
        <v>0</v>
      </c>
      <c r="M227" s="12">
        <v>7</v>
      </c>
    </row>
    <row r="228" spans="1:13" ht="12.75" x14ac:dyDescent="0.35">
      <c r="A228" s="12">
        <v>51</v>
      </c>
      <c r="B228" s="12" t="s">
        <v>14</v>
      </c>
      <c r="C228" s="12">
        <v>1</v>
      </c>
      <c r="D228" s="12">
        <v>10</v>
      </c>
      <c r="E228" s="12">
        <v>0</v>
      </c>
      <c r="F228" s="12">
        <v>0</v>
      </c>
      <c r="H228" s="12">
        <v>1</v>
      </c>
      <c r="J228" s="12">
        <v>1</v>
      </c>
      <c r="K228" s="12">
        <v>0</v>
      </c>
      <c r="M228" s="12">
        <v>4</v>
      </c>
    </row>
    <row r="229" spans="1:13" ht="12.75" x14ac:dyDescent="0.35">
      <c r="A229" s="12">
        <v>51</v>
      </c>
      <c r="B229" s="12" t="s">
        <v>99</v>
      </c>
      <c r="C229" s="12">
        <v>0</v>
      </c>
      <c r="D229" s="12">
        <v>5</v>
      </c>
      <c r="E229" s="12">
        <v>0</v>
      </c>
      <c r="F229" s="12">
        <v>0</v>
      </c>
      <c r="H229" s="12">
        <v>1</v>
      </c>
      <c r="J229" s="12">
        <v>2</v>
      </c>
      <c r="K229" s="12">
        <v>1</v>
      </c>
      <c r="M229" s="12">
        <v>1</v>
      </c>
    </row>
    <row r="230" spans="1:13" ht="12.75" x14ac:dyDescent="0.35">
      <c r="A230" s="12">
        <v>51</v>
      </c>
      <c r="B230" s="12" t="s">
        <v>344</v>
      </c>
      <c r="C230" s="12">
        <v>0</v>
      </c>
      <c r="D230" s="12">
        <v>6</v>
      </c>
      <c r="E230" s="12">
        <v>1</v>
      </c>
      <c r="F230" s="12">
        <v>0</v>
      </c>
      <c r="H230" s="12">
        <v>0</v>
      </c>
      <c r="J230" s="12">
        <v>3</v>
      </c>
      <c r="K230" s="12">
        <v>0</v>
      </c>
      <c r="M230" s="12">
        <v>1</v>
      </c>
    </row>
    <row r="231" spans="1:13" ht="12.75" x14ac:dyDescent="0.35">
      <c r="A231" s="12">
        <v>51</v>
      </c>
      <c r="B231" s="12" t="s">
        <v>40</v>
      </c>
      <c r="C231" s="12">
        <v>0</v>
      </c>
      <c r="D231" s="12">
        <v>4</v>
      </c>
      <c r="E231" s="12">
        <v>0</v>
      </c>
      <c r="F231" s="12">
        <v>0</v>
      </c>
      <c r="H231" s="12">
        <v>1</v>
      </c>
      <c r="J231" s="12">
        <v>4</v>
      </c>
      <c r="K231" s="12">
        <v>0</v>
      </c>
      <c r="M231" s="12">
        <v>0</v>
      </c>
    </row>
    <row r="232" spans="1:13" ht="12.75" x14ac:dyDescent="0.35">
      <c r="A232" s="12">
        <v>52</v>
      </c>
      <c r="B232" s="12" t="s">
        <v>40</v>
      </c>
      <c r="C232" s="12">
        <v>0</v>
      </c>
      <c r="D232" s="12">
        <v>7</v>
      </c>
      <c r="E232" s="12">
        <v>0</v>
      </c>
      <c r="F232" s="12">
        <v>0</v>
      </c>
      <c r="H232" s="12">
        <v>0</v>
      </c>
      <c r="J232" s="12">
        <v>1</v>
      </c>
      <c r="K232" s="12">
        <v>1</v>
      </c>
      <c r="M232" s="12">
        <v>4</v>
      </c>
    </row>
    <row r="233" spans="1:13" ht="12.75" x14ac:dyDescent="0.35">
      <c r="A233" s="12">
        <v>52</v>
      </c>
      <c r="B233" s="12" t="s">
        <v>14</v>
      </c>
      <c r="C233" s="12">
        <v>1</v>
      </c>
      <c r="D233" s="12">
        <v>10</v>
      </c>
      <c r="E233" s="12">
        <v>1</v>
      </c>
      <c r="F233" s="12">
        <v>0</v>
      </c>
      <c r="H233" s="12">
        <v>1</v>
      </c>
      <c r="J233" s="12">
        <v>2</v>
      </c>
      <c r="K233" s="12">
        <v>0</v>
      </c>
      <c r="M233" s="12">
        <v>4</v>
      </c>
    </row>
    <row r="234" spans="1:13" ht="12.75" x14ac:dyDescent="0.35">
      <c r="A234" s="12">
        <v>52</v>
      </c>
      <c r="B234" s="12" t="s">
        <v>99</v>
      </c>
      <c r="C234" s="12">
        <v>0</v>
      </c>
      <c r="D234" s="12">
        <v>4</v>
      </c>
      <c r="E234" s="12">
        <v>0</v>
      </c>
      <c r="F234" s="12">
        <v>0</v>
      </c>
      <c r="H234" s="12">
        <v>0</v>
      </c>
      <c r="J234" s="12">
        <v>3</v>
      </c>
      <c r="K234" s="12">
        <v>0</v>
      </c>
      <c r="M234" s="12">
        <v>0</v>
      </c>
    </row>
    <row r="235" spans="1:13" ht="12.75" x14ac:dyDescent="0.35">
      <c r="A235" s="12">
        <v>52</v>
      </c>
      <c r="B235" s="12" t="s">
        <v>344</v>
      </c>
      <c r="C235" s="12">
        <v>0</v>
      </c>
      <c r="D235" s="12">
        <v>5</v>
      </c>
      <c r="E235" s="12">
        <v>0</v>
      </c>
      <c r="F235" s="12">
        <v>0</v>
      </c>
      <c r="H235" s="12">
        <v>0</v>
      </c>
      <c r="J235" s="12">
        <v>4</v>
      </c>
      <c r="K235" s="12">
        <v>0</v>
      </c>
      <c r="M235" s="12">
        <v>0</v>
      </c>
    </row>
    <row r="236" spans="1:13" ht="12.75" x14ac:dyDescent="0.35">
      <c r="A236" s="12">
        <v>53</v>
      </c>
      <c r="B236" s="12" t="s">
        <v>40</v>
      </c>
      <c r="C236" s="12">
        <v>0</v>
      </c>
      <c r="D236" s="12">
        <v>9</v>
      </c>
      <c r="E236" s="12">
        <v>0</v>
      </c>
      <c r="F236" s="12">
        <v>0</v>
      </c>
      <c r="H236" s="12">
        <v>1</v>
      </c>
      <c r="J236" s="12">
        <v>1</v>
      </c>
      <c r="K236" s="12">
        <v>0</v>
      </c>
      <c r="M236" s="12">
        <v>2</v>
      </c>
    </row>
    <row r="237" spans="1:13" ht="12.75" x14ac:dyDescent="0.35">
      <c r="A237" s="12">
        <v>53</v>
      </c>
      <c r="B237" s="12" t="s">
        <v>14</v>
      </c>
      <c r="C237" s="12">
        <v>0</v>
      </c>
      <c r="D237" s="12">
        <v>6</v>
      </c>
      <c r="E237" s="12">
        <v>0</v>
      </c>
      <c r="F237" s="12">
        <v>0</v>
      </c>
      <c r="H237" s="12">
        <v>1</v>
      </c>
      <c r="J237" s="12">
        <v>2</v>
      </c>
      <c r="K237" s="12">
        <v>0</v>
      </c>
      <c r="M237" s="12">
        <v>1</v>
      </c>
    </row>
    <row r="238" spans="1:13" ht="12.75" x14ac:dyDescent="0.35">
      <c r="A238" s="12">
        <v>53</v>
      </c>
      <c r="B238" s="12" t="s">
        <v>15</v>
      </c>
      <c r="C238" s="12">
        <v>0</v>
      </c>
      <c r="D238" s="12">
        <v>7</v>
      </c>
      <c r="E238" s="12">
        <v>0</v>
      </c>
      <c r="F238" s="12">
        <v>0</v>
      </c>
      <c r="H238" s="12">
        <v>1</v>
      </c>
      <c r="J238" s="12">
        <v>3</v>
      </c>
      <c r="K238" s="12">
        <v>0</v>
      </c>
      <c r="M238" s="12">
        <v>2</v>
      </c>
    </row>
    <row r="239" spans="1:13" ht="12.75" x14ac:dyDescent="0.35">
      <c r="A239" s="12">
        <v>53</v>
      </c>
      <c r="B239" s="12" t="s">
        <v>225</v>
      </c>
      <c r="C239" s="12">
        <v>0</v>
      </c>
      <c r="D239" s="12">
        <v>8</v>
      </c>
      <c r="E239" s="12">
        <v>0</v>
      </c>
      <c r="F239" s="12">
        <v>0</v>
      </c>
      <c r="H239" s="12">
        <v>1</v>
      </c>
      <c r="J239" s="12">
        <v>4</v>
      </c>
      <c r="K239" s="12">
        <v>0</v>
      </c>
      <c r="M239" s="12">
        <v>3</v>
      </c>
    </row>
    <row r="240" spans="1:13" ht="12.75" x14ac:dyDescent="0.35">
      <c r="A240" s="12">
        <v>53</v>
      </c>
      <c r="B240" s="12" t="s">
        <v>34</v>
      </c>
      <c r="C240" s="12">
        <v>0</v>
      </c>
      <c r="D240" s="12">
        <v>8</v>
      </c>
      <c r="E240" s="12">
        <v>0</v>
      </c>
      <c r="F240" s="12">
        <v>0</v>
      </c>
      <c r="H240" s="12">
        <v>1</v>
      </c>
      <c r="J240" s="12">
        <v>5</v>
      </c>
      <c r="K240" s="12">
        <v>0</v>
      </c>
      <c r="M240" s="12">
        <v>5</v>
      </c>
    </row>
    <row r="241" spans="1:13" ht="12.75" x14ac:dyDescent="0.35">
      <c r="A241" s="12">
        <v>53</v>
      </c>
      <c r="B241" s="12" t="s">
        <v>46</v>
      </c>
      <c r="C241" s="12">
        <v>0</v>
      </c>
      <c r="D241" s="12">
        <v>10</v>
      </c>
      <c r="E241" s="12">
        <v>1</v>
      </c>
      <c r="F241" s="12">
        <v>1</v>
      </c>
      <c r="H241" s="12">
        <v>0</v>
      </c>
      <c r="J241" s="12">
        <v>6</v>
      </c>
      <c r="K241" s="12">
        <v>1</v>
      </c>
      <c r="M241" s="12">
        <v>4</v>
      </c>
    </row>
    <row r="242" spans="1:13" ht="12.75" x14ac:dyDescent="0.35">
      <c r="A242" s="12">
        <v>54</v>
      </c>
      <c r="B242" s="12" t="s">
        <v>15</v>
      </c>
      <c r="C242" s="12">
        <v>0</v>
      </c>
      <c r="D242" s="12">
        <v>9</v>
      </c>
      <c r="E242" s="12">
        <v>0</v>
      </c>
      <c r="F242" s="12">
        <v>0</v>
      </c>
      <c r="H242" s="12">
        <v>0</v>
      </c>
      <c r="J242" s="12">
        <v>1</v>
      </c>
      <c r="K242" s="12">
        <v>0</v>
      </c>
      <c r="M242" s="12">
        <v>7</v>
      </c>
    </row>
    <row r="243" spans="1:13" ht="12.75" x14ac:dyDescent="0.35">
      <c r="A243" s="12">
        <v>54</v>
      </c>
      <c r="B243" s="12" t="s">
        <v>99</v>
      </c>
      <c r="C243" s="12">
        <v>0</v>
      </c>
      <c r="D243" s="12">
        <v>7</v>
      </c>
      <c r="E243" s="12">
        <v>1</v>
      </c>
      <c r="F243" s="12">
        <v>0</v>
      </c>
      <c r="H243" s="12">
        <v>0</v>
      </c>
      <c r="J243" s="12">
        <v>2</v>
      </c>
      <c r="K243" s="12">
        <v>0</v>
      </c>
      <c r="M243" s="12">
        <v>1</v>
      </c>
    </row>
    <row r="244" spans="1:13" ht="12.75" x14ac:dyDescent="0.35">
      <c r="A244" s="12">
        <v>54</v>
      </c>
      <c r="B244" s="12" t="s">
        <v>14</v>
      </c>
      <c r="C244" s="12">
        <v>0</v>
      </c>
      <c r="D244" s="12">
        <v>8</v>
      </c>
      <c r="E244" s="12">
        <v>0</v>
      </c>
      <c r="F244" s="12">
        <v>0</v>
      </c>
      <c r="H244" s="12">
        <v>0</v>
      </c>
      <c r="J244" s="12">
        <v>3</v>
      </c>
      <c r="K244" s="12">
        <v>1</v>
      </c>
      <c r="M244" s="12">
        <v>2</v>
      </c>
    </row>
    <row r="245" spans="1:13" ht="12.75" x14ac:dyDescent="0.35">
      <c r="A245" s="12">
        <v>54</v>
      </c>
      <c r="B245" s="12" t="s">
        <v>40</v>
      </c>
      <c r="C245" s="12">
        <v>1</v>
      </c>
      <c r="D245" s="12">
        <v>10</v>
      </c>
      <c r="E245" s="12">
        <v>0</v>
      </c>
      <c r="F245" s="12">
        <v>1</v>
      </c>
      <c r="H245" s="12">
        <v>0</v>
      </c>
      <c r="J245" s="12">
        <v>4</v>
      </c>
      <c r="K245" s="12">
        <v>0</v>
      </c>
      <c r="M245" s="12">
        <v>0</v>
      </c>
    </row>
    <row r="246" spans="1:13" ht="12.75" x14ac:dyDescent="0.35">
      <c r="A246" s="12">
        <v>55</v>
      </c>
      <c r="B246" s="12" t="s">
        <v>40</v>
      </c>
      <c r="C246" s="12">
        <v>0</v>
      </c>
      <c r="D246" s="12">
        <v>5</v>
      </c>
      <c r="E246" s="12">
        <v>0</v>
      </c>
      <c r="F246" s="12">
        <v>0</v>
      </c>
      <c r="G246" s="12">
        <v>0</v>
      </c>
      <c r="H246" s="12">
        <v>0</v>
      </c>
      <c r="J246" s="12">
        <v>1</v>
      </c>
      <c r="K246" s="12">
        <v>0</v>
      </c>
      <c r="M246" s="12">
        <v>2</v>
      </c>
    </row>
    <row r="247" spans="1:13" ht="12.75" x14ac:dyDescent="0.35">
      <c r="A247" s="12">
        <v>55</v>
      </c>
      <c r="B247" s="12" t="s">
        <v>99</v>
      </c>
      <c r="C247" s="12">
        <v>0</v>
      </c>
      <c r="D247" s="12">
        <v>5</v>
      </c>
      <c r="E247" s="12">
        <v>0</v>
      </c>
      <c r="F247" s="12">
        <v>0</v>
      </c>
      <c r="G247" s="12">
        <v>0</v>
      </c>
      <c r="H247" s="12">
        <v>0</v>
      </c>
      <c r="J247" s="12">
        <v>2</v>
      </c>
      <c r="K247" s="12">
        <v>0</v>
      </c>
      <c r="M247" s="12">
        <v>3</v>
      </c>
    </row>
    <row r="248" spans="1:13" ht="12.75" x14ac:dyDescent="0.35">
      <c r="A248" s="12">
        <v>55</v>
      </c>
      <c r="B248" s="12" t="s">
        <v>46</v>
      </c>
      <c r="C248" s="12">
        <v>0</v>
      </c>
      <c r="D248" s="12">
        <v>8</v>
      </c>
      <c r="E248" s="12">
        <v>0</v>
      </c>
      <c r="F248" s="12">
        <v>0</v>
      </c>
      <c r="G248" s="12">
        <v>0</v>
      </c>
      <c r="H248" s="12">
        <v>0</v>
      </c>
      <c r="J248" s="12">
        <v>5</v>
      </c>
      <c r="K248" s="12">
        <v>0</v>
      </c>
      <c r="M248" s="12">
        <v>0</v>
      </c>
    </row>
    <row r="249" spans="1:13" ht="12.75" x14ac:dyDescent="0.35">
      <c r="A249" s="12">
        <v>55</v>
      </c>
      <c r="B249" s="12" t="s">
        <v>15</v>
      </c>
      <c r="C249" s="12">
        <v>1</v>
      </c>
      <c r="D249" s="12">
        <v>10</v>
      </c>
      <c r="E249" s="12">
        <v>1</v>
      </c>
      <c r="F249" s="12">
        <v>0</v>
      </c>
      <c r="G249" s="12">
        <v>0</v>
      </c>
      <c r="H249" s="12">
        <v>0</v>
      </c>
      <c r="J249" s="12">
        <v>3</v>
      </c>
      <c r="K249" s="12">
        <v>1</v>
      </c>
      <c r="M249" s="12">
        <v>2</v>
      </c>
    </row>
    <row r="250" spans="1:13" ht="12.75" x14ac:dyDescent="0.35">
      <c r="A250" s="12">
        <v>55</v>
      </c>
      <c r="B250" s="12" t="s">
        <v>34</v>
      </c>
      <c r="C250" s="12">
        <v>0</v>
      </c>
      <c r="D250" s="12">
        <v>9</v>
      </c>
      <c r="E250" s="12">
        <v>0</v>
      </c>
      <c r="F250" s="12">
        <v>1</v>
      </c>
      <c r="G250" s="12">
        <v>0</v>
      </c>
      <c r="H250" s="12">
        <v>0</v>
      </c>
      <c r="J250" s="12">
        <v>4</v>
      </c>
      <c r="K250" s="12">
        <v>0</v>
      </c>
      <c r="M250" s="12">
        <v>3</v>
      </c>
    </row>
    <row r="251" spans="1:13" ht="12.75" x14ac:dyDescent="0.35">
      <c r="A251" s="12">
        <v>56</v>
      </c>
      <c r="B251" s="12" t="s">
        <v>40</v>
      </c>
      <c r="C251" s="12">
        <v>0</v>
      </c>
      <c r="D251" s="12">
        <v>8</v>
      </c>
      <c r="E251" s="12">
        <v>0</v>
      </c>
      <c r="F251" s="12">
        <v>0</v>
      </c>
      <c r="G251" s="12">
        <v>0</v>
      </c>
      <c r="H251" s="12">
        <v>0</v>
      </c>
      <c r="J251" s="12">
        <v>1</v>
      </c>
      <c r="K251" s="12">
        <v>0</v>
      </c>
      <c r="M251" s="12">
        <v>3</v>
      </c>
    </row>
    <row r="252" spans="1:13" ht="12.75" x14ac:dyDescent="0.35">
      <c r="A252" s="12">
        <v>56</v>
      </c>
      <c r="B252" s="12" t="s">
        <v>14</v>
      </c>
      <c r="C252" s="12">
        <v>0</v>
      </c>
      <c r="D252" s="12">
        <v>9</v>
      </c>
      <c r="E252" s="12">
        <v>0</v>
      </c>
      <c r="F252" s="12">
        <v>0</v>
      </c>
      <c r="G252" s="12">
        <v>0</v>
      </c>
      <c r="H252" s="12">
        <v>0</v>
      </c>
      <c r="J252" s="12">
        <v>2</v>
      </c>
      <c r="K252" s="12">
        <v>0</v>
      </c>
      <c r="M252" s="12">
        <v>7</v>
      </c>
    </row>
    <row r="253" spans="1:13" ht="12.75" x14ac:dyDescent="0.35">
      <c r="A253" s="12">
        <v>56</v>
      </c>
      <c r="B253" s="12" t="s">
        <v>15</v>
      </c>
      <c r="C253" s="12">
        <v>1</v>
      </c>
      <c r="D253" s="12">
        <v>11</v>
      </c>
      <c r="E253" s="12">
        <v>1</v>
      </c>
      <c r="F253" s="12">
        <v>1</v>
      </c>
      <c r="G253" s="12">
        <v>0</v>
      </c>
      <c r="H253" s="12">
        <v>0</v>
      </c>
      <c r="J253" s="12">
        <v>3</v>
      </c>
      <c r="K253" s="12">
        <v>1</v>
      </c>
      <c r="M253" s="12">
        <v>5</v>
      </c>
    </row>
    <row r="254" spans="1:13" ht="12.75" x14ac:dyDescent="0.35">
      <c r="A254" s="12">
        <v>56</v>
      </c>
      <c r="B254" s="12" t="s">
        <v>99</v>
      </c>
      <c r="C254" s="12">
        <v>0</v>
      </c>
      <c r="D254" s="12">
        <v>7</v>
      </c>
      <c r="E254" s="12">
        <v>0</v>
      </c>
      <c r="F254" s="12">
        <v>0</v>
      </c>
      <c r="G254" s="12">
        <v>0</v>
      </c>
      <c r="H254" s="12">
        <v>0</v>
      </c>
      <c r="J254" s="12">
        <v>4</v>
      </c>
      <c r="K254" s="12">
        <v>0</v>
      </c>
      <c r="M254" s="12">
        <v>3</v>
      </c>
    </row>
    <row r="255" spans="1:13" ht="12.75" x14ac:dyDescent="0.35">
      <c r="A255" s="12">
        <v>57</v>
      </c>
      <c r="B255" s="12" t="s">
        <v>40</v>
      </c>
      <c r="C255" s="12">
        <v>1</v>
      </c>
      <c r="D255" s="12">
        <v>10</v>
      </c>
      <c r="E255" s="12">
        <v>0</v>
      </c>
      <c r="F255" s="12">
        <v>1</v>
      </c>
      <c r="G255" s="12">
        <v>0</v>
      </c>
      <c r="H255" s="12">
        <v>0</v>
      </c>
      <c r="J255" s="12">
        <v>1</v>
      </c>
      <c r="K255" s="12">
        <v>0</v>
      </c>
      <c r="M255" s="12">
        <v>6</v>
      </c>
    </row>
    <row r="256" spans="1:13" ht="12.75" x14ac:dyDescent="0.35">
      <c r="A256" s="12">
        <v>57</v>
      </c>
      <c r="B256" s="12" t="s">
        <v>14</v>
      </c>
      <c r="C256" s="12">
        <v>0</v>
      </c>
      <c r="D256" s="12">
        <v>8</v>
      </c>
      <c r="E256" s="12">
        <v>0</v>
      </c>
      <c r="F256" s="12">
        <v>0</v>
      </c>
      <c r="G256" s="12">
        <v>0</v>
      </c>
      <c r="H256" s="12">
        <v>0</v>
      </c>
      <c r="J256" s="12">
        <v>2</v>
      </c>
      <c r="K256" s="12">
        <v>0</v>
      </c>
      <c r="M256" s="12">
        <v>4</v>
      </c>
    </row>
    <row r="257" spans="1:13" ht="12.75" x14ac:dyDescent="0.35">
      <c r="A257" s="12">
        <v>57</v>
      </c>
      <c r="B257" s="12" t="s">
        <v>15</v>
      </c>
      <c r="C257" s="12">
        <v>0</v>
      </c>
      <c r="D257" s="12">
        <v>7</v>
      </c>
      <c r="E257" s="12">
        <v>0</v>
      </c>
      <c r="F257" s="12">
        <v>0</v>
      </c>
      <c r="G257" s="12">
        <v>0</v>
      </c>
      <c r="H257" s="12">
        <v>0</v>
      </c>
      <c r="J257" s="12">
        <v>3</v>
      </c>
      <c r="K257" s="12">
        <v>0</v>
      </c>
      <c r="M257" s="12">
        <v>4</v>
      </c>
    </row>
    <row r="258" spans="1:13" ht="12.75" x14ac:dyDescent="0.35">
      <c r="A258" s="12">
        <v>57</v>
      </c>
      <c r="B258" s="12" t="s">
        <v>99</v>
      </c>
      <c r="C258" s="12">
        <v>0</v>
      </c>
      <c r="D258" s="12">
        <v>6</v>
      </c>
      <c r="E258" s="12">
        <v>1</v>
      </c>
      <c r="F258" s="12">
        <v>0</v>
      </c>
      <c r="G258" s="12">
        <v>0</v>
      </c>
      <c r="H258" s="12">
        <v>0</v>
      </c>
      <c r="J258" s="12">
        <v>4</v>
      </c>
      <c r="K258" s="12">
        <v>1</v>
      </c>
      <c r="M258" s="12">
        <v>0</v>
      </c>
    </row>
    <row r="259" spans="1:13" ht="12.75" x14ac:dyDescent="0.35">
      <c r="A259" s="12">
        <v>58</v>
      </c>
      <c r="B259" s="12" t="s">
        <v>14</v>
      </c>
      <c r="C259" s="12">
        <v>1</v>
      </c>
      <c r="D259" s="12">
        <v>10</v>
      </c>
      <c r="E259" s="12">
        <v>1</v>
      </c>
      <c r="F259" s="12">
        <v>0</v>
      </c>
      <c r="G259" s="12">
        <v>0</v>
      </c>
      <c r="H259" s="12">
        <v>0</v>
      </c>
      <c r="J259" s="12">
        <v>1</v>
      </c>
      <c r="K259" s="12">
        <v>0</v>
      </c>
      <c r="M259" s="12">
        <v>5</v>
      </c>
    </row>
    <row r="260" spans="1:13" ht="12.75" x14ac:dyDescent="0.35">
      <c r="A260" s="12">
        <v>58</v>
      </c>
      <c r="B260" s="12" t="s">
        <v>99</v>
      </c>
      <c r="C260" s="12">
        <v>0</v>
      </c>
      <c r="D260" s="12">
        <v>5</v>
      </c>
      <c r="E260" s="12">
        <v>0</v>
      </c>
      <c r="F260" s="12">
        <v>0</v>
      </c>
      <c r="G260" s="12">
        <v>0</v>
      </c>
      <c r="H260" s="12">
        <v>0</v>
      </c>
      <c r="J260" s="12">
        <v>2</v>
      </c>
      <c r="K260" s="12">
        <v>0</v>
      </c>
      <c r="M260" s="12">
        <v>2</v>
      </c>
    </row>
    <row r="261" spans="1:13" ht="12.75" x14ac:dyDescent="0.35">
      <c r="A261" s="12">
        <v>58</v>
      </c>
      <c r="B261" s="12" t="s">
        <v>15</v>
      </c>
      <c r="C261" s="12">
        <v>0</v>
      </c>
      <c r="D261" s="12">
        <v>8</v>
      </c>
      <c r="E261" s="12">
        <v>0</v>
      </c>
      <c r="F261" s="12">
        <v>0</v>
      </c>
      <c r="G261" s="12">
        <v>0</v>
      </c>
      <c r="H261" s="12">
        <v>0</v>
      </c>
      <c r="J261" s="12">
        <v>3</v>
      </c>
      <c r="K261" s="12">
        <v>1</v>
      </c>
      <c r="M261" s="12">
        <v>4</v>
      </c>
    </row>
    <row r="262" spans="1:13" ht="12.75" x14ac:dyDescent="0.35">
      <c r="A262" s="12">
        <v>58</v>
      </c>
      <c r="B262" s="12" t="s">
        <v>40</v>
      </c>
      <c r="C262" s="12">
        <v>0</v>
      </c>
      <c r="D262" s="12">
        <v>9</v>
      </c>
      <c r="E262" s="12">
        <v>0</v>
      </c>
      <c r="F262" s="12">
        <v>0</v>
      </c>
      <c r="G262" s="12">
        <v>0</v>
      </c>
      <c r="H262" s="12">
        <v>0</v>
      </c>
      <c r="J262" s="12">
        <v>4</v>
      </c>
      <c r="K262" s="12">
        <v>0</v>
      </c>
      <c r="M262" s="12">
        <v>3</v>
      </c>
    </row>
    <row r="263" spans="1:13" ht="12.75" x14ac:dyDescent="0.35">
      <c r="A263" s="12">
        <v>59</v>
      </c>
      <c r="B263" s="12" t="s">
        <v>14</v>
      </c>
      <c r="C263" s="12">
        <v>0</v>
      </c>
      <c r="D263" s="12">
        <v>9</v>
      </c>
      <c r="E263" s="12">
        <v>1</v>
      </c>
      <c r="F263" s="12">
        <v>1</v>
      </c>
      <c r="H263" s="12">
        <v>1</v>
      </c>
      <c r="J263" s="12">
        <v>4</v>
      </c>
      <c r="M263" s="12">
        <v>5</v>
      </c>
    </row>
    <row r="264" spans="1:13" ht="12.75" x14ac:dyDescent="0.35">
      <c r="A264" s="12">
        <v>59</v>
      </c>
      <c r="B264" s="12" t="s">
        <v>40</v>
      </c>
      <c r="C264" s="12">
        <v>1</v>
      </c>
      <c r="D264" s="12">
        <v>10</v>
      </c>
      <c r="E264" s="12">
        <v>0</v>
      </c>
      <c r="F264" s="12">
        <v>0</v>
      </c>
      <c r="H264" s="12">
        <v>0</v>
      </c>
      <c r="J264" s="12">
        <v>2</v>
      </c>
      <c r="M264" s="12">
        <v>5</v>
      </c>
    </row>
    <row r="265" spans="1:13" ht="12.75" x14ac:dyDescent="0.35">
      <c r="A265" s="12">
        <v>59</v>
      </c>
      <c r="B265" s="12" t="s">
        <v>99</v>
      </c>
      <c r="C265" s="12">
        <v>0</v>
      </c>
      <c r="D265" s="12">
        <v>5</v>
      </c>
      <c r="E265" s="12">
        <v>0</v>
      </c>
      <c r="F265" s="12">
        <v>0</v>
      </c>
      <c r="H265" s="12">
        <v>0</v>
      </c>
      <c r="J265" s="12">
        <v>5</v>
      </c>
      <c r="M265" s="12">
        <v>1</v>
      </c>
    </row>
    <row r="266" spans="1:13" ht="12.75" x14ac:dyDescent="0.35">
      <c r="A266" s="12">
        <v>59</v>
      </c>
      <c r="B266" s="12" t="s">
        <v>225</v>
      </c>
      <c r="C266" s="12">
        <v>0</v>
      </c>
      <c r="D266" s="12">
        <v>6</v>
      </c>
      <c r="E266" s="12">
        <v>0</v>
      </c>
      <c r="F266" s="12">
        <v>0</v>
      </c>
      <c r="H266" s="12">
        <v>1</v>
      </c>
      <c r="J266" s="12">
        <v>1</v>
      </c>
      <c r="M266" s="12">
        <v>2</v>
      </c>
    </row>
    <row r="267" spans="1:13" ht="12.75" x14ac:dyDescent="0.35">
      <c r="A267" s="12">
        <v>59</v>
      </c>
      <c r="B267" s="12" t="s">
        <v>344</v>
      </c>
      <c r="C267" s="12">
        <v>0</v>
      </c>
      <c r="D267" s="12">
        <v>5</v>
      </c>
      <c r="E267" s="12">
        <v>0</v>
      </c>
      <c r="F267" s="12">
        <v>0</v>
      </c>
      <c r="H267" s="12">
        <v>0</v>
      </c>
      <c r="J267" s="12">
        <v>3</v>
      </c>
      <c r="M267" s="12">
        <v>3</v>
      </c>
    </row>
    <row r="268" spans="1:13" ht="12.75" x14ac:dyDescent="0.35">
      <c r="A268" s="12">
        <v>60</v>
      </c>
      <c r="B268" s="12" t="s">
        <v>242</v>
      </c>
      <c r="C268" s="12">
        <v>0</v>
      </c>
      <c r="D268" s="12">
        <v>7</v>
      </c>
      <c r="E268" s="12">
        <v>0</v>
      </c>
      <c r="G268" s="12">
        <v>0</v>
      </c>
      <c r="H268" s="12">
        <v>0</v>
      </c>
      <c r="J268" s="12">
        <v>1</v>
      </c>
      <c r="K268" s="12">
        <v>0</v>
      </c>
      <c r="M268" s="12">
        <v>1</v>
      </c>
    </row>
    <row r="269" spans="1:13" ht="12.75" x14ac:dyDescent="0.35">
      <c r="A269" s="12">
        <v>60</v>
      </c>
      <c r="B269" s="12" t="s">
        <v>14</v>
      </c>
      <c r="C269" s="12">
        <v>0</v>
      </c>
      <c r="D269" s="12">
        <v>7</v>
      </c>
      <c r="E269" s="12">
        <v>0</v>
      </c>
      <c r="G269" s="12">
        <v>0</v>
      </c>
      <c r="H269" s="12">
        <v>0</v>
      </c>
      <c r="J269" s="12">
        <v>2</v>
      </c>
      <c r="K269" s="12">
        <v>0</v>
      </c>
      <c r="M269" s="12">
        <v>9</v>
      </c>
    </row>
    <row r="270" spans="1:13" ht="12.75" x14ac:dyDescent="0.35">
      <c r="A270" s="12">
        <v>60</v>
      </c>
      <c r="B270" s="12" t="s">
        <v>40</v>
      </c>
      <c r="C270" s="12">
        <v>0</v>
      </c>
      <c r="D270" s="12">
        <v>6</v>
      </c>
      <c r="E270" s="12">
        <v>0</v>
      </c>
      <c r="G270" s="12">
        <v>0</v>
      </c>
      <c r="H270" s="12">
        <v>0</v>
      </c>
      <c r="J270" s="12">
        <v>3</v>
      </c>
      <c r="K270" s="12">
        <v>0</v>
      </c>
      <c r="M270" s="12">
        <v>2</v>
      </c>
    </row>
    <row r="271" spans="1:13" ht="12.75" x14ac:dyDescent="0.35">
      <c r="A271" s="12">
        <v>60</v>
      </c>
      <c r="B271" s="12" t="s">
        <v>99</v>
      </c>
      <c r="C271" s="12">
        <v>1</v>
      </c>
      <c r="D271" s="12">
        <v>10</v>
      </c>
      <c r="E271" s="12">
        <v>1</v>
      </c>
      <c r="G271" s="12">
        <v>0</v>
      </c>
      <c r="H271" s="12">
        <v>0</v>
      </c>
      <c r="J271" s="12">
        <v>4</v>
      </c>
      <c r="K271" s="12">
        <v>1</v>
      </c>
      <c r="M271" s="12">
        <v>1</v>
      </c>
    </row>
    <row r="272" spans="1:13" ht="12.75" x14ac:dyDescent="0.35">
      <c r="A272" s="12">
        <v>60</v>
      </c>
      <c r="B272" s="12" t="s">
        <v>15</v>
      </c>
      <c r="C272" s="12">
        <v>0</v>
      </c>
      <c r="D272" s="12">
        <v>4</v>
      </c>
      <c r="E272" s="12">
        <v>0</v>
      </c>
      <c r="G272" s="12">
        <v>0</v>
      </c>
      <c r="H272" s="12">
        <v>1</v>
      </c>
      <c r="J272" s="12">
        <v>5</v>
      </c>
      <c r="K272" s="12">
        <v>0</v>
      </c>
      <c r="M272" s="12">
        <v>2</v>
      </c>
    </row>
    <row r="273" spans="1:13" ht="12.75" x14ac:dyDescent="0.35">
      <c r="A273" s="12">
        <v>61</v>
      </c>
      <c r="B273" s="12" t="s">
        <v>46</v>
      </c>
      <c r="C273" s="12">
        <v>1</v>
      </c>
      <c r="D273" s="12">
        <v>10</v>
      </c>
      <c r="E273" s="12">
        <v>1</v>
      </c>
      <c r="F273" s="12">
        <v>0</v>
      </c>
      <c r="J273" s="12">
        <v>1</v>
      </c>
      <c r="K273" s="12">
        <v>1</v>
      </c>
      <c r="M273" s="12">
        <v>5</v>
      </c>
    </row>
    <row r="274" spans="1:13" ht="12.75" x14ac:dyDescent="0.35">
      <c r="A274" s="12">
        <v>61</v>
      </c>
      <c r="B274" s="12" t="s">
        <v>99</v>
      </c>
      <c r="C274" s="12">
        <v>0</v>
      </c>
      <c r="D274" s="12">
        <v>6</v>
      </c>
      <c r="E274" s="12">
        <v>0</v>
      </c>
      <c r="F274" s="12">
        <v>1</v>
      </c>
      <c r="J274" s="12">
        <v>2</v>
      </c>
      <c r="K274" s="12">
        <v>0</v>
      </c>
      <c r="M274" s="12">
        <v>4</v>
      </c>
    </row>
    <row r="275" spans="1:13" ht="12.75" x14ac:dyDescent="0.35">
      <c r="A275" s="12">
        <v>61</v>
      </c>
      <c r="B275" s="12" t="s">
        <v>14</v>
      </c>
      <c r="C275" s="12">
        <v>0</v>
      </c>
      <c r="D275" s="12">
        <v>6</v>
      </c>
      <c r="E275" s="12">
        <v>0</v>
      </c>
      <c r="F275" s="12">
        <v>0</v>
      </c>
      <c r="J275" s="12">
        <v>3</v>
      </c>
      <c r="K275" s="12">
        <v>0</v>
      </c>
      <c r="M275" s="12">
        <v>1</v>
      </c>
    </row>
    <row r="276" spans="1:13" ht="12.75" x14ac:dyDescent="0.35">
      <c r="A276" s="12">
        <v>61</v>
      </c>
      <c r="B276" s="12" t="s">
        <v>15</v>
      </c>
      <c r="C276" s="12">
        <v>0</v>
      </c>
      <c r="D276" s="12">
        <v>9</v>
      </c>
      <c r="E276" s="12">
        <v>0</v>
      </c>
      <c r="F276" s="12">
        <v>0</v>
      </c>
      <c r="J276" s="12">
        <v>4</v>
      </c>
      <c r="K276" s="12">
        <v>0</v>
      </c>
      <c r="M276" s="12">
        <v>4</v>
      </c>
    </row>
    <row r="277" spans="1:13" ht="12.75" x14ac:dyDescent="0.35">
      <c r="A277" s="12">
        <v>62</v>
      </c>
      <c r="B277" s="12" t="s">
        <v>15</v>
      </c>
      <c r="C277" s="12">
        <v>0</v>
      </c>
      <c r="D277" s="12">
        <v>6</v>
      </c>
      <c r="E277" s="12">
        <v>0</v>
      </c>
      <c r="F277" s="12">
        <v>0</v>
      </c>
      <c r="J277" s="12">
        <v>1</v>
      </c>
      <c r="M277" s="12">
        <v>0</v>
      </c>
    </row>
    <row r="278" spans="1:13" ht="12.75" x14ac:dyDescent="0.35">
      <c r="A278" s="12">
        <v>62</v>
      </c>
      <c r="B278" s="12" t="s">
        <v>99</v>
      </c>
      <c r="C278" s="12">
        <v>0</v>
      </c>
      <c r="D278" s="12">
        <v>7</v>
      </c>
      <c r="E278" s="12">
        <v>0</v>
      </c>
      <c r="F278" s="12">
        <v>0</v>
      </c>
      <c r="J278" s="12">
        <v>2</v>
      </c>
      <c r="M278" s="12">
        <v>1</v>
      </c>
    </row>
    <row r="279" spans="1:13" ht="12.75" x14ac:dyDescent="0.35">
      <c r="A279" s="12">
        <v>62</v>
      </c>
      <c r="B279" s="12" t="s">
        <v>40</v>
      </c>
      <c r="C279" s="12">
        <v>0</v>
      </c>
      <c r="D279" s="12">
        <v>8</v>
      </c>
      <c r="E279" s="12">
        <v>0</v>
      </c>
      <c r="F279" s="12">
        <v>0</v>
      </c>
      <c r="J279" s="12">
        <v>3</v>
      </c>
      <c r="M279" s="12">
        <v>1</v>
      </c>
    </row>
    <row r="280" spans="1:13" ht="12.75" x14ac:dyDescent="0.35">
      <c r="A280" s="12">
        <v>62</v>
      </c>
      <c r="B280" s="12" t="s">
        <v>14</v>
      </c>
      <c r="C280" s="12">
        <v>1</v>
      </c>
      <c r="D280" s="12">
        <v>10</v>
      </c>
      <c r="E280" s="12">
        <v>1</v>
      </c>
      <c r="F280" s="12">
        <v>0</v>
      </c>
      <c r="J280" s="12">
        <v>4</v>
      </c>
      <c r="K280" s="12">
        <v>1</v>
      </c>
      <c r="M280" s="12">
        <v>2</v>
      </c>
    </row>
    <row r="281" spans="1:13" ht="12.75" x14ac:dyDescent="0.35">
      <c r="A281" s="12">
        <v>63</v>
      </c>
      <c r="B281" s="12" t="s">
        <v>15</v>
      </c>
      <c r="C281" s="12">
        <v>0</v>
      </c>
      <c r="D281" s="12">
        <v>6</v>
      </c>
      <c r="E281" s="12">
        <v>0</v>
      </c>
      <c r="F281" s="12">
        <v>0</v>
      </c>
      <c r="J281" s="12">
        <v>1</v>
      </c>
      <c r="M281" s="12">
        <v>1</v>
      </c>
    </row>
    <row r="282" spans="1:13" ht="12.75" x14ac:dyDescent="0.35">
      <c r="A282" s="12">
        <v>63</v>
      </c>
      <c r="B282" s="12" t="s">
        <v>99</v>
      </c>
      <c r="C282" s="12">
        <v>0</v>
      </c>
      <c r="D282" s="12">
        <v>4</v>
      </c>
      <c r="E282" s="12">
        <v>0</v>
      </c>
      <c r="F282" s="12">
        <v>0</v>
      </c>
      <c r="J282" s="12">
        <v>2</v>
      </c>
      <c r="M282" s="12">
        <v>1</v>
      </c>
    </row>
    <row r="283" spans="1:13" ht="12.75" x14ac:dyDescent="0.35">
      <c r="A283" s="12">
        <v>63</v>
      </c>
      <c r="B283" s="12" t="s">
        <v>40</v>
      </c>
      <c r="C283" s="12">
        <v>0</v>
      </c>
      <c r="D283" s="12">
        <v>7</v>
      </c>
      <c r="E283" s="12">
        <v>0</v>
      </c>
      <c r="F283" s="12">
        <v>0</v>
      </c>
      <c r="J283" s="12">
        <v>3</v>
      </c>
      <c r="K283" s="12">
        <v>1</v>
      </c>
      <c r="M283" s="12">
        <v>3</v>
      </c>
    </row>
    <row r="284" spans="1:13" ht="12.75" x14ac:dyDescent="0.35">
      <c r="A284" s="12">
        <v>63</v>
      </c>
      <c r="B284" s="12" t="s">
        <v>14</v>
      </c>
      <c r="C284" s="12">
        <v>1</v>
      </c>
      <c r="D284" s="12">
        <v>10</v>
      </c>
      <c r="E284" s="12">
        <v>1</v>
      </c>
      <c r="F284" s="12">
        <v>1</v>
      </c>
      <c r="J284" s="12">
        <v>4</v>
      </c>
      <c r="M284" s="12">
        <v>3</v>
      </c>
    </row>
    <row r="285" spans="1:13" ht="12.75" x14ac:dyDescent="0.35">
      <c r="A285" s="12">
        <v>64</v>
      </c>
      <c r="B285" s="12" t="s">
        <v>46</v>
      </c>
      <c r="C285" s="12">
        <v>1</v>
      </c>
      <c r="D285" s="12">
        <v>10</v>
      </c>
      <c r="E285" s="12">
        <v>1</v>
      </c>
      <c r="F285" s="12">
        <v>0</v>
      </c>
      <c r="G285" s="12">
        <v>0</v>
      </c>
      <c r="H285" s="12">
        <v>0</v>
      </c>
      <c r="J285" s="12">
        <v>4</v>
      </c>
      <c r="K285" s="12">
        <v>0</v>
      </c>
      <c r="M285" s="12">
        <v>2</v>
      </c>
    </row>
    <row r="286" spans="1:13" ht="12.75" x14ac:dyDescent="0.35">
      <c r="A286" s="12">
        <v>64</v>
      </c>
      <c r="B286" s="12" t="s">
        <v>15</v>
      </c>
      <c r="C286" s="12">
        <v>0</v>
      </c>
      <c r="D286" s="12">
        <v>5</v>
      </c>
      <c r="E286" s="12">
        <v>0</v>
      </c>
      <c r="F286" s="12">
        <v>0</v>
      </c>
      <c r="G286" s="12">
        <v>0</v>
      </c>
      <c r="H286" s="12">
        <v>1</v>
      </c>
      <c r="J286" s="12">
        <v>1</v>
      </c>
      <c r="K286" s="12">
        <v>0</v>
      </c>
      <c r="M286" s="12">
        <v>0</v>
      </c>
    </row>
    <row r="287" spans="1:13" ht="12.75" x14ac:dyDescent="0.35">
      <c r="A287" s="12">
        <v>64</v>
      </c>
      <c r="B287" s="12" t="s">
        <v>34</v>
      </c>
      <c r="C287" s="12">
        <v>0</v>
      </c>
      <c r="D287" s="12">
        <v>9</v>
      </c>
      <c r="E287" s="12">
        <v>0</v>
      </c>
      <c r="F287" s="12">
        <v>1</v>
      </c>
      <c r="G287" s="12">
        <v>1</v>
      </c>
      <c r="H287" s="12">
        <v>1</v>
      </c>
      <c r="J287" s="12">
        <v>5</v>
      </c>
      <c r="K287" s="12">
        <v>0</v>
      </c>
      <c r="M287" s="12">
        <v>4</v>
      </c>
    </row>
    <row r="288" spans="1:13" ht="12.75" x14ac:dyDescent="0.35">
      <c r="A288" s="12">
        <v>64</v>
      </c>
      <c r="B288" s="12" t="s">
        <v>225</v>
      </c>
      <c r="C288" s="12">
        <v>0</v>
      </c>
      <c r="D288" s="12">
        <v>6</v>
      </c>
      <c r="E288" s="12">
        <v>0</v>
      </c>
      <c r="F288" s="12">
        <v>0</v>
      </c>
      <c r="G288" s="12">
        <v>0</v>
      </c>
      <c r="H288" s="12">
        <v>0</v>
      </c>
      <c r="J288" s="12">
        <v>2</v>
      </c>
      <c r="K288" s="12">
        <v>0</v>
      </c>
      <c r="M288" s="12">
        <v>2</v>
      </c>
    </row>
    <row r="289" spans="1:13" ht="12.75" x14ac:dyDescent="0.35">
      <c r="A289" s="12">
        <v>64</v>
      </c>
      <c r="B289" s="12" t="s">
        <v>14</v>
      </c>
      <c r="C289" s="12">
        <v>0</v>
      </c>
      <c r="D289" s="12">
        <v>6</v>
      </c>
      <c r="E289" s="12">
        <v>0</v>
      </c>
      <c r="F289" s="12">
        <v>0</v>
      </c>
      <c r="G289" s="12">
        <v>0</v>
      </c>
      <c r="H289" s="12">
        <v>1</v>
      </c>
      <c r="J289" s="12">
        <v>3</v>
      </c>
      <c r="K289" s="12">
        <v>1</v>
      </c>
      <c r="M289" s="12">
        <v>0</v>
      </c>
    </row>
    <row r="290" spans="1:13" ht="12.75" x14ac:dyDescent="0.35">
      <c r="A290" s="12">
        <v>65</v>
      </c>
      <c r="B290" s="12" t="s">
        <v>14</v>
      </c>
      <c r="C290" s="12">
        <v>0</v>
      </c>
      <c r="D290" s="12">
        <v>7</v>
      </c>
      <c r="E290" s="12">
        <v>0</v>
      </c>
      <c r="F290" s="12">
        <v>0</v>
      </c>
      <c r="H290" s="12">
        <v>1</v>
      </c>
      <c r="J290" s="12">
        <v>1</v>
      </c>
      <c r="K290" s="12">
        <v>0</v>
      </c>
      <c r="M290" s="12">
        <v>6</v>
      </c>
    </row>
    <row r="291" spans="1:13" ht="12.75" x14ac:dyDescent="0.35">
      <c r="A291" s="12">
        <v>65</v>
      </c>
      <c r="B291" s="12" t="s">
        <v>99</v>
      </c>
      <c r="C291" s="12">
        <v>0</v>
      </c>
      <c r="D291" s="12">
        <v>8</v>
      </c>
      <c r="E291" s="12">
        <v>0</v>
      </c>
      <c r="F291" s="12">
        <v>0</v>
      </c>
      <c r="H291" s="12">
        <v>1</v>
      </c>
      <c r="J291" s="12">
        <v>2</v>
      </c>
      <c r="K291" s="12">
        <v>1</v>
      </c>
      <c r="M291" s="12">
        <v>2</v>
      </c>
    </row>
    <row r="292" spans="1:13" ht="12.75" x14ac:dyDescent="0.35">
      <c r="A292" s="12">
        <v>65</v>
      </c>
      <c r="B292" s="12" t="s">
        <v>15</v>
      </c>
      <c r="C292" s="12">
        <v>0</v>
      </c>
      <c r="D292" s="12">
        <v>8</v>
      </c>
      <c r="E292" s="12">
        <v>0</v>
      </c>
      <c r="F292" s="12">
        <v>0</v>
      </c>
      <c r="H292" s="12">
        <v>0</v>
      </c>
      <c r="J292" s="12">
        <v>3</v>
      </c>
      <c r="K292" s="12">
        <v>0</v>
      </c>
      <c r="M292" s="12">
        <v>3</v>
      </c>
    </row>
    <row r="293" spans="1:13" ht="12.75" x14ac:dyDescent="0.35">
      <c r="A293" s="12">
        <v>65</v>
      </c>
      <c r="B293" s="12" t="s">
        <v>40</v>
      </c>
      <c r="C293" s="12">
        <v>0</v>
      </c>
      <c r="D293" s="12">
        <v>6</v>
      </c>
      <c r="E293" s="12">
        <v>0</v>
      </c>
      <c r="F293" s="12">
        <v>0</v>
      </c>
      <c r="H293" s="12">
        <v>1</v>
      </c>
      <c r="J293" s="12">
        <v>4</v>
      </c>
      <c r="K293" s="12">
        <v>0</v>
      </c>
      <c r="M293" s="12">
        <v>1</v>
      </c>
    </row>
    <row r="294" spans="1:13" ht="12.75" x14ac:dyDescent="0.35">
      <c r="A294" s="12">
        <v>65</v>
      </c>
      <c r="B294" s="12" t="s">
        <v>13</v>
      </c>
      <c r="C294" s="12">
        <v>1</v>
      </c>
      <c r="D294" s="12">
        <v>10</v>
      </c>
      <c r="E294" s="12">
        <v>1</v>
      </c>
      <c r="F294" s="12">
        <v>0</v>
      </c>
      <c r="H294" s="12">
        <v>0</v>
      </c>
      <c r="J294" s="12">
        <v>5</v>
      </c>
      <c r="K294" s="12">
        <v>0</v>
      </c>
      <c r="M294" s="12">
        <v>1</v>
      </c>
    </row>
    <row r="295" spans="1:13" ht="12.75" x14ac:dyDescent="0.35">
      <c r="A295" s="12">
        <v>66</v>
      </c>
      <c r="B295" s="12" t="s">
        <v>14</v>
      </c>
      <c r="C295" s="12">
        <v>0</v>
      </c>
      <c r="D295" s="12">
        <v>5</v>
      </c>
      <c r="E295" s="12">
        <v>0</v>
      </c>
      <c r="F295" s="12">
        <v>0</v>
      </c>
      <c r="H295" s="12">
        <v>1</v>
      </c>
      <c r="J295" s="12">
        <v>2</v>
      </c>
      <c r="K295" s="12">
        <v>0</v>
      </c>
      <c r="M295" s="12">
        <v>5</v>
      </c>
    </row>
    <row r="296" spans="1:13" ht="12.75" x14ac:dyDescent="0.35">
      <c r="A296" s="12">
        <v>66</v>
      </c>
      <c r="B296" s="12" t="s">
        <v>15</v>
      </c>
      <c r="C296" s="12">
        <v>0</v>
      </c>
      <c r="D296" s="12">
        <v>8</v>
      </c>
      <c r="E296" s="12">
        <v>1</v>
      </c>
      <c r="F296" s="12">
        <v>0</v>
      </c>
      <c r="H296" s="12">
        <v>0</v>
      </c>
      <c r="J296" s="12">
        <v>4</v>
      </c>
      <c r="K296" s="12">
        <v>0</v>
      </c>
      <c r="M296" s="12">
        <v>2</v>
      </c>
    </row>
    <row r="297" spans="1:13" ht="12.75" x14ac:dyDescent="0.35">
      <c r="A297" s="12">
        <v>66</v>
      </c>
      <c r="B297" s="12" t="s">
        <v>99</v>
      </c>
      <c r="C297" s="12">
        <v>1</v>
      </c>
      <c r="D297" s="12">
        <v>10</v>
      </c>
      <c r="E297" s="12">
        <v>0</v>
      </c>
      <c r="F297" s="12">
        <v>0</v>
      </c>
      <c r="H297" s="12">
        <v>1</v>
      </c>
      <c r="J297" s="12">
        <v>1</v>
      </c>
      <c r="K297" s="12">
        <v>1</v>
      </c>
      <c r="M297" s="12">
        <v>0</v>
      </c>
    </row>
    <row r="298" spans="1:13" ht="12.75" x14ac:dyDescent="0.35">
      <c r="A298" s="12">
        <v>66</v>
      </c>
      <c r="B298" s="12" t="s">
        <v>40</v>
      </c>
      <c r="C298" s="12">
        <v>0</v>
      </c>
      <c r="D298" s="12">
        <v>9</v>
      </c>
      <c r="E298" s="12">
        <v>0</v>
      </c>
      <c r="F298" s="12">
        <v>0</v>
      </c>
      <c r="H298" s="12">
        <v>1</v>
      </c>
      <c r="J298" s="12">
        <v>3</v>
      </c>
      <c r="K298" s="12">
        <v>0</v>
      </c>
      <c r="M298" s="12">
        <v>4</v>
      </c>
    </row>
    <row r="299" spans="1:13" ht="12.75" x14ac:dyDescent="0.35">
      <c r="A299" s="12">
        <v>67</v>
      </c>
      <c r="B299" s="12" t="s">
        <v>14</v>
      </c>
      <c r="C299" s="12">
        <v>0</v>
      </c>
      <c r="D299" s="12">
        <v>9</v>
      </c>
      <c r="E299" s="12">
        <v>0</v>
      </c>
      <c r="F299" s="12">
        <v>0</v>
      </c>
      <c r="H299" s="12">
        <v>0</v>
      </c>
      <c r="J299" s="12">
        <v>1</v>
      </c>
      <c r="K299" s="12">
        <v>0</v>
      </c>
      <c r="M299" s="12">
        <v>1</v>
      </c>
    </row>
    <row r="300" spans="1:13" ht="12.75" x14ac:dyDescent="0.35">
      <c r="A300" s="12">
        <v>67</v>
      </c>
      <c r="B300" s="12" t="s">
        <v>13</v>
      </c>
      <c r="C300" s="12">
        <v>0</v>
      </c>
      <c r="D300" s="12">
        <v>7</v>
      </c>
      <c r="E300" s="12">
        <v>1</v>
      </c>
      <c r="F300" s="12">
        <v>0</v>
      </c>
      <c r="H300" s="12">
        <v>0</v>
      </c>
      <c r="J300" s="12">
        <v>2</v>
      </c>
      <c r="K300" s="12">
        <v>0</v>
      </c>
      <c r="M300" s="12">
        <v>3</v>
      </c>
    </row>
    <row r="301" spans="1:13" ht="12.75" x14ac:dyDescent="0.35">
      <c r="A301" s="12">
        <v>67</v>
      </c>
      <c r="B301" s="12" t="s">
        <v>99</v>
      </c>
      <c r="C301" s="12">
        <v>0</v>
      </c>
      <c r="D301" s="12">
        <v>7</v>
      </c>
      <c r="E301" s="12">
        <v>0</v>
      </c>
      <c r="F301" s="12">
        <v>0</v>
      </c>
      <c r="H301" s="12">
        <v>0</v>
      </c>
      <c r="J301" s="12">
        <v>3</v>
      </c>
      <c r="K301" s="12">
        <v>0</v>
      </c>
      <c r="M301" s="12">
        <v>0</v>
      </c>
    </row>
    <row r="302" spans="1:13" ht="12.75" x14ac:dyDescent="0.35">
      <c r="A302" s="12">
        <v>67</v>
      </c>
      <c r="B302" s="12" t="s">
        <v>40</v>
      </c>
      <c r="C302" s="12">
        <v>0</v>
      </c>
      <c r="D302" s="12">
        <v>6</v>
      </c>
      <c r="E302" s="12">
        <v>0</v>
      </c>
      <c r="F302" s="12">
        <v>0</v>
      </c>
      <c r="H302" s="12">
        <v>0</v>
      </c>
      <c r="J302" s="12">
        <v>4</v>
      </c>
      <c r="K302" s="12">
        <v>0</v>
      </c>
      <c r="M302" s="12">
        <v>3</v>
      </c>
    </row>
    <row r="303" spans="1:13" ht="12.75" x14ac:dyDescent="0.35">
      <c r="A303" s="12">
        <v>67</v>
      </c>
      <c r="B303" s="12" t="s">
        <v>15</v>
      </c>
      <c r="C303" s="12">
        <v>1</v>
      </c>
      <c r="D303" s="12">
        <v>10</v>
      </c>
      <c r="E303" s="12">
        <v>0</v>
      </c>
      <c r="F303" s="12">
        <v>0</v>
      </c>
      <c r="H303" s="12">
        <v>0</v>
      </c>
      <c r="J303" s="12">
        <v>5</v>
      </c>
      <c r="K303" s="12">
        <v>1</v>
      </c>
      <c r="M303" s="12">
        <v>3</v>
      </c>
    </row>
    <row r="304" spans="1:13" ht="12.75" x14ac:dyDescent="0.35">
      <c r="A304" s="12">
        <v>67</v>
      </c>
      <c r="B304" s="12" t="s">
        <v>345</v>
      </c>
      <c r="C304" s="12">
        <v>0</v>
      </c>
      <c r="D304" s="12">
        <v>7</v>
      </c>
      <c r="E304" s="12">
        <v>0</v>
      </c>
      <c r="F304" s="12">
        <v>0</v>
      </c>
      <c r="H304" s="12">
        <v>0</v>
      </c>
      <c r="J304" s="12">
        <v>6</v>
      </c>
      <c r="K304" s="12">
        <v>0</v>
      </c>
      <c r="M304" s="12">
        <v>0</v>
      </c>
    </row>
    <row r="305" spans="1:13" ht="12.75" x14ac:dyDescent="0.35">
      <c r="A305" s="12">
        <v>68</v>
      </c>
      <c r="B305" s="12" t="s">
        <v>15</v>
      </c>
      <c r="C305" s="12">
        <v>0</v>
      </c>
      <c r="D305" s="12">
        <v>7</v>
      </c>
      <c r="E305" s="12">
        <v>0</v>
      </c>
      <c r="F305" s="12">
        <v>0</v>
      </c>
      <c r="H305" s="12">
        <v>0</v>
      </c>
      <c r="J305" s="12">
        <v>1</v>
      </c>
      <c r="K305" s="12">
        <v>0</v>
      </c>
      <c r="M305" s="12">
        <v>0</v>
      </c>
    </row>
    <row r="306" spans="1:13" ht="12.75" x14ac:dyDescent="0.35">
      <c r="A306" s="12">
        <v>68</v>
      </c>
      <c r="B306" s="12" t="s">
        <v>34</v>
      </c>
      <c r="C306" s="12">
        <v>0</v>
      </c>
      <c r="D306" s="12">
        <v>3</v>
      </c>
      <c r="E306" s="12">
        <v>0</v>
      </c>
      <c r="F306" s="12">
        <v>0</v>
      </c>
      <c r="H306" s="12">
        <v>0</v>
      </c>
      <c r="J306" s="12">
        <v>2</v>
      </c>
      <c r="K306" s="12">
        <v>0</v>
      </c>
      <c r="M306" s="12">
        <v>2</v>
      </c>
    </row>
    <row r="307" spans="1:13" ht="12.75" x14ac:dyDescent="0.35">
      <c r="A307" s="12">
        <v>68</v>
      </c>
      <c r="B307" s="12" t="s">
        <v>46</v>
      </c>
      <c r="C307" s="12">
        <v>0</v>
      </c>
      <c r="D307" s="12">
        <v>8</v>
      </c>
      <c r="E307" s="12">
        <v>1</v>
      </c>
      <c r="F307" s="12">
        <v>0</v>
      </c>
      <c r="H307" s="12">
        <v>0</v>
      </c>
      <c r="J307" s="12">
        <v>3</v>
      </c>
      <c r="K307" s="12">
        <v>0</v>
      </c>
      <c r="M307" s="12">
        <v>2</v>
      </c>
    </row>
    <row r="308" spans="1:13" ht="12.75" x14ac:dyDescent="0.35">
      <c r="A308" s="12">
        <v>68</v>
      </c>
      <c r="B308" s="12" t="s">
        <v>40</v>
      </c>
      <c r="C308" s="12">
        <v>1</v>
      </c>
      <c r="D308" s="12">
        <v>10</v>
      </c>
      <c r="E308" s="12">
        <v>0</v>
      </c>
      <c r="F308" s="12">
        <v>0</v>
      </c>
      <c r="H308" s="12">
        <v>0</v>
      </c>
      <c r="J308" s="12">
        <v>4</v>
      </c>
      <c r="K308" s="12">
        <v>1</v>
      </c>
      <c r="M308" s="12">
        <v>1</v>
      </c>
    </row>
    <row r="309" spans="1:13" ht="12.75" x14ac:dyDescent="0.35">
      <c r="A309" s="12">
        <v>69</v>
      </c>
      <c r="B309" s="12" t="s">
        <v>40</v>
      </c>
      <c r="C309" s="12">
        <v>1</v>
      </c>
      <c r="D309" s="12">
        <v>10</v>
      </c>
      <c r="E309" s="12">
        <v>0</v>
      </c>
      <c r="F309" s="12">
        <v>0</v>
      </c>
      <c r="H309" s="12">
        <v>0</v>
      </c>
      <c r="J309" s="12">
        <v>1</v>
      </c>
      <c r="K309" s="12">
        <v>1</v>
      </c>
      <c r="M309" s="12">
        <v>4</v>
      </c>
    </row>
    <row r="310" spans="1:13" ht="12.75" x14ac:dyDescent="0.35">
      <c r="A310" s="12">
        <v>69</v>
      </c>
      <c r="B310" s="12" t="s">
        <v>14</v>
      </c>
      <c r="C310" s="12">
        <v>0</v>
      </c>
      <c r="D310" s="12">
        <v>9</v>
      </c>
      <c r="E310" s="12">
        <v>1</v>
      </c>
      <c r="F310" s="12">
        <v>0</v>
      </c>
      <c r="H310" s="12">
        <v>0</v>
      </c>
      <c r="J310" s="12">
        <v>2</v>
      </c>
      <c r="K310" s="12">
        <v>0</v>
      </c>
      <c r="M310" s="12">
        <v>0</v>
      </c>
    </row>
    <row r="311" spans="1:13" ht="12.75" x14ac:dyDescent="0.35">
      <c r="A311" s="12">
        <v>69</v>
      </c>
      <c r="B311" s="12" t="s">
        <v>15</v>
      </c>
      <c r="C311" s="12">
        <v>0</v>
      </c>
      <c r="D311" s="12">
        <v>5</v>
      </c>
      <c r="E311" s="12">
        <v>0</v>
      </c>
      <c r="F311" s="12">
        <v>0</v>
      </c>
      <c r="H311" s="12">
        <v>0</v>
      </c>
      <c r="J311" s="12">
        <v>3</v>
      </c>
      <c r="K311" s="12">
        <v>0</v>
      </c>
      <c r="M311" s="12">
        <v>1</v>
      </c>
    </row>
    <row r="312" spans="1:13" ht="12.75" x14ac:dyDescent="0.35">
      <c r="A312" s="12">
        <v>69</v>
      </c>
      <c r="B312" s="12" t="s">
        <v>13</v>
      </c>
      <c r="C312" s="12">
        <v>0</v>
      </c>
      <c r="D312" s="12">
        <v>6</v>
      </c>
      <c r="E312" s="12">
        <v>0</v>
      </c>
      <c r="F312" s="12">
        <v>1</v>
      </c>
      <c r="H312" s="12">
        <v>0</v>
      </c>
      <c r="J312" s="12">
        <v>4</v>
      </c>
      <c r="K312" s="12">
        <v>0</v>
      </c>
      <c r="M312" s="12">
        <v>5</v>
      </c>
    </row>
    <row r="313" spans="1:13" ht="12.75" x14ac:dyDescent="0.35">
      <c r="A313" s="12">
        <v>70</v>
      </c>
      <c r="B313" s="12" t="s">
        <v>34</v>
      </c>
      <c r="C313" s="12">
        <v>0</v>
      </c>
      <c r="D313" s="12">
        <v>7</v>
      </c>
      <c r="E313" s="12">
        <v>0</v>
      </c>
      <c r="F313" s="12">
        <v>0</v>
      </c>
      <c r="J313" s="12">
        <v>1</v>
      </c>
      <c r="K313" s="12">
        <v>1</v>
      </c>
      <c r="M313" s="12">
        <v>3</v>
      </c>
    </row>
    <row r="314" spans="1:13" ht="12.75" x14ac:dyDescent="0.35">
      <c r="A314" s="12">
        <v>70</v>
      </c>
      <c r="B314" s="12" t="s">
        <v>15</v>
      </c>
      <c r="C314" s="12">
        <v>0</v>
      </c>
      <c r="D314" s="12">
        <v>9</v>
      </c>
      <c r="E314" s="12">
        <v>0</v>
      </c>
      <c r="F314" s="12">
        <v>0</v>
      </c>
      <c r="J314" s="12">
        <v>2</v>
      </c>
      <c r="K314" s="12">
        <v>0</v>
      </c>
      <c r="M314" s="12">
        <v>1</v>
      </c>
    </row>
    <row r="315" spans="1:13" ht="12.75" x14ac:dyDescent="0.35">
      <c r="A315" s="12">
        <v>70</v>
      </c>
      <c r="B315" s="12" t="s">
        <v>14</v>
      </c>
      <c r="C315" s="12">
        <v>0</v>
      </c>
      <c r="D315" s="12">
        <v>8</v>
      </c>
      <c r="E315" s="12">
        <v>1</v>
      </c>
      <c r="F315" s="12">
        <v>0</v>
      </c>
      <c r="J315" s="12">
        <v>3</v>
      </c>
      <c r="K315" s="12">
        <v>0</v>
      </c>
      <c r="M315" s="12">
        <v>3</v>
      </c>
    </row>
    <row r="316" spans="1:13" ht="12.75" x14ac:dyDescent="0.35">
      <c r="A316" s="12">
        <v>70</v>
      </c>
      <c r="B316" s="12" t="s">
        <v>46</v>
      </c>
      <c r="C316" s="12">
        <v>0</v>
      </c>
      <c r="D316" s="12">
        <v>7</v>
      </c>
      <c r="E316" s="12">
        <v>0</v>
      </c>
      <c r="F316" s="12">
        <v>0</v>
      </c>
      <c r="J316" s="12">
        <v>4</v>
      </c>
      <c r="K316" s="12">
        <v>0</v>
      </c>
      <c r="M316" s="12">
        <v>3</v>
      </c>
    </row>
    <row r="317" spans="1:13" ht="12.75" x14ac:dyDescent="0.35">
      <c r="A317" s="12">
        <v>70</v>
      </c>
      <c r="B317" s="12" t="s">
        <v>40</v>
      </c>
      <c r="C317" s="12">
        <v>1</v>
      </c>
      <c r="D317" s="12">
        <v>10</v>
      </c>
      <c r="E317" s="12">
        <v>0</v>
      </c>
      <c r="F317" s="12">
        <v>1</v>
      </c>
      <c r="J317" s="12">
        <v>5</v>
      </c>
      <c r="K317" s="12">
        <v>0</v>
      </c>
      <c r="M317" s="12">
        <v>6</v>
      </c>
    </row>
    <row r="318" spans="1:13" ht="12.75" x14ac:dyDescent="0.35">
      <c r="A318" s="12">
        <v>71</v>
      </c>
      <c r="B318" s="12" t="s">
        <v>14</v>
      </c>
      <c r="C318" s="12">
        <v>0</v>
      </c>
      <c r="D318" s="12">
        <v>6</v>
      </c>
      <c r="E318" s="12">
        <v>0</v>
      </c>
      <c r="F318" s="12">
        <v>0</v>
      </c>
      <c r="J318" s="12">
        <v>1</v>
      </c>
      <c r="K318" s="12">
        <v>0</v>
      </c>
      <c r="M318" s="12">
        <v>4</v>
      </c>
    </row>
    <row r="319" spans="1:13" ht="12.75" x14ac:dyDescent="0.35">
      <c r="A319" s="12">
        <v>71</v>
      </c>
      <c r="B319" s="12" t="s">
        <v>40</v>
      </c>
      <c r="C319" s="12">
        <v>1</v>
      </c>
      <c r="D319" s="12">
        <v>10</v>
      </c>
      <c r="E319" s="12">
        <v>1</v>
      </c>
      <c r="F319" s="12">
        <v>0</v>
      </c>
      <c r="J319" s="12">
        <v>2</v>
      </c>
      <c r="K319" s="12">
        <v>1</v>
      </c>
      <c r="M319" s="12">
        <v>2</v>
      </c>
    </row>
    <row r="320" spans="1:13" ht="12.75" x14ac:dyDescent="0.35">
      <c r="A320" s="12">
        <v>71</v>
      </c>
      <c r="B320" s="12" t="s">
        <v>13</v>
      </c>
      <c r="C320" s="12">
        <v>0</v>
      </c>
      <c r="D320" s="12">
        <v>4</v>
      </c>
      <c r="E320" s="12">
        <v>0</v>
      </c>
      <c r="F320" s="12">
        <v>0</v>
      </c>
      <c r="J320" s="12">
        <v>3</v>
      </c>
      <c r="K320" s="12">
        <v>0</v>
      </c>
      <c r="M320" s="12">
        <v>1</v>
      </c>
    </row>
    <row r="321" spans="1:13" ht="12.75" x14ac:dyDescent="0.35">
      <c r="A321" s="12">
        <v>71</v>
      </c>
      <c r="B321" s="12" t="s">
        <v>15</v>
      </c>
      <c r="C321" s="12">
        <v>0</v>
      </c>
      <c r="D321" s="12">
        <v>5</v>
      </c>
      <c r="E321" s="12">
        <v>0</v>
      </c>
      <c r="F321" s="12">
        <v>0</v>
      </c>
      <c r="J321" s="12">
        <v>4</v>
      </c>
      <c r="K321" s="12">
        <v>0</v>
      </c>
      <c r="M321" s="12">
        <v>1</v>
      </c>
    </row>
    <row r="322" spans="1:13" ht="12.75" x14ac:dyDescent="0.35">
      <c r="A322" s="12">
        <v>72</v>
      </c>
      <c r="B322" s="12" t="s">
        <v>15</v>
      </c>
      <c r="C322" s="12">
        <v>0</v>
      </c>
      <c r="D322" s="12">
        <v>5</v>
      </c>
      <c r="E322" s="12">
        <v>0</v>
      </c>
      <c r="F322" s="12">
        <v>0</v>
      </c>
      <c r="G322" s="12">
        <v>1</v>
      </c>
      <c r="J322" s="12">
        <v>1</v>
      </c>
      <c r="K322" s="12">
        <v>0</v>
      </c>
      <c r="M322" s="12">
        <v>1</v>
      </c>
    </row>
    <row r="323" spans="1:13" ht="12.75" x14ac:dyDescent="0.35">
      <c r="A323" s="12">
        <v>72</v>
      </c>
      <c r="B323" s="12" t="s">
        <v>14</v>
      </c>
      <c r="C323" s="12">
        <v>1</v>
      </c>
      <c r="D323" s="12">
        <v>10</v>
      </c>
      <c r="E323" s="12">
        <v>0</v>
      </c>
      <c r="F323" s="12">
        <v>1</v>
      </c>
      <c r="G323" s="12">
        <v>0</v>
      </c>
      <c r="J323" s="12">
        <v>2</v>
      </c>
      <c r="K323" s="12">
        <v>0</v>
      </c>
      <c r="M323" s="12">
        <v>6</v>
      </c>
    </row>
    <row r="324" spans="1:13" ht="12.75" x14ac:dyDescent="0.35">
      <c r="A324" s="12">
        <v>72</v>
      </c>
      <c r="B324" s="12" t="s">
        <v>40</v>
      </c>
      <c r="C324" s="12">
        <v>0</v>
      </c>
      <c r="D324" s="12">
        <v>9</v>
      </c>
      <c r="E324" s="12">
        <v>0</v>
      </c>
      <c r="F324" s="12">
        <v>0</v>
      </c>
      <c r="G324" s="12">
        <v>0</v>
      </c>
      <c r="J324" s="12">
        <v>3</v>
      </c>
      <c r="K324" s="12">
        <v>1</v>
      </c>
      <c r="M324" s="12">
        <v>4</v>
      </c>
    </row>
    <row r="325" spans="1:13" ht="12.75" x14ac:dyDescent="0.35">
      <c r="A325" s="12">
        <v>72</v>
      </c>
      <c r="B325" s="12" t="s">
        <v>13</v>
      </c>
      <c r="C325" s="12">
        <v>0</v>
      </c>
      <c r="D325" s="12">
        <v>8</v>
      </c>
      <c r="E325" s="12">
        <v>1</v>
      </c>
      <c r="F325" s="12">
        <v>0</v>
      </c>
      <c r="G325" s="12">
        <v>0</v>
      </c>
      <c r="J325" s="12">
        <v>4</v>
      </c>
      <c r="K325" s="12">
        <v>0</v>
      </c>
      <c r="M325" s="12">
        <v>6</v>
      </c>
    </row>
    <row r="326" spans="1:13" ht="12.75" x14ac:dyDescent="0.35">
      <c r="A326" s="12">
        <v>73</v>
      </c>
      <c r="B326" s="12" t="s">
        <v>14</v>
      </c>
      <c r="C326" s="12">
        <v>0</v>
      </c>
      <c r="D326" s="12">
        <v>9</v>
      </c>
      <c r="E326" s="12">
        <v>1</v>
      </c>
      <c r="F326" s="12">
        <v>0</v>
      </c>
      <c r="H326" s="12">
        <v>0</v>
      </c>
      <c r="I326" s="12">
        <v>0</v>
      </c>
      <c r="J326" s="12">
        <v>1</v>
      </c>
      <c r="K326" s="12">
        <v>0</v>
      </c>
      <c r="M326" s="12">
        <v>2</v>
      </c>
    </row>
    <row r="327" spans="1:13" ht="12.75" x14ac:dyDescent="0.35">
      <c r="A327" s="12">
        <v>73</v>
      </c>
      <c r="B327" s="12" t="s">
        <v>13</v>
      </c>
      <c r="C327" s="12">
        <v>1</v>
      </c>
      <c r="D327" s="12">
        <v>10</v>
      </c>
      <c r="E327" s="12">
        <v>0</v>
      </c>
      <c r="F327" s="12">
        <v>0</v>
      </c>
      <c r="H327" s="12">
        <v>0</v>
      </c>
      <c r="I327" s="12">
        <v>0</v>
      </c>
      <c r="J327" s="12">
        <v>2</v>
      </c>
      <c r="K327" s="12">
        <v>1</v>
      </c>
      <c r="M327" s="12">
        <v>2</v>
      </c>
    </row>
    <row r="328" spans="1:13" ht="12.75" x14ac:dyDescent="0.35">
      <c r="A328" s="12">
        <v>73</v>
      </c>
      <c r="B328" s="12" t="s">
        <v>15</v>
      </c>
      <c r="C328" s="12">
        <v>0</v>
      </c>
      <c r="D328" s="12">
        <v>6</v>
      </c>
      <c r="E328" s="12">
        <v>0</v>
      </c>
      <c r="F328" s="12">
        <v>0</v>
      </c>
      <c r="H328" s="12">
        <v>0</v>
      </c>
      <c r="I328" s="12">
        <v>0</v>
      </c>
      <c r="J328" s="12">
        <v>3</v>
      </c>
      <c r="K328" s="12">
        <v>0</v>
      </c>
      <c r="M328" s="12">
        <v>0</v>
      </c>
    </row>
    <row r="329" spans="1:13" ht="12.75" x14ac:dyDescent="0.35">
      <c r="A329" s="12">
        <v>73</v>
      </c>
      <c r="B329" s="12" t="s">
        <v>40</v>
      </c>
      <c r="C329" s="12">
        <v>0</v>
      </c>
      <c r="D329" s="12">
        <v>7</v>
      </c>
      <c r="E329" s="12">
        <v>0</v>
      </c>
      <c r="F329" s="12">
        <v>0</v>
      </c>
      <c r="H329" s="12">
        <v>0</v>
      </c>
      <c r="I329" s="12">
        <v>0</v>
      </c>
      <c r="J329" s="12">
        <v>4</v>
      </c>
      <c r="K329" s="12">
        <v>0</v>
      </c>
      <c r="M329" s="12">
        <v>4</v>
      </c>
    </row>
    <row r="330" spans="1:13" ht="12.75" x14ac:dyDescent="0.35">
      <c r="A330" s="12">
        <v>73</v>
      </c>
      <c r="B330" s="12" t="s">
        <v>186</v>
      </c>
      <c r="C330" s="12">
        <v>0</v>
      </c>
      <c r="D330" s="12">
        <v>2</v>
      </c>
      <c r="E330" s="12">
        <v>0</v>
      </c>
      <c r="F330" s="12">
        <v>0</v>
      </c>
      <c r="H330" s="12">
        <v>0</v>
      </c>
      <c r="I330" s="12">
        <v>0</v>
      </c>
      <c r="J330" s="12">
        <v>5</v>
      </c>
      <c r="K330" s="12">
        <v>0</v>
      </c>
      <c r="M330" s="12">
        <v>2</v>
      </c>
    </row>
    <row r="331" spans="1:13" ht="12.75" x14ac:dyDescent="0.35">
      <c r="A331" s="12">
        <v>73</v>
      </c>
      <c r="B331" s="12" t="s">
        <v>344</v>
      </c>
      <c r="C331" s="12">
        <v>0</v>
      </c>
      <c r="D331" s="12">
        <v>5</v>
      </c>
      <c r="E331" s="12">
        <v>0</v>
      </c>
      <c r="F331" s="12">
        <v>0</v>
      </c>
      <c r="H331" s="12">
        <v>0</v>
      </c>
      <c r="I331" s="12">
        <v>0</v>
      </c>
      <c r="J331" s="12">
        <v>6</v>
      </c>
      <c r="K331" s="12">
        <v>0</v>
      </c>
      <c r="M331" s="12">
        <v>0</v>
      </c>
    </row>
    <row r="332" spans="1:13" ht="12.75" x14ac:dyDescent="0.35">
      <c r="A332" s="12">
        <v>74</v>
      </c>
      <c r="B332" s="12" t="s">
        <v>40</v>
      </c>
      <c r="C332" s="12">
        <v>0</v>
      </c>
      <c r="D332" s="12">
        <v>9</v>
      </c>
      <c r="E332" s="12">
        <v>0</v>
      </c>
      <c r="F332" s="12">
        <v>1</v>
      </c>
      <c r="H332" s="12">
        <v>0</v>
      </c>
      <c r="I332" s="12">
        <v>0</v>
      </c>
      <c r="J332" s="12">
        <v>1</v>
      </c>
      <c r="K332" s="12">
        <v>0</v>
      </c>
      <c r="M332" s="12">
        <v>5</v>
      </c>
    </row>
    <row r="333" spans="1:13" ht="12.75" x14ac:dyDescent="0.35">
      <c r="A333" s="12">
        <v>74</v>
      </c>
      <c r="B333" s="12" t="s">
        <v>13</v>
      </c>
      <c r="C333" s="12">
        <v>1</v>
      </c>
      <c r="D333" s="12">
        <v>10</v>
      </c>
      <c r="E333" s="12">
        <v>1</v>
      </c>
      <c r="F333" s="12">
        <v>0</v>
      </c>
      <c r="H333" s="12">
        <v>0</v>
      </c>
      <c r="I333" s="12">
        <v>0</v>
      </c>
      <c r="J333" s="12">
        <v>2</v>
      </c>
      <c r="K333" s="12">
        <v>0</v>
      </c>
      <c r="M333" s="12">
        <v>4</v>
      </c>
    </row>
    <row r="334" spans="1:13" ht="12.75" x14ac:dyDescent="0.35">
      <c r="A334" s="12">
        <v>74</v>
      </c>
      <c r="B334" s="12" t="s">
        <v>186</v>
      </c>
      <c r="C334" s="12">
        <v>0</v>
      </c>
      <c r="D334" s="12">
        <v>8</v>
      </c>
      <c r="E334" s="12">
        <v>0</v>
      </c>
      <c r="F334" s="12">
        <v>0</v>
      </c>
      <c r="H334" s="12">
        <v>0</v>
      </c>
      <c r="I334" s="12">
        <v>0</v>
      </c>
      <c r="J334" s="12">
        <v>3</v>
      </c>
      <c r="K334" s="12">
        <v>0</v>
      </c>
      <c r="M334" s="12">
        <v>3</v>
      </c>
    </row>
    <row r="335" spans="1:13" ht="12.75" x14ac:dyDescent="0.35">
      <c r="A335" s="12">
        <v>74</v>
      </c>
      <c r="B335" s="12" t="s">
        <v>15</v>
      </c>
      <c r="C335" s="12">
        <v>0</v>
      </c>
      <c r="D335" s="12">
        <v>8</v>
      </c>
      <c r="E335" s="12">
        <v>0</v>
      </c>
      <c r="F335" s="12">
        <v>0</v>
      </c>
      <c r="H335" s="12">
        <v>0</v>
      </c>
      <c r="I335" s="12">
        <v>0</v>
      </c>
      <c r="J335" s="12">
        <v>4</v>
      </c>
      <c r="K335" s="12">
        <v>1</v>
      </c>
      <c r="M335" s="12">
        <v>2</v>
      </c>
    </row>
    <row r="336" spans="1:13" ht="12.75" x14ac:dyDescent="0.35">
      <c r="A336" s="12">
        <v>75</v>
      </c>
      <c r="B336" s="12" t="s">
        <v>14</v>
      </c>
      <c r="C336" s="12">
        <v>0</v>
      </c>
      <c r="D336" s="12">
        <v>9</v>
      </c>
      <c r="E336" s="12">
        <v>1</v>
      </c>
      <c r="F336" s="12">
        <v>1</v>
      </c>
      <c r="H336" s="12">
        <v>0</v>
      </c>
      <c r="I336" s="12">
        <v>0</v>
      </c>
      <c r="J336" s="12">
        <v>1</v>
      </c>
      <c r="K336" s="12">
        <v>1</v>
      </c>
      <c r="M336" s="12">
        <v>5</v>
      </c>
    </row>
    <row r="337" spans="1:13" ht="12.75" x14ac:dyDescent="0.35">
      <c r="A337" s="12">
        <v>75</v>
      </c>
      <c r="B337" s="12" t="s">
        <v>40</v>
      </c>
      <c r="C337" s="12">
        <v>0</v>
      </c>
      <c r="D337" s="12">
        <v>9</v>
      </c>
      <c r="E337" s="12">
        <v>0</v>
      </c>
      <c r="F337" s="12">
        <v>0</v>
      </c>
      <c r="H337" s="12">
        <v>0</v>
      </c>
      <c r="I337" s="12">
        <v>0</v>
      </c>
      <c r="J337" s="12">
        <v>2</v>
      </c>
      <c r="K337" s="12">
        <v>0</v>
      </c>
      <c r="M337" s="12">
        <v>7</v>
      </c>
    </row>
    <row r="338" spans="1:13" ht="12.75" x14ac:dyDescent="0.35">
      <c r="A338" s="12">
        <v>75</v>
      </c>
      <c r="B338" s="12" t="s">
        <v>15</v>
      </c>
      <c r="C338" s="12">
        <v>1</v>
      </c>
      <c r="D338" s="12">
        <v>10</v>
      </c>
      <c r="E338" s="12">
        <v>0</v>
      </c>
      <c r="F338" s="12">
        <v>0</v>
      </c>
      <c r="H338" s="12">
        <v>0</v>
      </c>
      <c r="I338" s="12">
        <v>0</v>
      </c>
      <c r="J338" s="12">
        <v>3</v>
      </c>
      <c r="K338" s="12">
        <v>0</v>
      </c>
      <c r="M338" s="12">
        <v>3</v>
      </c>
    </row>
    <row r="339" spans="1:13" ht="12.75" x14ac:dyDescent="0.35">
      <c r="A339" s="12">
        <v>75</v>
      </c>
      <c r="B339" s="12" t="s">
        <v>34</v>
      </c>
      <c r="C339" s="12">
        <v>0</v>
      </c>
      <c r="D339" s="12">
        <v>9</v>
      </c>
      <c r="E339" s="12">
        <v>0</v>
      </c>
      <c r="F339" s="12">
        <v>0</v>
      </c>
      <c r="H339" s="12">
        <v>0</v>
      </c>
      <c r="I339" s="12">
        <v>0</v>
      </c>
      <c r="J339" s="12">
        <v>4</v>
      </c>
      <c r="K339" s="12">
        <v>0</v>
      </c>
      <c r="M339" s="12">
        <v>4</v>
      </c>
    </row>
    <row r="340" spans="1:13" ht="12.75" x14ac:dyDescent="0.35">
      <c r="A340" s="12">
        <v>76</v>
      </c>
      <c r="B340" s="12" t="s">
        <v>99</v>
      </c>
      <c r="C340" s="12">
        <v>0</v>
      </c>
      <c r="D340" s="12">
        <v>7</v>
      </c>
      <c r="E340" s="12">
        <v>0</v>
      </c>
      <c r="F340" s="12">
        <v>0</v>
      </c>
      <c r="G340" s="12">
        <v>0</v>
      </c>
      <c r="H340" s="12">
        <v>0</v>
      </c>
      <c r="J340" s="12">
        <v>1</v>
      </c>
      <c r="K340" s="12">
        <v>1</v>
      </c>
      <c r="L340" s="12">
        <v>2</v>
      </c>
    </row>
    <row r="341" spans="1:13" ht="12.75" x14ac:dyDescent="0.35">
      <c r="A341" s="12">
        <v>76</v>
      </c>
      <c r="B341" s="12" t="s">
        <v>13</v>
      </c>
      <c r="C341" s="12">
        <v>1</v>
      </c>
      <c r="D341" s="12">
        <v>10</v>
      </c>
      <c r="E341" s="12">
        <v>1</v>
      </c>
      <c r="F341" s="12">
        <v>0</v>
      </c>
      <c r="G341" s="12">
        <v>0</v>
      </c>
      <c r="H341" s="12">
        <v>0</v>
      </c>
      <c r="J341" s="12">
        <v>2</v>
      </c>
      <c r="K341" s="12">
        <v>0</v>
      </c>
      <c r="L341" s="12">
        <v>1</v>
      </c>
    </row>
    <row r="342" spans="1:13" ht="12.75" x14ac:dyDescent="0.35">
      <c r="A342" s="12">
        <v>76</v>
      </c>
      <c r="B342" s="12" t="s">
        <v>40</v>
      </c>
      <c r="C342" s="12">
        <v>0</v>
      </c>
      <c r="D342" s="12">
        <v>6</v>
      </c>
      <c r="E342" s="12">
        <v>0</v>
      </c>
      <c r="F342" s="12">
        <v>0</v>
      </c>
      <c r="G342" s="12">
        <v>0</v>
      </c>
      <c r="H342" s="12">
        <v>1</v>
      </c>
      <c r="J342" s="12">
        <v>3</v>
      </c>
      <c r="K342" s="12">
        <v>0</v>
      </c>
      <c r="L342" s="12">
        <v>1</v>
      </c>
    </row>
    <row r="343" spans="1:13" ht="12.75" x14ac:dyDescent="0.35">
      <c r="A343" s="12">
        <v>76</v>
      </c>
      <c r="B343" s="12" t="s">
        <v>346</v>
      </c>
      <c r="C343" s="12">
        <v>0</v>
      </c>
      <c r="D343" s="12">
        <v>4</v>
      </c>
      <c r="E343" s="12">
        <v>0</v>
      </c>
      <c r="F343" s="12">
        <v>0</v>
      </c>
      <c r="G343" s="12">
        <v>0</v>
      </c>
      <c r="H343" s="12">
        <v>0</v>
      </c>
      <c r="J343" s="12">
        <v>4</v>
      </c>
      <c r="K343" s="12">
        <v>0</v>
      </c>
      <c r="L343" s="12">
        <v>1</v>
      </c>
    </row>
    <row r="344" spans="1:13" ht="12.75" x14ac:dyDescent="0.35">
      <c r="A344" s="12">
        <v>76</v>
      </c>
      <c r="B344" s="12" t="s">
        <v>15</v>
      </c>
      <c r="C344" s="12">
        <v>0</v>
      </c>
      <c r="D344" s="12">
        <v>6</v>
      </c>
      <c r="E344" s="12">
        <v>0</v>
      </c>
      <c r="F344" s="12">
        <v>0</v>
      </c>
      <c r="G344" s="12">
        <v>0</v>
      </c>
      <c r="H344" s="12">
        <v>1</v>
      </c>
      <c r="J344" s="12">
        <v>5</v>
      </c>
      <c r="K344" s="12">
        <v>0</v>
      </c>
      <c r="L344" s="12">
        <v>1</v>
      </c>
    </row>
    <row r="345" spans="1:13" ht="12.75" x14ac:dyDescent="0.35">
      <c r="A345" s="12">
        <v>77</v>
      </c>
      <c r="B345" s="12" t="s">
        <v>40</v>
      </c>
      <c r="C345" s="12">
        <v>0</v>
      </c>
      <c r="D345" s="12">
        <v>7</v>
      </c>
      <c r="E345" s="12">
        <v>0</v>
      </c>
      <c r="F345" s="12">
        <v>0</v>
      </c>
      <c r="H345" s="12">
        <v>1</v>
      </c>
      <c r="J345" s="12">
        <v>3</v>
      </c>
      <c r="K345" s="12">
        <v>0</v>
      </c>
      <c r="M345" s="12">
        <v>2</v>
      </c>
    </row>
    <row r="346" spans="1:13" ht="12.75" x14ac:dyDescent="0.35">
      <c r="A346" s="12">
        <v>77</v>
      </c>
      <c r="B346" s="12" t="s">
        <v>15</v>
      </c>
      <c r="C346" s="12">
        <v>1</v>
      </c>
      <c r="D346" s="12">
        <v>10</v>
      </c>
      <c r="E346" s="12">
        <v>1</v>
      </c>
      <c r="F346" s="12">
        <v>0</v>
      </c>
      <c r="H346" s="12">
        <v>1</v>
      </c>
      <c r="J346" s="12">
        <v>1</v>
      </c>
      <c r="K346" s="12">
        <v>1</v>
      </c>
      <c r="M346" s="12">
        <v>1</v>
      </c>
    </row>
    <row r="347" spans="1:13" ht="12.75" x14ac:dyDescent="0.35">
      <c r="A347" s="12">
        <v>77</v>
      </c>
      <c r="B347" s="12" t="s">
        <v>46</v>
      </c>
      <c r="C347" s="12">
        <v>0</v>
      </c>
      <c r="D347" s="12">
        <v>8</v>
      </c>
      <c r="E347" s="12">
        <v>0</v>
      </c>
      <c r="F347" s="12">
        <v>1</v>
      </c>
      <c r="H347" s="12">
        <v>0</v>
      </c>
      <c r="J347" s="12">
        <v>2</v>
      </c>
      <c r="K347" s="12">
        <v>0</v>
      </c>
      <c r="M347" s="12">
        <v>5</v>
      </c>
    </row>
    <row r="348" spans="1:13" ht="12.75" x14ac:dyDescent="0.35">
      <c r="A348" s="12">
        <v>77</v>
      </c>
      <c r="B348" s="12" t="s">
        <v>34</v>
      </c>
      <c r="C348" s="12">
        <v>0</v>
      </c>
      <c r="D348" s="12">
        <v>6</v>
      </c>
      <c r="E348" s="12">
        <v>0</v>
      </c>
      <c r="F348" s="12">
        <v>0</v>
      </c>
      <c r="H348" s="12">
        <v>1</v>
      </c>
      <c r="J348" s="12">
        <v>4</v>
      </c>
      <c r="K348" s="12">
        <v>0</v>
      </c>
      <c r="M348" s="12">
        <v>2</v>
      </c>
    </row>
    <row r="349" spans="1:13" ht="12.75" x14ac:dyDescent="0.35">
      <c r="A349" s="12">
        <v>78</v>
      </c>
      <c r="B349" s="12" t="s">
        <v>40</v>
      </c>
      <c r="C349" s="12">
        <v>1</v>
      </c>
      <c r="D349" s="12">
        <v>10</v>
      </c>
      <c r="E349" s="12">
        <v>0</v>
      </c>
      <c r="F349" s="12">
        <v>1</v>
      </c>
      <c r="H349" s="12">
        <v>0</v>
      </c>
      <c r="J349" s="12">
        <v>1</v>
      </c>
      <c r="K349" s="12">
        <v>0</v>
      </c>
      <c r="M349" s="12">
        <v>6</v>
      </c>
    </row>
    <row r="350" spans="1:13" ht="12.75" x14ac:dyDescent="0.35">
      <c r="A350" s="12">
        <v>78</v>
      </c>
      <c r="B350" s="12" t="s">
        <v>15</v>
      </c>
      <c r="C350" s="12">
        <v>0</v>
      </c>
      <c r="D350" s="12">
        <v>8</v>
      </c>
      <c r="E350" s="12">
        <v>1</v>
      </c>
      <c r="F350" s="12">
        <v>0</v>
      </c>
      <c r="H350" s="12">
        <v>1</v>
      </c>
      <c r="J350" s="12">
        <v>2</v>
      </c>
      <c r="K350" s="12">
        <v>0</v>
      </c>
      <c r="M350" s="12">
        <v>1</v>
      </c>
    </row>
    <row r="351" spans="1:13" ht="12.75" x14ac:dyDescent="0.35">
      <c r="A351" s="12">
        <v>78</v>
      </c>
      <c r="B351" s="12" t="s">
        <v>13</v>
      </c>
      <c r="C351" s="12">
        <v>0</v>
      </c>
      <c r="D351" s="12">
        <v>7</v>
      </c>
      <c r="E351" s="12">
        <v>0</v>
      </c>
      <c r="F351" s="12">
        <v>0</v>
      </c>
      <c r="H351" s="12">
        <v>0</v>
      </c>
      <c r="J351" s="12">
        <v>3</v>
      </c>
      <c r="K351" s="12">
        <v>0</v>
      </c>
      <c r="M351" s="12">
        <v>3</v>
      </c>
    </row>
    <row r="352" spans="1:13" ht="12.75" x14ac:dyDescent="0.35">
      <c r="A352" s="12">
        <v>78</v>
      </c>
      <c r="B352" s="12" t="s">
        <v>186</v>
      </c>
      <c r="C352" s="12">
        <v>0</v>
      </c>
      <c r="D352" s="12">
        <v>8</v>
      </c>
      <c r="E352" s="12">
        <v>0</v>
      </c>
      <c r="F352" s="12">
        <v>0</v>
      </c>
      <c r="H352" s="12">
        <v>0</v>
      </c>
      <c r="J352" s="12">
        <v>4</v>
      </c>
      <c r="K352" s="12">
        <v>1</v>
      </c>
      <c r="M352" s="12">
        <v>1</v>
      </c>
    </row>
    <row r="353" spans="1:13" ht="12.75" x14ac:dyDescent="0.35">
      <c r="A353" s="12">
        <v>79</v>
      </c>
      <c r="B353" s="12" t="s">
        <v>99</v>
      </c>
      <c r="C353" s="12">
        <v>0</v>
      </c>
      <c r="D353" s="12">
        <v>7</v>
      </c>
      <c r="E353" s="12">
        <v>0</v>
      </c>
      <c r="F353" s="12">
        <v>0</v>
      </c>
      <c r="H353" s="12">
        <v>0</v>
      </c>
      <c r="J353" s="12">
        <v>1</v>
      </c>
      <c r="K353" s="12">
        <v>1</v>
      </c>
      <c r="M353" s="12">
        <v>0</v>
      </c>
    </row>
    <row r="354" spans="1:13" ht="12.75" x14ac:dyDescent="0.35">
      <c r="A354" s="12">
        <v>79</v>
      </c>
      <c r="B354" s="12" t="s">
        <v>40</v>
      </c>
      <c r="C354" s="12">
        <v>0</v>
      </c>
      <c r="D354" s="12">
        <v>8</v>
      </c>
      <c r="E354" s="12">
        <v>0</v>
      </c>
      <c r="F354" s="12">
        <v>0</v>
      </c>
      <c r="H354" s="12">
        <v>0</v>
      </c>
      <c r="J354" s="12">
        <v>2</v>
      </c>
      <c r="K354" s="12">
        <v>0</v>
      </c>
      <c r="M354" s="12">
        <v>1</v>
      </c>
    </row>
    <row r="355" spans="1:13" ht="12.75" x14ac:dyDescent="0.35">
      <c r="A355" s="12">
        <v>79</v>
      </c>
      <c r="B355" s="12" t="s">
        <v>15</v>
      </c>
      <c r="C355" s="12">
        <v>1</v>
      </c>
      <c r="D355" s="12">
        <v>10</v>
      </c>
      <c r="E355" s="12">
        <v>1</v>
      </c>
      <c r="F355" s="12">
        <v>0</v>
      </c>
      <c r="H355" s="12">
        <v>1</v>
      </c>
      <c r="J355" s="12">
        <v>3</v>
      </c>
      <c r="K355" s="12">
        <v>0</v>
      </c>
      <c r="M355" s="12">
        <v>0</v>
      </c>
    </row>
    <row r="356" spans="1:13" ht="12.75" x14ac:dyDescent="0.35">
      <c r="A356" s="12">
        <v>79</v>
      </c>
      <c r="B356" s="12" t="s">
        <v>46</v>
      </c>
      <c r="C356" s="12">
        <v>0</v>
      </c>
      <c r="D356" s="12">
        <v>5</v>
      </c>
      <c r="E356" s="12">
        <v>0</v>
      </c>
      <c r="F356" s="12">
        <v>0</v>
      </c>
      <c r="H356" s="12">
        <v>0</v>
      </c>
      <c r="J356" s="12">
        <v>4</v>
      </c>
      <c r="K356" s="12">
        <v>0</v>
      </c>
      <c r="M356" s="12">
        <v>0</v>
      </c>
    </row>
    <row r="357" spans="1:13" ht="12.75" x14ac:dyDescent="0.35">
      <c r="A357" s="12">
        <v>79</v>
      </c>
      <c r="B357" s="12" t="s">
        <v>34</v>
      </c>
      <c r="C357" s="12">
        <v>0</v>
      </c>
      <c r="D357" s="12">
        <v>5</v>
      </c>
      <c r="E357" s="12">
        <v>0</v>
      </c>
      <c r="F357" s="12">
        <v>0</v>
      </c>
      <c r="H357" s="12">
        <v>0</v>
      </c>
      <c r="J357" s="12">
        <v>5</v>
      </c>
      <c r="K357" s="12">
        <v>0</v>
      </c>
      <c r="M357" s="12">
        <v>1</v>
      </c>
    </row>
    <row r="358" spans="1:13" ht="12.75" x14ac:dyDescent="0.35">
      <c r="A358" s="12">
        <v>80</v>
      </c>
      <c r="B358" s="12" t="s">
        <v>15</v>
      </c>
      <c r="C358" s="12">
        <v>1</v>
      </c>
      <c r="D358" s="12">
        <v>10</v>
      </c>
      <c r="E358" s="12">
        <v>1</v>
      </c>
      <c r="F358" s="12">
        <v>0</v>
      </c>
      <c r="H358" s="12">
        <v>0</v>
      </c>
      <c r="J358" s="12">
        <v>1</v>
      </c>
      <c r="K358" s="12">
        <v>1</v>
      </c>
      <c r="M358" s="12">
        <v>2</v>
      </c>
    </row>
    <row r="359" spans="1:13" ht="12.75" x14ac:dyDescent="0.35">
      <c r="A359" s="12">
        <v>80</v>
      </c>
      <c r="B359" s="12" t="s">
        <v>99</v>
      </c>
      <c r="C359" s="12">
        <v>0</v>
      </c>
      <c r="D359" s="12">
        <v>7</v>
      </c>
      <c r="E359" s="12">
        <v>0</v>
      </c>
      <c r="F359" s="12">
        <v>0</v>
      </c>
      <c r="H359" s="12">
        <v>0</v>
      </c>
      <c r="J359" s="12">
        <v>2</v>
      </c>
      <c r="K359" s="12">
        <v>0</v>
      </c>
      <c r="M359" s="12">
        <v>1</v>
      </c>
    </row>
    <row r="360" spans="1:13" ht="12.75" x14ac:dyDescent="0.35">
      <c r="A360" s="12">
        <v>80</v>
      </c>
      <c r="B360" s="12" t="s">
        <v>13</v>
      </c>
      <c r="C360" s="12">
        <v>0</v>
      </c>
      <c r="D360" s="12">
        <v>5</v>
      </c>
      <c r="E360" s="12">
        <v>0</v>
      </c>
      <c r="F360" s="12">
        <v>0</v>
      </c>
      <c r="H360" s="12">
        <v>0</v>
      </c>
      <c r="J360" s="12">
        <v>3</v>
      </c>
      <c r="K360" s="12">
        <v>0</v>
      </c>
      <c r="M360" s="12">
        <v>1</v>
      </c>
    </row>
    <row r="361" spans="1:13" ht="12.75" x14ac:dyDescent="0.35">
      <c r="A361" s="12">
        <v>80</v>
      </c>
      <c r="B361" s="12" t="s">
        <v>40</v>
      </c>
      <c r="C361" s="12">
        <v>0</v>
      </c>
      <c r="D361" s="12">
        <v>6</v>
      </c>
      <c r="E361" s="12">
        <v>0</v>
      </c>
      <c r="F361" s="12">
        <v>0</v>
      </c>
      <c r="H361" s="12">
        <v>0</v>
      </c>
      <c r="J361" s="12">
        <v>4</v>
      </c>
      <c r="K361" s="12">
        <v>0</v>
      </c>
      <c r="M361" s="12">
        <v>1</v>
      </c>
    </row>
    <row r="362" spans="1:13" ht="12.75" x14ac:dyDescent="0.35">
      <c r="A362" s="12">
        <v>80</v>
      </c>
      <c r="B362" s="12" t="s">
        <v>346</v>
      </c>
      <c r="C362" s="12">
        <v>0</v>
      </c>
      <c r="D362" s="12">
        <v>8</v>
      </c>
      <c r="E362" s="12">
        <v>0</v>
      </c>
      <c r="F362" s="12">
        <v>0</v>
      </c>
      <c r="H362" s="12">
        <v>0</v>
      </c>
      <c r="J362" s="12">
        <v>5</v>
      </c>
      <c r="K362" s="12">
        <v>0</v>
      </c>
      <c r="M362" s="12">
        <v>2</v>
      </c>
    </row>
    <row r="363" spans="1:13" ht="12.75" x14ac:dyDescent="0.35">
      <c r="A363" s="12">
        <v>81</v>
      </c>
      <c r="B363" s="12" t="s">
        <v>40</v>
      </c>
      <c r="C363" s="12">
        <v>0</v>
      </c>
      <c r="D363" s="12">
        <v>8</v>
      </c>
      <c r="E363" s="12">
        <v>0</v>
      </c>
      <c r="F363" s="12">
        <v>0</v>
      </c>
      <c r="H363" s="12">
        <v>0</v>
      </c>
      <c r="J363" s="12">
        <v>1</v>
      </c>
      <c r="K363" s="12">
        <v>1</v>
      </c>
      <c r="M363" s="12">
        <v>2</v>
      </c>
    </row>
    <row r="364" spans="1:13" ht="12.75" x14ac:dyDescent="0.35">
      <c r="A364" s="12">
        <v>81</v>
      </c>
      <c r="B364" s="12" t="s">
        <v>186</v>
      </c>
      <c r="C364" s="12">
        <v>0</v>
      </c>
      <c r="D364" s="12">
        <v>7</v>
      </c>
      <c r="E364" s="12">
        <v>0</v>
      </c>
      <c r="F364" s="12">
        <v>0</v>
      </c>
      <c r="H364" s="12">
        <v>0</v>
      </c>
      <c r="J364" s="12">
        <v>2</v>
      </c>
      <c r="K364" s="12">
        <v>0</v>
      </c>
      <c r="M364" s="12">
        <v>1</v>
      </c>
    </row>
    <row r="365" spans="1:13" ht="12.75" x14ac:dyDescent="0.35">
      <c r="A365" s="12">
        <v>81</v>
      </c>
      <c r="B365" s="12" t="s">
        <v>99</v>
      </c>
      <c r="C365" s="12">
        <v>0</v>
      </c>
      <c r="D365" s="12">
        <v>8</v>
      </c>
      <c r="E365" s="12">
        <v>1</v>
      </c>
      <c r="F365" s="12">
        <v>0</v>
      </c>
      <c r="H365" s="12">
        <v>0</v>
      </c>
      <c r="J365" s="12">
        <v>3</v>
      </c>
      <c r="K365" s="12">
        <v>0</v>
      </c>
      <c r="M365" s="12">
        <v>3</v>
      </c>
    </row>
    <row r="366" spans="1:13" ht="12.75" x14ac:dyDescent="0.35">
      <c r="A366" s="12">
        <v>81</v>
      </c>
      <c r="B366" s="12" t="s">
        <v>15</v>
      </c>
      <c r="C366" s="12">
        <v>0</v>
      </c>
      <c r="D366" s="12">
        <v>6</v>
      </c>
      <c r="E366" s="12">
        <v>0</v>
      </c>
      <c r="F366" s="12">
        <v>0</v>
      </c>
      <c r="H366" s="12">
        <v>0</v>
      </c>
      <c r="J366" s="12">
        <v>4</v>
      </c>
      <c r="K366" s="12">
        <v>0</v>
      </c>
      <c r="M366" s="12">
        <v>1</v>
      </c>
    </row>
    <row r="367" spans="1:13" ht="12.75" x14ac:dyDescent="0.35">
      <c r="A367" s="12">
        <v>81</v>
      </c>
      <c r="B367" s="12" t="s">
        <v>14</v>
      </c>
      <c r="C367" s="12">
        <v>1</v>
      </c>
      <c r="D367" s="12">
        <v>10</v>
      </c>
      <c r="E367" s="12">
        <v>0</v>
      </c>
      <c r="F367" s="12">
        <v>1</v>
      </c>
      <c r="H367" s="12">
        <v>0</v>
      </c>
      <c r="J367" s="12">
        <v>5</v>
      </c>
      <c r="K367" s="12">
        <v>0</v>
      </c>
      <c r="M367" s="12">
        <v>5</v>
      </c>
    </row>
    <row r="368" spans="1:13" ht="12.75" x14ac:dyDescent="0.35">
      <c r="A368" s="12">
        <v>82</v>
      </c>
      <c r="B368" s="12" t="s">
        <v>46</v>
      </c>
      <c r="C368" s="12">
        <v>0</v>
      </c>
      <c r="D368" s="12">
        <v>8</v>
      </c>
      <c r="E368" s="12">
        <v>0</v>
      </c>
      <c r="F368" s="12">
        <v>0</v>
      </c>
      <c r="H368" s="12">
        <v>0</v>
      </c>
      <c r="J368" s="12">
        <v>1</v>
      </c>
      <c r="K368" s="12">
        <v>0</v>
      </c>
      <c r="M368" s="12">
        <v>5</v>
      </c>
    </row>
    <row r="369" spans="1:13" ht="12.75" x14ac:dyDescent="0.35">
      <c r="A369" s="12">
        <v>82</v>
      </c>
      <c r="B369" s="12" t="s">
        <v>113</v>
      </c>
      <c r="C369" s="12">
        <v>0</v>
      </c>
      <c r="D369" s="12">
        <v>5</v>
      </c>
      <c r="E369" s="12">
        <v>0</v>
      </c>
      <c r="F369" s="12">
        <v>0</v>
      </c>
      <c r="H369" s="12">
        <v>0</v>
      </c>
      <c r="J369" s="12">
        <v>2</v>
      </c>
      <c r="K369" s="12">
        <v>0</v>
      </c>
      <c r="M369" s="12">
        <v>0</v>
      </c>
    </row>
    <row r="370" spans="1:13" ht="12.75" x14ac:dyDescent="0.35">
      <c r="A370" s="12">
        <v>82</v>
      </c>
      <c r="B370" s="12" t="s">
        <v>40</v>
      </c>
      <c r="C370" s="12">
        <v>0</v>
      </c>
      <c r="D370" s="12">
        <v>7</v>
      </c>
      <c r="E370" s="12">
        <v>0</v>
      </c>
      <c r="F370" s="12">
        <v>0</v>
      </c>
      <c r="H370" s="12">
        <v>0</v>
      </c>
      <c r="J370" s="12">
        <v>3</v>
      </c>
      <c r="K370" s="12">
        <v>0</v>
      </c>
      <c r="M370" s="12">
        <v>2</v>
      </c>
    </row>
    <row r="371" spans="1:13" ht="12.75" x14ac:dyDescent="0.35">
      <c r="A371" s="12">
        <v>82</v>
      </c>
      <c r="B371" s="12" t="s">
        <v>99</v>
      </c>
      <c r="C371" s="12">
        <v>0</v>
      </c>
      <c r="D371" s="12">
        <v>5</v>
      </c>
      <c r="E371" s="12">
        <v>0</v>
      </c>
      <c r="F371" s="12">
        <v>0</v>
      </c>
      <c r="H371" s="12">
        <v>0</v>
      </c>
      <c r="J371" s="12">
        <v>4</v>
      </c>
      <c r="K371" s="12">
        <v>0</v>
      </c>
      <c r="M371" s="12">
        <v>1</v>
      </c>
    </row>
    <row r="372" spans="1:13" ht="12.75" x14ac:dyDescent="0.35">
      <c r="A372" s="12">
        <v>82</v>
      </c>
      <c r="B372" s="12" t="s">
        <v>15</v>
      </c>
      <c r="C372" s="12">
        <v>0</v>
      </c>
      <c r="D372" s="12">
        <v>9</v>
      </c>
      <c r="E372" s="12">
        <v>0</v>
      </c>
      <c r="F372" s="12">
        <v>0</v>
      </c>
      <c r="H372" s="12">
        <v>1</v>
      </c>
      <c r="J372" s="12">
        <v>5</v>
      </c>
      <c r="K372" s="12">
        <v>1</v>
      </c>
      <c r="M372" s="12">
        <v>2</v>
      </c>
    </row>
    <row r="373" spans="1:13" ht="12.75" x14ac:dyDescent="0.35">
      <c r="A373" s="12">
        <v>82</v>
      </c>
      <c r="B373" s="12" t="s">
        <v>34</v>
      </c>
      <c r="C373" s="12">
        <v>1</v>
      </c>
      <c r="D373" s="12">
        <v>10</v>
      </c>
      <c r="E373" s="12">
        <v>1</v>
      </c>
      <c r="F373" s="12">
        <v>0</v>
      </c>
      <c r="H373" s="12">
        <v>0</v>
      </c>
      <c r="J373" s="12">
        <v>6</v>
      </c>
      <c r="K373" s="12">
        <v>0</v>
      </c>
      <c r="M373" s="12">
        <v>3</v>
      </c>
    </row>
    <row r="374" spans="1:13" ht="12.75" x14ac:dyDescent="0.35">
      <c r="A374" s="12">
        <v>83</v>
      </c>
      <c r="B374" s="12" t="s">
        <v>99</v>
      </c>
      <c r="C374" s="12">
        <v>0</v>
      </c>
      <c r="D374" s="12">
        <v>8</v>
      </c>
      <c r="E374" s="12">
        <v>0</v>
      </c>
      <c r="F374" s="12">
        <v>0</v>
      </c>
      <c r="H374" s="12">
        <v>1</v>
      </c>
      <c r="I374" s="12">
        <v>0</v>
      </c>
      <c r="J374" s="12">
        <v>1</v>
      </c>
      <c r="K374" s="12">
        <v>0</v>
      </c>
      <c r="M374" s="12">
        <v>0</v>
      </c>
    </row>
    <row r="375" spans="1:13" ht="12.75" x14ac:dyDescent="0.35">
      <c r="A375" s="12">
        <v>83</v>
      </c>
      <c r="B375" s="12" t="s">
        <v>46</v>
      </c>
      <c r="C375" s="12">
        <v>0</v>
      </c>
      <c r="D375" s="12">
        <v>7</v>
      </c>
      <c r="E375" s="12">
        <v>1</v>
      </c>
      <c r="F375" s="12">
        <v>0</v>
      </c>
      <c r="H375" s="12">
        <v>0</v>
      </c>
      <c r="I375" s="12">
        <v>0</v>
      </c>
      <c r="J375" s="12">
        <v>2</v>
      </c>
      <c r="K375" s="12">
        <v>1</v>
      </c>
      <c r="M375" s="12">
        <v>3</v>
      </c>
    </row>
    <row r="376" spans="1:13" ht="12.75" x14ac:dyDescent="0.35">
      <c r="A376" s="12">
        <v>83</v>
      </c>
      <c r="B376" s="12" t="s">
        <v>15</v>
      </c>
      <c r="C376" s="12">
        <v>1</v>
      </c>
      <c r="D376" s="12">
        <v>10</v>
      </c>
      <c r="E376" s="12">
        <v>0</v>
      </c>
      <c r="F376" s="12">
        <v>0</v>
      </c>
      <c r="H376" s="12">
        <v>1</v>
      </c>
      <c r="I376" s="12">
        <v>0</v>
      </c>
      <c r="J376" s="12">
        <v>3</v>
      </c>
      <c r="K376" s="12">
        <v>0</v>
      </c>
      <c r="M376" s="12">
        <v>2</v>
      </c>
    </row>
    <row r="377" spans="1:13" ht="12.75" x14ac:dyDescent="0.35">
      <c r="A377" s="12">
        <v>83</v>
      </c>
      <c r="B377" s="12" t="s">
        <v>34</v>
      </c>
      <c r="C377" s="12">
        <v>0</v>
      </c>
      <c r="D377" s="12">
        <v>6</v>
      </c>
      <c r="E377" s="12">
        <v>0</v>
      </c>
      <c r="F377" s="12">
        <v>0</v>
      </c>
      <c r="H377" s="12">
        <v>1</v>
      </c>
      <c r="I377" s="12">
        <v>0</v>
      </c>
      <c r="J377" s="12">
        <v>4</v>
      </c>
      <c r="K377" s="12">
        <v>0</v>
      </c>
      <c r="M377" s="12">
        <v>1</v>
      </c>
    </row>
    <row r="378" spans="1:13" ht="12.75" x14ac:dyDescent="0.35">
      <c r="A378" s="12">
        <v>83</v>
      </c>
      <c r="B378" s="12" t="s">
        <v>113</v>
      </c>
      <c r="C378" s="12">
        <v>0</v>
      </c>
      <c r="D378" s="12">
        <v>8</v>
      </c>
      <c r="E378" s="12">
        <v>0</v>
      </c>
      <c r="F378" s="12">
        <v>0</v>
      </c>
      <c r="H378" s="12">
        <v>1</v>
      </c>
      <c r="I378" s="12">
        <v>1</v>
      </c>
      <c r="J378" s="12">
        <v>5</v>
      </c>
      <c r="K378" s="12">
        <v>0</v>
      </c>
      <c r="M378" s="12">
        <v>0</v>
      </c>
    </row>
    <row r="379" spans="1:13" ht="12.75" x14ac:dyDescent="0.35">
      <c r="A379" s="12">
        <v>83</v>
      </c>
      <c r="B379" s="12" t="s">
        <v>40</v>
      </c>
      <c r="C379" s="12">
        <v>0</v>
      </c>
      <c r="D379" s="12">
        <v>7</v>
      </c>
      <c r="E379" s="12">
        <v>0</v>
      </c>
      <c r="F379" s="12">
        <v>0</v>
      </c>
      <c r="H379" s="12">
        <v>1</v>
      </c>
      <c r="J379" s="12">
        <v>6</v>
      </c>
      <c r="K379" s="12">
        <v>0</v>
      </c>
      <c r="M379" s="12">
        <v>2</v>
      </c>
    </row>
    <row r="380" spans="1:13" ht="12.75" x14ac:dyDescent="0.35">
      <c r="A380" s="12">
        <v>84</v>
      </c>
      <c r="B380" s="12" t="s">
        <v>15</v>
      </c>
      <c r="C380" s="12">
        <v>0</v>
      </c>
      <c r="D380" s="12">
        <v>6</v>
      </c>
      <c r="E380" s="12">
        <v>0</v>
      </c>
      <c r="F380" s="12">
        <v>0</v>
      </c>
      <c r="H380" s="12">
        <v>0</v>
      </c>
      <c r="J380" s="12">
        <v>1</v>
      </c>
      <c r="K380" s="12">
        <v>0</v>
      </c>
      <c r="M380" s="12">
        <v>2</v>
      </c>
    </row>
    <row r="381" spans="1:13" ht="12.75" x14ac:dyDescent="0.35">
      <c r="A381" s="12">
        <v>84</v>
      </c>
      <c r="B381" s="12" t="s">
        <v>186</v>
      </c>
      <c r="C381" s="12">
        <v>0</v>
      </c>
      <c r="D381" s="12">
        <v>6</v>
      </c>
      <c r="E381" s="12">
        <v>0</v>
      </c>
      <c r="F381" s="12">
        <v>0</v>
      </c>
      <c r="H381" s="12">
        <v>0</v>
      </c>
      <c r="J381" s="12">
        <v>2</v>
      </c>
      <c r="K381" s="12">
        <v>0</v>
      </c>
      <c r="M381" s="12">
        <v>0</v>
      </c>
    </row>
    <row r="382" spans="1:13" ht="12.75" x14ac:dyDescent="0.35">
      <c r="A382" s="12">
        <v>84</v>
      </c>
      <c r="B382" s="12" t="s">
        <v>14</v>
      </c>
      <c r="C382" s="12">
        <v>1</v>
      </c>
      <c r="D382" s="12">
        <v>10</v>
      </c>
      <c r="E382" s="12">
        <v>1</v>
      </c>
      <c r="F382" s="12">
        <v>0</v>
      </c>
      <c r="H382" s="12">
        <v>0</v>
      </c>
      <c r="J382" s="12">
        <v>3</v>
      </c>
      <c r="K382" s="12">
        <v>1</v>
      </c>
      <c r="M382" s="12">
        <v>2</v>
      </c>
    </row>
    <row r="383" spans="1:13" ht="12.75" x14ac:dyDescent="0.35">
      <c r="A383" s="12">
        <v>84</v>
      </c>
      <c r="B383" s="12" t="s">
        <v>40</v>
      </c>
      <c r="C383" s="12">
        <v>0</v>
      </c>
      <c r="D383" s="12">
        <v>7</v>
      </c>
      <c r="E383" s="12">
        <v>0</v>
      </c>
      <c r="F383" s="12">
        <v>0</v>
      </c>
      <c r="H383" s="12">
        <v>0</v>
      </c>
      <c r="J383" s="12">
        <v>4</v>
      </c>
      <c r="K383" s="12">
        <v>0</v>
      </c>
      <c r="M383" s="12">
        <v>2</v>
      </c>
    </row>
    <row r="384" spans="1:13" ht="12.75" x14ac:dyDescent="0.35">
      <c r="A384" s="12">
        <v>85</v>
      </c>
      <c r="B384" s="12" t="s">
        <v>14</v>
      </c>
      <c r="C384" s="12">
        <v>1</v>
      </c>
      <c r="D384" s="12">
        <v>10</v>
      </c>
      <c r="E384" s="12">
        <v>0</v>
      </c>
      <c r="F384" s="12">
        <v>1</v>
      </c>
      <c r="H384" s="12">
        <v>0</v>
      </c>
      <c r="J384" s="12">
        <v>1</v>
      </c>
      <c r="K384" s="12">
        <v>0</v>
      </c>
      <c r="M384" s="12">
        <v>6</v>
      </c>
    </row>
    <row r="385" spans="1:13" ht="12.75" x14ac:dyDescent="0.35">
      <c r="A385" s="12">
        <v>85</v>
      </c>
      <c r="B385" s="12" t="s">
        <v>40</v>
      </c>
      <c r="C385" s="12">
        <v>0</v>
      </c>
      <c r="D385" s="12">
        <v>7</v>
      </c>
      <c r="E385" s="12">
        <v>1</v>
      </c>
      <c r="F385" s="12">
        <v>0</v>
      </c>
      <c r="H385" s="12">
        <v>1</v>
      </c>
      <c r="J385" s="12">
        <v>2</v>
      </c>
      <c r="K385" s="12">
        <v>0</v>
      </c>
      <c r="M385" s="12">
        <v>5</v>
      </c>
    </row>
    <row r="386" spans="1:13" ht="12.75" x14ac:dyDescent="0.35">
      <c r="A386" s="12">
        <v>85</v>
      </c>
      <c r="B386" s="12" t="s">
        <v>15</v>
      </c>
      <c r="C386" s="12">
        <v>0</v>
      </c>
      <c r="D386" s="12">
        <v>8</v>
      </c>
      <c r="E386" s="12">
        <v>0</v>
      </c>
      <c r="F386" s="12">
        <v>0</v>
      </c>
      <c r="H386" s="12">
        <v>1</v>
      </c>
      <c r="J386" s="12">
        <v>3</v>
      </c>
      <c r="K386" s="12">
        <v>0</v>
      </c>
      <c r="M386" s="12">
        <v>3</v>
      </c>
    </row>
    <row r="387" spans="1:13" ht="12.75" x14ac:dyDescent="0.35">
      <c r="A387" s="12">
        <v>85</v>
      </c>
      <c r="B387" s="12" t="s">
        <v>186</v>
      </c>
      <c r="C387" s="12">
        <v>0</v>
      </c>
      <c r="D387" s="12">
        <v>6</v>
      </c>
      <c r="E387" s="12">
        <v>0</v>
      </c>
      <c r="F387" s="12">
        <v>0</v>
      </c>
      <c r="H387" s="12">
        <v>0</v>
      </c>
      <c r="J387" s="12">
        <v>4</v>
      </c>
      <c r="K387" s="12">
        <v>1</v>
      </c>
      <c r="M387" s="12">
        <v>0</v>
      </c>
    </row>
    <row r="388" spans="1:13" ht="12.75" x14ac:dyDescent="0.35">
      <c r="A388" s="12">
        <v>86</v>
      </c>
      <c r="B388" s="12" t="s">
        <v>40</v>
      </c>
      <c r="C388" s="12">
        <v>0</v>
      </c>
      <c r="D388" s="12">
        <v>7</v>
      </c>
      <c r="E388" s="12">
        <v>0</v>
      </c>
      <c r="F388" s="12">
        <v>0</v>
      </c>
      <c r="H388" s="12">
        <v>1</v>
      </c>
      <c r="I388" s="12">
        <v>0</v>
      </c>
      <c r="J388" s="12">
        <v>1</v>
      </c>
      <c r="K388" s="12">
        <v>0</v>
      </c>
      <c r="M388" s="12">
        <v>1</v>
      </c>
    </row>
    <row r="389" spans="1:13" ht="12.75" x14ac:dyDescent="0.35">
      <c r="A389" s="12">
        <v>86</v>
      </c>
      <c r="B389" s="12" t="s">
        <v>14</v>
      </c>
      <c r="C389" s="12">
        <v>1</v>
      </c>
      <c r="D389" s="12">
        <v>11</v>
      </c>
      <c r="E389" s="12">
        <v>1</v>
      </c>
      <c r="F389" s="12">
        <v>0</v>
      </c>
      <c r="H389" s="12">
        <v>0</v>
      </c>
      <c r="I389" s="12">
        <v>0</v>
      </c>
      <c r="J389" s="12">
        <v>2</v>
      </c>
      <c r="K389" s="12">
        <v>0</v>
      </c>
      <c r="M389" s="12">
        <v>1</v>
      </c>
    </row>
    <row r="390" spans="1:13" ht="12.75" x14ac:dyDescent="0.35">
      <c r="A390" s="12">
        <v>86</v>
      </c>
      <c r="B390" s="12" t="s">
        <v>46</v>
      </c>
      <c r="C390" s="12">
        <v>0</v>
      </c>
      <c r="D390" s="12">
        <v>6</v>
      </c>
      <c r="E390" s="12">
        <v>0</v>
      </c>
      <c r="F390" s="12">
        <v>0</v>
      </c>
      <c r="H390" s="12">
        <v>0</v>
      </c>
      <c r="I390" s="12">
        <v>1</v>
      </c>
      <c r="J390" s="12">
        <v>3</v>
      </c>
      <c r="K390" s="12">
        <v>0</v>
      </c>
      <c r="M390" s="12">
        <v>0</v>
      </c>
    </row>
    <row r="391" spans="1:13" ht="12.75" x14ac:dyDescent="0.35">
      <c r="A391" s="12">
        <v>86</v>
      </c>
      <c r="B391" s="12" t="s">
        <v>34</v>
      </c>
      <c r="C391" s="12">
        <v>0</v>
      </c>
      <c r="D391" s="12">
        <v>8</v>
      </c>
      <c r="E391" s="12">
        <v>0</v>
      </c>
      <c r="F391" s="12">
        <v>0</v>
      </c>
      <c r="H391" s="12">
        <v>1</v>
      </c>
      <c r="I391" s="12">
        <v>0</v>
      </c>
      <c r="J391" s="12">
        <v>4</v>
      </c>
      <c r="K391" s="12">
        <v>1</v>
      </c>
      <c r="M391" s="12">
        <v>1</v>
      </c>
    </row>
    <row r="392" spans="1:13" ht="12.75" x14ac:dyDescent="0.35">
      <c r="A392" s="12">
        <v>87</v>
      </c>
      <c r="B392" s="12" t="s">
        <v>15</v>
      </c>
      <c r="C392" s="12">
        <v>1</v>
      </c>
      <c r="D392" s="12">
        <v>10</v>
      </c>
      <c r="E392" s="12">
        <v>0</v>
      </c>
      <c r="F392" s="12">
        <v>0</v>
      </c>
      <c r="G392" s="12">
        <v>0</v>
      </c>
      <c r="H392" s="12">
        <v>1</v>
      </c>
      <c r="J392" s="12">
        <v>1</v>
      </c>
      <c r="K392" s="12">
        <v>1</v>
      </c>
      <c r="M392" s="12">
        <v>2</v>
      </c>
    </row>
    <row r="393" spans="1:13" ht="12.75" x14ac:dyDescent="0.35">
      <c r="A393" s="12">
        <v>87</v>
      </c>
      <c r="B393" s="12" t="s">
        <v>113</v>
      </c>
      <c r="C393" s="12">
        <v>0</v>
      </c>
      <c r="D393" s="12">
        <v>7</v>
      </c>
      <c r="E393" s="12">
        <v>0</v>
      </c>
      <c r="F393" s="12">
        <v>0</v>
      </c>
      <c r="G393" s="12">
        <v>0</v>
      </c>
      <c r="H393" s="12">
        <v>0</v>
      </c>
      <c r="J393" s="12">
        <v>2</v>
      </c>
      <c r="K393" s="12">
        <v>0</v>
      </c>
      <c r="M393" s="12">
        <v>1</v>
      </c>
    </row>
    <row r="394" spans="1:13" ht="12.75" x14ac:dyDescent="0.35">
      <c r="A394" s="12">
        <v>87</v>
      </c>
      <c r="B394" s="12" t="s">
        <v>347</v>
      </c>
      <c r="C394" s="12">
        <v>0</v>
      </c>
      <c r="D394" s="12">
        <v>6</v>
      </c>
      <c r="E394" s="12">
        <v>1</v>
      </c>
      <c r="F394" s="12">
        <v>0</v>
      </c>
      <c r="G394" s="12">
        <v>1</v>
      </c>
      <c r="H394" s="12">
        <v>0</v>
      </c>
      <c r="J394" s="12">
        <v>3</v>
      </c>
      <c r="K394" s="12">
        <v>0</v>
      </c>
      <c r="M394" s="12">
        <v>0</v>
      </c>
    </row>
    <row r="395" spans="1:13" ht="12.75" x14ac:dyDescent="0.35">
      <c r="A395" s="12">
        <v>87</v>
      </c>
      <c r="B395" s="12" t="s">
        <v>186</v>
      </c>
      <c r="C395" s="12">
        <v>0</v>
      </c>
      <c r="D395" s="12">
        <v>6</v>
      </c>
      <c r="E395" s="12">
        <v>0</v>
      </c>
      <c r="F395" s="12">
        <v>0</v>
      </c>
      <c r="G395" s="12">
        <v>0</v>
      </c>
      <c r="H395" s="12">
        <v>0</v>
      </c>
      <c r="J395" s="12">
        <v>4</v>
      </c>
      <c r="K395" s="12">
        <v>0</v>
      </c>
      <c r="M395" s="12">
        <v>0</v>
      </c>
    </row>
    <row r="396" spans="1:13" ht="12.75" x14ac:dyDescent="0.35">
      <c r="A396" s="12">
        <v>88</v>
      </c>
      <c r="B396" s="12" t="s">
        <v>99</v>
      </c>
      <c r="C396" s="12">
        <v>0</v>
      </c>
      <c r="D396" s="12">
        <v>6</v>
      </c>
      <c r="G396" s="12">
        <v>0</v>
      </c>
      <c r="J396" s="12">
        <v>1</v>
      </c>
      <c r="K396" s="12">
        <v>0</v>
      </c>
      <c r="M396" s="12">
        <v>1</v>
      </c>
    </row>
    <row r="397" spans="1:13" ht="12.75" x14ac:dyDescent="0.35">
      <c r="A397" s="12">
        <v>88</v>
      </c>
      <c r="B397" s="12" t="s">
        <v>13</v>
      </c>
      <c r="C397" s="12">
        <v>0</v>
      </c>
      <c r="D397" s="12">
        <v>7</v>
      </c>
      <c r="G397" s="12">
        <v>0</v>
      </c>
      <c r="J397" s="12">
        <v>2</v>
      </c>
      <c r="K397" s="12">
        <v>0</v>
      </c>
      <c r="M397" s="12">
        <v>3</v>
      </c>
    </row>
    <row r="398" spans="1:13" ht="12.75" x14ac:dyDescent="0.35">
      <c r="A398" s="12">
        <v>88</v>
      </c>
      <c r="B398" s="12" t="s">
        <v>14</v>
      </c>
      <c r="C398" s="12">
        <v>0</v>
      </c>
      <c r="D398" s="12">
        <v>7</v>
      </c>
      <c r="G398" s="12">
        <v>0</v>
      </c>
      <c r="J398" s="12">
        <v>3</v>
      </c>
      <c r="K398" s="12">
        <v>0</v>
      </c>
      <c r="M398" s="12">
        <v>3</v>
      </c>
    </row>
    <row r="399" spans="1:13" ht="12.75" x14ac:dyDescent="0.35">
      <c r="A399" s="12">
        <v>88</v>
      </c>
      <c r="B399" s="12" t="s">
        <v>40</v>
      </c>
      <c r="C399" s="12">
        <v>1</v>
      </c>
      <c r="D399" s="12">
        <v>10</v>
      </c>
      <c r="E399" s="12">
        <v>1</v>
      </c>
      <c r="G399" s="12">
        <v>0</v>
      </c>
      <c r="J399" s="12">
        <v>4</v>
      </c>
      <c r="K399" s="12">
        <v>1</v>
      </c>
      <c r="M399" s="12">
        <v>4</v>
      </c>
    </row>
    <row r="400" spans="1:13" ht="12.75" x14ac:dyDescent="0.35">
      <c r="A400" s="12">
        <v>89</v>
      </c>
      <c r="B400" s="12" t="s">
        <v>15</v>
      </c>
      <c r="C400" s="12">
        <v>0</v>
      </c>
      <c r="D400" s="12">
        <v>6</v>
      </c>
      <c r="E400" s="12">
        <v>0</v>
      </c>
      <c r="F400" s="12">
        <v>0</v>
      </c>
      <c r="H400" s="12">
        <v>1</v>
      </c>
      <c r="J400" s="12">
        <v>1</v>
      </c>
      <c r="K400" s="12">
        <v>1</v>
      </c>
      <c r="M400" s="12">
        <v>0</v>
      </c>
    </row>
    <row r="401" spans="1:13" ht="12.75" x14ac:dyDescent="0.35">
      <c r="A401" s="12">
        <v>89</v>
      </c>
      <c r="B401" s="12" t="s">
        <v>13</v>
      </c>
      <c r="C401" s="12">
        <v>0</v>
      </c>
      <c r="D401" s="12">
        <v>8</v>
      </c>
      <c r="E401" s="12">
        <v>0</v>
      </c>
      <c r="F401" s="12">
        <v>0</v>
      </c>
      <c r="H401" s="12">
        <v>0</v>
      </c>
      <c r="J401" s="12">
        <v>2</v>
      </c>
      <c r="K401" s="12">
        <v>0</v>
      </c>
      <c r="M401" s="12">
        <v>3</v>
      </c>
    </row>
    <row r="402" spans="1:13" ht="12.75" x14ac:dyDescent="0.35">
      <c r="A402" s="12">
        <v>89</v>
      </c>
      <c r="B402" s="12" t="s">
        <v>186</v>
      </c>
      <c r="C402" s="12">
        <v>1</v>
      </c>
      <c r="D402" s="12">
        <v>10</v>
      </c>
      <c r="E402" s="12">
        <v>1</v>
      </c>
      <c r="F402" s="12">
        <v>0</v>
      </c>
      <c r="H402" s="12">
        <v>0</v>
      </c>
      <c r="J402" s="12">
        <v>3</v>
      </c>
      <c r="K402" s="12">
        <v>0</v>
      </c>
      <c r="M402" s="12">
        <v>1</v>
      </c>
    </row>
    <row r="403" spans="1:13" ht="12.75" x14ac:dyDescent="0.35">
      <c r="A403" s="12">
        <v>89</v>
      </c>
      <c r="B403" s="12" t="s">
        <v>346</v>
      </c>
      <c r="C403" s="12">
        <v>0</v>
      </c>
      <c r="D403" s="12">
        <v>7</v>
      </c>
      <c r="E403" s="12">
        <v>0</v>
      </c>
      <c r="F403" s="12">
        <v>1</v>
      </c>
      <c r="H403" s="12">
        <v>1</v>
      </c>
      <c r="J403" s="12">
        <v>4</v>
      </c>
      <c r="K403" s="12">
        <v>0</v>
      </c>
      <c r="M403" s="12">
        <v>6</v>
      </c>
    </row>
    <row r="404" spans="1:13" ht="12.75" x14ac:dyDescent="0.35">
      <c r="A404" s="12">
        <v>90</v>
      </c>
      <c r="B404" s="12" t="s">
        <v>40</v>
      </c>
      <c r="C404" s="12">
        <v>0</v>
      </c>
      <c r="D404" s="12">
        <v>9</v>
      </c>
      <c r="E404" s="12">
        <v>0</v>
      </c>
      <c r="H404" s="12">
        <v>0</v>
      </c>
      <c r="J404" s="12">
        <v>1</v>
      </c>
      <c r="K404" s="12">
        <v>1</v>
      </c>
      <c r="L404" s="12">
        <v>1</v>
      </c>
      <c r="M404" s="12">
        <v>5</v>
      </c>
    </row>
    <row r="405" spans="1:13" ht="12.75" x14ac:dyDescent="0.35">
      <c r="A405" s="12">
        <v>90</v>
      </c>
      <c r="B405" s="12" t="s">
        <v>34</v>
      </c>
      <c r="C405" s="12">
        <v>0</v>
      </c>
      <c r="D405" s="12">
        <v>8</v>
      </c>
      <c r="E405" s="12">
        <v>0</v>
      </c>
      <c r="H405" s="12">
        <v>0</v>
      </c>
      <c r="J405" s="12">
        <v>2</v>
      </c>
      <c r="K405" s="12">
        <v>0</v>
      </c>
      <c r="L405" s="12">
        <v>8</v>
      </c>
      <c r="M405" s="12">
        <v>8</v>
      </c>
    </row>
    <row r="406" spans="1:13" ht="12.75" x14ac:dyDescent="0.35">
      <c r="A406" s="12">
        <v>90</v>
      </c>
      <c r="B406" s="12" t="s">
        <v>14</v>
      </c>
      <c r="C406" s="12">
        <v>1</v>
      </c>
      <c r="D406" s="12">
        <v>12</v>
      </c>
      <c r="E406" s="12">
        <v>1</v>
      </c>
      <c r="H406" s="12">
        <v>0</v>
      </c>
      <c r="J406" s="12">
        <v>3</v>
      </c>
      <c r="K406" s="12">
        <v>0</v>
      </c>
      <c r="L406" s="12">
        <v>2</v>
      </c>
      <c r="M406" s="12">
        <v>1</v>
      </c>
    </row>
    <row r="407" spans="1:13" ht="12.75" x14ac:dyDescent="0.35">
      <c r="A407" s="12">
        <v>90</v>
      </c>
      <c r="B407" s="12" t="s">
        <v>46</v>
      </c>
      <c r="C407" s="12">
        <v>0</v>
      </c>
      <c r="D407" s="12">
        <v>8</v>
      </c>
      <c r="E407" s="12">
        <v>0</v>
      </c>
      <c r="H407" s="12">
        <v>0</v>
      </c>
      <c r="J407" s="12">
        <v>4</v>
      </c>
      <c r="K407" s="12">
        <v>0</v>
      </c>
      <c r="L407" s="12">
        <v>6</v>
      </c>
      <c r="M407" s="12">
        <v>5</v>
      </c>
    </row>
    <row r="408" spans="1:13" ht="12.75" x14ac:dyDescent="0.35">
      <c r="A408" s="12">
        <v>91</v>
      </c>
      <c r="B408" s="12" t="s">
        <v>34</v>
      </c>
      <c r="C408" s="12">
        <v>0</v>
      </c>
      <c r="D408" s="12">
        <v>9</v>
      </c>
      <c r="E408" s="12">
        <v>0</v>
      </c>
      <c r="F408" s="12">
        <v>0</v>
      </c>
      <c r="H408" s="12">
        <v>1</v>
      </c>
      <c r="J408" s="12">
        <v>1</v>
      </c>
      <c r="K408" s="12">
        <v>0</v>
      </c>
      <c r="M408" s="12">
        <v>1</v>
      </c>
    </row>
    <row r="409" spans="1:13" ht="12.75" x14ac:dyDescent="0.35">
      <c r="A409" s="12">
        <v>91</v>
      </c>
      <c r="B409" s="12" t="s">
        <v>348</v>
      </c>
      <c r="C409" s="12">
        <v>0</v>
      </c>
      <c r="D409" s="12">
        <v>4</v>
      </c>
      <c r="E409" s="12">
        <v>0</v>
      </c>
      <c r="F409" s="12">
        <v>0</v>
      </c>
      <c r="H409" s="12">
        <v>0</v>
      </c>
      <c r="J409" s="12">
        <v>2</v>
      </c>
      <c r="K409" s="12">
        <v>0</v>
      </c>
      <c r="M409" s="12">
        <v>0</v>
      </c>
    </row>
    <row r="410" spans="1:13" ht="12.75" x14ac:dyDescent="0.35">
      <c r="A410" s="12">
        <v>91</v>
      </c>
      <c r="B410" s="12" t="s">
        <v>14</v>
      </c>
      <c r="C410" s="12">
        <v>0</v>
      </c>
      <c r="D410" s="12">
        <v>7</v>
      </c>
      <c r="E410" s="12">
        <v>0</v>
      </c>
      <c r="F410" s="12">
        <v>0</v>
      </c>
      <c r="H410" s="12">
        <v>1</v>
      </c>
      <c r="J410" s="12">
        <v>3</v>
      </c>
      <c r="K410" s="12">
        <v>0</v>
      </c>
      <c r="M410" s="12">
        <v>4</v>
      </c>
    </row>
    <row r="411" spans="1:13" ht="12.75" x14ac:dyDescent="0.35">
      <c r="A411" s="12">
        <v>91</v>
      </c>
      <c r="B411" s="12" t="s">
        <v>40</v>
      </c>
      <c r="C411" s="12">
        <v>0</v>
      </c>
      <c r="D411" s="12">
        <v>5</v>
      </c>
      <c r="E411" s="12">
        <v>0</v>
      </c>
      <c r="F411" s="12">
        <v>0</v>
      </c>
      <c r="H411" s="12">
        <v>0</v>
      </c>
      <c r="J411" s="12">
        <v>4</v>
      </c>
      <c r="K411" s="12">
        <v>0</v>
      </c>
      <c r="M411" s="12">
        <v>4</v>
      </c>
    </row>
    <row r="412" spans="1:13" ht="12.75" x14ac:dyDescent="0.35">
      <c r="A412" s="12">
        <v>91</v>
      </c>
      <c r="B412" s="12" t="s">
        <v>15</v>
      </c>
      <c r="C412" s="12">
        <v>0</v>
      </c>
      <c r="D412" s="12">
        <v>9</v>
      </c>
      <c r="E412" s="12">
        <v>0</v>
      </c>
      <c r="F412" s="12">
        <v>0</v>
      </c>
      <c r="H412" s="12">
        <v>1</v>
      </c>
      <c r="J412" s="12">
        <v>5</v>
      </c>
      <c r="K412" s="12">
        <v>0</v>
      </c>
      <c r="M412" s="12">
        <v>1</v>
      </c>
    </row>
    <row r="413" spans="1:13" ht="12.75" x14ac:dyDescent="0.35">
      <c r="A413" s="12">
        <v>91</v>
      </c>
      <c r="B413" s="12" t="s">
        <v>46</v>
      </c>
      <c r="C413" s="12">
        <v>1</v>
      </c>
      <c r="D413" s="12">
        <v>10</v>
      </c>
      <c r="E413" s="12">
        <v>1</v>
      </c>
      <c r="F413" s="12">
        <v>1</v>
      </c>
      <c r="H413" s="12">
        <v>0</v>
      </c>
      <c r="J413" s="12">
        <v>6</v>
      </c>
      <c r="K413" s="12">
        <v>1</v>
      </c>
      <c r="M413" s="12">
        <v>3</v>
      </c>
    </row>
    <row r="414" spans="1:13" ht="12.75" x14ac:dyDescent="0.35">
      <c r="A414" s="12">
        <v>92</v>
      </c>
      <c r="B414" s="12" t="s">
        <v>34</v>
      </c>
      <c r="C414" s="12">
        <v>1</v>
      </c>
      <c r="D414" s="12">
        <v>10</v>
      </c>
      <c r="E414" s="12">
        <v>1</v>
      </c>
      <c r="H414" s="12">
        <v>1</v>
      </c>
      <c r="J414" s="12">
        <v>3</v>
      </c>
      <c r="K414" s="12">
        <v>1</v>
      </c>
      <c r="M414" s="12">
        <v>2</v>
      </c>
    </row>
    <row r="415" spans="1:13" ht="12.75" x14ac:dyDescent="0.35">
      <c r="A415" s="12">
        <v>92</v>
      </c>
      <c r="B415" s="12" t="s">
        <v>99</v>
      </c>
      <c r="C415" s="12">
        <v>0</v>
      </c>
      <c r="D415" s="12">
        <v>6</v>
      </c>
      <c r="E415" s="12">
        <v>0</v>
      </c>
      <c r="H415" s="12">
        <v>1</v>
      </c>
      <c r="J415" s="12">
        <v>4</v>
      </c>
      <c r="K415" s="12">
        <v>0</v>
      </c>
      <c r="M415" s="12">
        <v>4</v>
      </c>
    </row>
    <row r="416" spans="1:13" ht="12.75" x14ac:dyDescent="0.35">
      <c r="A416" s="12">
        <v>92</v>
      </c>
      <c r="B416" s="12" t="s">
        <v>46</v>
      </c>
      <c r="C416" s="12">
        <v>0</v>
      </c>
      <c r="D416" s="12">
        <v>9</v>
      </c>
      <c r="E416" s="12">
        <v>0</v>
      </c>
      <c r="H416" s="12">
        <v>0</v>
      </c>
      <c r="J416" s="12">
        <v>1</v>
      </c>
      <c r="K416" s="12">
        <v>0</v>
      </c>
      <c r="M416" s="12">
        <v>5</v>
      </c>
    </row>
    <row r="417" spans="1:13" ht="12.75" x14ac:dyDescent="0.35">
      <c r="A417" s="12">
        <v>92</v>
      </c>
      <c r="B417" s="12" t="s">
        <v>349</v>
      </c>
      <c r="C417" s="12">
        <v>0</v>
      </c>
      <c r="D417" s="12">
        <v>5</v>
      </c>
      <c r="E417" s="12">
        <v>0</v>
      </c>
      <c r="H417" s="12">
        <v>0</v>
      </c>
      <c r="J417" s="12">
        <v>2</v>
      </c>
      <c r="K417" s="12">
        <v>0</v>
      </c>
      <c r="M417" s="12">
        <v>1</v>
      </c>
    </row>
    <row r="418" spans="1:13" ht="12.75" x14ac:dyDescent="0.35">
      <c r="A418" s="12">
        <v>93</v>
      </c>
      <c r="B418" s="12" t="s">
        <v>14</v>
      </c>
      <c r="C418" s="12">
        <v>1</v>
      </c>
      <c r="D418" s="12">
        <v>10</v>
      </c>
      <c r="E418" s="12">
        <v>1</v>
      </c>
      <c r="F418" s="12">
        <v>0</v>
      </c>
      <c r="H418" s="12">
        <v>1</v>
      </c>
      <c r="J418" s="12">
        <v>1</v>
      </c>
      <c r="K418" s="12">
        <v>1</v>
      </c>
      <c r="M418" s="12">
        <v>0</v>
      </c>
    </row>
    <row r="419" spans="1:13" ht="12.75" x14ac:dyDescent="0.35">
      <c r="A419" s="12">
        <v>93</v>
      </c>
      <c r="B419" s="12" t="s">
        <v>40</v>
      </c>
      <c r="C419" s="12">
        <v>0</v>
      </c>
      <c r="D419" s="12">
        <v>8</v>
      </c>
      <c r="E419" s="12">
        <v>0</v>
      </c>
      <c r="F419" s="12">
        <v>0</v>
      </c>
      <c r="H419" s="12">
        <v>1</v>
      </c>
      <c r="J419" s="12">
        <v>2</v>
      </c>
      <c r="K419" s="12">
        <v>0</v>
      </c>
      <c r="M419" s="12">
        <v>1</v>
      </c>
    </row>
    <row r="420" spans="1:13" ht="12.75" x14ac:dyDescent="0.35">
      <c r="A420" s="12">
        <v>93</v>
      </c>
      <c r="B420" s="12" t="s">
        <v>335</v>
      </c>
      <c r="C420" s="12">
        <v>0</v>
      </c>
      <c r="D420" s="12">
        <v>4</v>
      </c>
      <c r="E420" s="12">
        <v>0</v>
      </c>
      <c r="F420" s="12">
        <v>0</v>
      </c>
      <c r="H420" s="12">
        <v>1</v>
      </c>
      <c r="J420" s="12">
        <v>3</v>
      </c>
      <c r="K420" s="12">
        <v>0</v>
      </c>
      <c r="M420" s="12">
        <v>2</v>
      </c>
    </row>
    <row r="421" spans="1:13" ht="12.75" x14ac:dyDescent="0.35">
      <c r="A421" s="12">
        <v>93</v>
      </c>
      <c r="B421" s="12" t="s">
        <v>15</v>
      </c>
      <c r="C421" s="12">
        <v>0</v>
      </c>
      <c r="D421" s="12">
        <v>8</v>
      </c>
      <c r="E421" s="12">
        <v>0</v>
      </c>
      <c r="F421" s="12">
        <v>0</v>
      </c>
      <c r="H421" s="12">
        <v>1</v>
      </c>
      <c r="J421" s="12">
        <v>4</v>
      </c>
      <c r="K421" s="12">
        <v>0</v>
      </c>
      <c r="M421" s="12">
        <v>1</v>
      </c>
    </row>
    <row r="422" spans="1:13" ht="12.75" x14ac:dyDescent="0.35">
      <c r="A422" s="12">
        <v>94</v>
      </c>
      <c r="B422" s="12" t="s">
        <v>15</v>
      </c>
      <c r="C422" s="12">
        <v>0</v>
      </c>
      <c r="D422" s="12">
        <v>12</v>
      </c>
      <c r="E422" s="12">
        <v>0</v>
      </c>
      <c r="H422" s="12">
        <v>1</v>
      </c>
      <c r="J422" s="12">
        <v>1</v>
      </c>
      <c r="K422" s="12">
        <v>1</v>
      </c>
    </row>
    <row r="423" spans="1:13" ht="12.75" x14ac:dyDescent="0.35">
      <c r="A423" s="12">
        <v>94</v>
      </c>
      <c r="B423" s="12" t="s">
        <v>34</v>
      </c>
      <c r="C423" s="12">
        <v>1</v>
      </c>
      <c r="D423" s="12">
        <v>13</v>
      </c>
      <c r="E423" s="12">
        <v>0</v>
      </c>
      <c r="H423" s="12">
        <v>0</v>
      </c>
      <c r="J423" s="12">
        <v>2</v>
      </c>
      <c r="K423" s="12">
        <v>0</v>
      </c>
    </row>
    <row r="424" spans="1:13" ht="12.75" x14ac:dyDescent="0.35">
      <c r="A424" s="12">
        <v>94</v>
      </c>
      <c r="B424" s="12" t="s">
        <v>46</v>
      </c>
      <c r="C424" s="12">
        <v>0</v>
      </c>
      <c r="D424" s="12">
        <v>9</v>
      </c>
      <c r="E424" s="12">
        <v>0</v>
      </c>
      <c r="H424" s="12">
        <v>0</v>
      </c>
      <c r="J424" s="12">
        <v>3</v>
      </c>
      <c r="K424" s="12">
        <v>0</v>
      </c>
    </row>
    <row r="425" spans="1:13" ht="12.75" x14ac:dyDescent="0.35">
      <c r="A425" s="12">
        <v>94</v>
      </c>
      <c r="B425" s="12" t="s">
        <v>186</v>
      </c>
      <c r="C425" s="12">
        <v>0</v>
      </c>
      <c r="D425" s="12">
        <v>9</v>
      </c>
      <c r="E425" s="12">
        <v>1</v>
      </c>
      <c r="H425" s="12">
        <v>1</v>
      </c>
      <c r="J425" s="12">
        <v>4</v>
      </c>
      <c r="K425" s="12">
        <v>0</v>
      </c>
    </row>
    <row r="426" spans="1:13" ht="12.75" x14ac:dyDescent="0.35">
      <c r="A426" s="12">
        <v>95</v>
      </c>
      <c r="B426" s="12" t="s">
        <v>34</v>
      </c>
      <c r="C426" s="12">
        <v>1</v>
      </c>
      <c r="D426" s="12">
        <v>13</v>
      </c>
      <c r="E426" s="12">
        <v>0</v>
      </c>
      <c r="H426" s="12">
        <v>1</v>
      </c>
      <c r="J426" s="12">
        <v>1</v>
      </c>
      <c r="K426" s="12">
        <v>0</v>
      </c>
    </row>
    <row r="427" spans="1:13" ht="12.75" x14ac:dyDescent="0.35">
      <c r="A427" s="12">
        <v>95</v>
      </c>
      <c r="B427" s="12" t="s">
        <v>46</v>
      </c>
      <c r="C427" s="12">
        <v>0</v>
      </c>
      <c r="D427" s="12">
        <v>8</v>
      </c>
      <c r="E427" s="12">
        <v>0</v>
      </c>
      <c r="H427" s="12">
        <v>0</v>
      </c>
      <c r="J427" s="12">
        <v>2</v>
      </c>
      <c r="K427" s="12">
        <v>1</v>
      </c>
    </row>
    <row r="428" spans="1:13" ht="12.75" x14ac:dyDescent="0.35">
      <c r="A428" s="12">
        <v>95</v>
      </c>
      <c r="B428" s="12" t="s">
        <v>40</v>
      </c>
      <c r="C428" s="12">
        <v>0</v>
      </c>
      <c r="D428" s="12">
        <v>7</v>
      </c>
      <c r="E428" s="12">
        <v>1</v>
      </c>
      <c r="H428" s="12">
        <v>1</v>
      </c>
      <c r="J428" s="12">
        <v>3</v>
      </c>
      <c r="K428" s="12">
        <v>0</v>
      </c>
    </row>
    <row r="429" spans="1:13" ht="12.75" x14ac:dyDescent="0.35">
      <c r="A429" s="12">
        <v>95</v>
      </c>
      <c r="B429" s="12" t="s">
        <v>15</v>
      </c>
      <c r="C429" s="12">
        <v>0</v>
      </c>
      <c r="D429" s="12">
        <v>7</v>
      </c>
      <c r="E429" s="12">
        <v>0</v>
      </c>
      <c r="H429" s="12">
        <v>1</v>
      </c>
      <c r="J429" s="12">
        <v>4</v>
      </c>
      <c r="K429" s="12">
        <v>0</v>
      </c>
    </row>
    <row r="430" spans="1:13" ht="12.75" x14ac:dyDescent="0.35">
      <c r="A430" s="12">
        <v>96</v>
      </c>
      <c r="B430" s="12" t="s">
        <v>186</v>
      </c>
      <c r="C430" s="12">
        <v>1</v>
      </c>
      <c r="D430" s="12">
        <v>10</v>
      </c>
      <c r="E430" s="12">
        <v>0</v>
      </c>
      <c r="H430" s="12">
        <v>0</v>
      </c>
      <c r="J430" s="12">
        <v>1</v>
      </c>
      <c r="K430" s="12">
        <v>1</v>
      </c>
      <c r="M430" s="12">
        <v>1</v>
      </c>
    </row>
    <row r="431" spans="1:13" ht="12.75" x14ac:dyDescent="0.35">
      <c r="A431" s="12">
        <v>96</v>
      </c>
      <c r="B431" s="12" t="s">
        <v>99</v>
      </c>
      <c r="C431" s="12">
        <v>0</v>
      </c>
      <c r="D431" s="12">
        <v>7</v>
      </c>
      <c r="E431" s="12">
        <v>1</v>
      </c>
      <c r="H431" s="12">
        <v>0</v>
      </c>
      <c r="J431" s="12">
        <v>2</v>
      </c>
      <c r="K431" s="12">
        <v>0</v>
      </c>
      <c r="M431" s="12">
        <v>0</v>
      </c>
    </row>
    <row r="432" spans="1:13" ht="12.75" x14ac:dyDescent="0.35">
      <c r="A432" s="12">
        <v>96</v>
      </c>
      <c r="B432" s="12" t="s">
        <v>40</v>
      </c>
      <c r="C432" s="12">
        <v>0</v>
      </c>
      <c r="D432" s="12">
        <v>6</v>
      </c>
      <c r="E432" s="12">
        <v>0</v>
      </c>
      <c r="H432" s="12">
        <v>0</v>
      </c>
      <c r="J432" s="12">
        <v>3</v>
      </c>
      <c r="K432" s="12">
        <v>0</v>
      </c>
      <c r="M432" s="12">
        <v>2</v>
      </c>
    </row>
    <row r="433" spans="1:13" ht="12.75" x14ac:dyDescent="0.35">
      <c r="A433" s="12">
        <v>96</v>
      </c>
      <c r="B433" s="12" t="s">
        <v>15</v>
      </c>
      <c r="C433" s="12">
        <v>0</v>
      </c>
      <c r="D433" s="12">
        <v>8</v>
      </c>
      <c r="E433" s="12">
        <v>0</v>
      </c>
      <c r="H433" s="12">
        <v>0</v>
      </c>
      <c r="J433" s="12">
        <v>4</v>
      </c>
      <c r="K433" s="12">
        <v>0</v>
      </c>
      <c r="M433" s="12">
        <v>3</v>
      </c>
    </row>
    <row r="434" spans="1:13" ht="12.75" x14ac:dyDescent="0.35">
      <c r="A434" s="12">
        <v>97</v>
      </c>
      <c r="B434" s="12" t="s">
        <v>99</v>
      </c>
      <c r="C434" s="12">
        <v>1</v>
      </c>
      <c r="D434" s="12">
        <v>10</v>
      </c>
      <c r="E434" s="12">
        <v>0</v>
      </c>
      <c r="F434" s="12">
        <v>0</v>
      </c>
      <c r="H434" s="12">
        <v>0</v>
      </c>
      <c r="J434" s="12">
        <v>1</v>
      </c>
      <c r="K434" s="12">
        <v>0</v>
      </c>
      <c r="M434" s="12">
        <v>4</v>
      </c>
    </row>
    <row r="435" spans="1:13" ht="12.75" x14ac:dyDescent="0.35">
      <c r="A435" s="12">
        <v>97</v>
      </c>
      <c r="B435" s="12" t="s">
        <v>40</v>
      </c>
      <c r="C435" s="12">
        <v>0</v>
      </c>
      <c r="D435" s="12">
        <v>7</v>
      </c>
      <c r="E435" s="12">
        <v>0</v>
      </c>
      <c r="F435" s="12">
        <v>1</v>
      </c>
      <c r="H435" s="12">
        <v>0</v>
      </c>
      <c r="J435" s="12">
        <v>2</v>
      </c>
      <c r="K435" s="12">
        <v>0</v>
      </c>
      <c r="M435" s="12">
        <v>7</v>
      </c>
    </row>
    <row r="436" spans="1:13" ht="12.75" x14ac:dyDescent="0.35">
      <c r="A436" s="12">
        <v>97</v>
      </c>
      <c r="B436" s="12" t="s">
        <v>15</v>
      </c>
      <c r="C436" s="12">
        <v>0</v>
      </c>
      <c r="D436" s="12">
        <v>9</v>
      </c>
      <c r="E436" s="12">
        <v>1</v>
      </c>
      <c r="F436" s="12">
        <v>0</v>
      </c>
      <c r="H436" s="12">
        <v>0</v>
      </c>
      <c r="J436" s="12">
        <v>3</v>
      </c>
      <c r="K436" s="12">
        <v>0</v>
      </c>
      <c r="M436" s="12">
        <v>3</v>
      </c>
    </row>
    <row r="437" spans="1:13" ht="12.75" x14ac:dyDescent="0.35">
      <c r="A437" s="12">
        <v>97</v>
      </c>
      <c r="B437" s="12" t="s">
        <v>186</v>
      </c>
      <c r="C437" s="12">
        <v>0</v>
      </c>
      <c r="D437" s="12">
        <v>9</v>
      </c>
      <c r="E437" s="12">
        <v>0</v>
      </c>
      <c r="F437" s="12">
        <v>0</v>
      </c>
      <c r="H437" s="12">
        <v>0</v>
      </c>
      <c r="J437" s="12">
        <v>4</v>
      </c>
      <c r="K437" s="12">
        <v>1</v>
      </c>
      <c r="M437" s="12">
        <v>4</v>
      </c>
    </row>
    <row r="438" spans="1:13" ht="12.75" x14ac:dyDescent="0.35">
      <c r="A438" s="12">
        <v>98</v>
      </c>
      <c r="B438" s="12" t="s">
        <v>40</v>
      </c>
      <c r="C438" s="12">
        <v>1</v>
      </c>
      <c r="D438" s="12">
        <v>10</v>
      </c>
      <c r="E438" s="12">
        <v>0</v>
      </c>
      <c r="F438" s="12">
        <v>0</v>
      </c>
      <c r="H438" s="12">
        <v>0</v>
      </c>
      <c r="J438" s="12">
        <v>1</v>
      </c>
      <c r="K438" s="12">
        <v>1</v>
      </c>
      <c r="M438" s="12">
        <v>1</v>
      </c>
    </row>
    <row r="439" spans="1:13" ht="12.75" x14ac:dyDescent="0.35">
      <c r="A439" s="12">
        <v>98</v>
      </c>
      <c r="B439" s="12" t="s">
        <v>186</v>
      </c>
      <c r="C439" s="12">
        <v>0</v>
      </c>
      <c r="D439" s="12">
        <v>9</v>
      </c>
      <c r="E439" s="12">
        <v>1</v>
      </c>
      <c r="F439" s="12">
        <v>0</v>
      </c>
      <c r="H439" s="12">
        <v>0</v>
      </c>
      <c r="J439" s="12">
        <v>2</v>
      </c>
      <c r="K439" s="12">
        <v>0</v>
      </c>
      <c r="M439" s="12">
        <v>0</v>
      </c>
    </row>
    <row r="440" spans="1:13" ht="12.75" x14ac:dyDescent="0.35">
      <c r="A440" s="12">
        <v>98</v>
      </c>
      <c r="B440" s="12" t="s">
        <v>99</v>
      </c>
      <c r="C440" s="12">
        <v>0</v>
      </c>
      <c r="D440" s="12">
        <v>7</v>
      </c>
      <c r="E440" s="12">
        <v>0</v>
      </c>
      <c r="F440" s="12">
        <v>0</v>
      </c>
      <c r="H440" s="12">
        <v>0</v>
      </c>
      <c r="J440" s="12">
        <v>3</v>
      </c>
      <c r="K440" s="12">
        <v>0</v>
      </c>
      <c r="M440" s="12">
        <v>0</v>
      </c>
    </row>
    <row r="441" spans="1:13" ht="12.75" x14ac:dyDescent="0.35">
      <c r="A441" s="12">
        <v>98</v>
      </c>
      <c r="B441" s="12" t="s">
        <v>15</v>
      </c>
      <c r="C441" s="12">
        <v>0</v>
      </c>
      <c r="D441" s="12">
        <v>8</v>
      </c>
      <c r="E441" s="12">
        <v>0</v>
      </c>
      <c r="F441" s="12">
        <v>1</v>
      </c>
      <c r="H441" s="12">
        <v>1</v>
      </c>
      <c r="J441" s="12">
        <v>4</v>
      </c>
      <c r="K441" s="12">
        <v>0</v>
      </c>
      <c r="M441" s="12">
        <v>5</v>
      </c>
    </row>
    <row r="442" spans="1:13" ht="12.75" x14ac:dyDescent="0.35">
      <c r="A442" s="12">
        <v>99</v>
      </c>
      <c r="B442" s="12" t="s">
        <v>40</v>
      </c>
      <c r="C442" s="12">
        <v>0</v>
      </c>
      <c r="D442" s="12">
        <v>8</v>
      </c>
      <c r="E442" s="12">
        <v>0</v>
      </c>
      <c r="H442" s="12">
        <v>0</v>
      </c>
      <c r="J442" s="12">
        <v>1</v>
      </c>
      <c r="K442" s="12">
        <v>0</v>
      </c>
      <c r="M442" s="12">
        <v>1</v>
      </c>
    </row>
    <row r="443" spans="1:13" ht="12.75" x14ac:dyDescent="0.35">
      <c r="A443" s="12">
        <v>99</v>
      </c>
      <c r="B443" s="12" t="s">
        <v>46</v>
      </c>
      <c r="C443" s="12">
        <v>0</v>
      </c>
      <c r="D443" s="12">
        <v>8</v>
      </c>
      <c r="E443" s="12">
        <v>1</v>
      </c>
      <c r="H443" s="12">
        <v>0</v>
      </c>
      <c r="J443" s="12">
        <v>2</v>
      </c>
      <c r="K443" s="12">
        <v>1</v>
      </c>
      <c r="M443" s="12">
        <v>2</v>
      </c>
    </row>
    <row r="444" spans="1:13" ht="12.75" x14ac:dyDescent="0.35">
      <c r="A444" s="12">
        <v>99</v>
      </c>
      <c r="B444" s="12" t="s">
        <v>99</v>
      </c>
      <c r="C444" s="12">
        <v>0</v>
      </c>
      <c r="D444" s="12">
        <v>8</v>
      </c>
      <c r="E444" s="12">
        <v>0</v>
      </c>
      <c r="F444" s="12">
        <v>1</v>
      </c>
      <c r="H444" s="12">
        <v>0</v>
      </c>
      <c r="J444" s="12">
        <v>3</v>
      </c>
      <c r="K444" s="12">
        <v>0</v>
      </c>
      <c r="M444" s="12">
        <v>7</v>
      </c>
    </row>
    <row r="445" spans="1:13" ht="12.75" x14ac:dyDescent="0.35">
      <c r="A445" s="12">
        <v>99</v>
      </c>
      <c r="B445" s="12" t="s">
        <v>15</v>
      </c>
      <c r="C445" s="12">
        <v>1</v>
      </c>
      <c r="D445" s="12">
        <v>10</v>
      </c>
      <c r="E445" s="12">
        <v>0</v>
      </c>
      <c r="H445" s="12">
        <v>0</v>
      </c>
      <c r="J445" s="12">
        <v>4</v>
      </c>
      <c r="K445" s="12">
        <v>0</v>
      </c>
      <c r="M445" s="12">
        <v>2</v>
      </c>
    </row>
    <row r="446" spans="1:13" ht="12.75" x14ac:dyDescent="0.35">
      <c r="A446" s="12">
        <v>100</v>
      </c>
      <c r="B446" s="12" t="s">
        <v>99</v>
      </c>
      <c r="C446" s="12">
        <v>0</v>
      </c>
      <c r="D446" s="12">
        <v>5</v>
      </c>
      <c r="E446" s="12">
        <v>0</v>
      </c>
      <c r="H446" s="12">
        <v>1</v>
      </c>
      <c r="J446" s="12">
        <v>1</v>
      </c>
      <c r="K446" s="12">
        <v>0</v>
      </c>
    </row>
    <row r="447" spans="1:13" ht="12.75" x14ac:dyDescent="0.35">
      <c r="A447" s="12">
        <v>100</v>
      </c>
      <c r="B447" s="12" t="s">
        <v>34</v>
      </c>
      <c r="C447" s="12">
        <v>1</v>
      </c>
      <c r="D447" s="12">
        <v>13</v>
      </c>
      <c r="E447" s="12">
        <v>1</v>
      </c>
      <c r="H447" s="12">
        <v>0</v>
      </c>
      <c r="J447" s="12">
        <v>2</v>
      </c>
      <c r="K447" s="12">
        <v>1</v>
      </c>
    </row>
    <row r="448" spans="1:13" ht="12.75" x14ac:dyDescent="0.35">
      <c r="A448" s="12">
        <v>100</v>
      </c>
      <c r="B448" s="12" t="s">
        <v>15</v>
      </c>
      <c r="C448" s="12">
        <v>0</v>
      </c>
      <c r="D448" s="12">
        <v>11</v>
      </c>
      <c r="E448" s="12">
        <v>0</v>
      </c>
      <c r="H448" s="12">
        <v>1</v>
      </c>
      <c r="J448" s="12">
        <v>3</v>
      </c>
      <c r="K448" s="12">
        <v>0</v>
      </c>
    </row>
    <row r="449" spans="1:13" ht="12.75" x14ac:dyDescent="0.35">
      <c r="A449" s="12">
        <v>100</v>
      </c>
      <c r="B449" s="12" t="s">
        <v>40</v>
      </c>
      <c r="C449" s="12">
        <v>0</v>
      </c>
      <c r="D449" s="12">
        <v>5</v>
      </c>
      <c r="E449" s="12">
        <v>0</v>
      </c>
      <c r="H449" s="12">
        <v>1</v>
      </c>
      <c r="J449" s="12">
        <v>4</v>
      </c>
      <c r="K449" s="12">
        <v>0</v>
      </c>
    </row>
    <row r="450" spans="1:13" ht="12.75" x14ac:dyDescent="0.35">
      <c r="A450" s="12">
        <v>101</v>
      </c>
      <c r="B450" s="12" t="s">
        <v>14</v>
      </c>
      <c r="C450" s="12">
        <v>0</v>
      </c>
      <c r="D450" s="12">
        <v>11</v>
      </c>
      <c r="E450" s="12">
        <v>1</v>
      </c>
      <c r="H450" s="12">
        <v>0</v>
      </c>
      <c r="J450" s="12">
        <v>1</v>
      </c>
      <c r="K450" s="12">
        <v>0</v>
      </c>
    </row>
    <row r="451" spans="1:13" ht="12.75" x14ac:dyDescent="0.35">
      <c r="A451" s="12">
        <v>101</v>
      </c>
      <c r="B451" s="12" t="s">
        <v>40</v>
      </c>
      <c r="C451" s="12">
        <v>1</v>
      </c>
      <c r="D451" s="12">
        <v>13</v>
      </c>
      <c r="E451" s="12">
        <v>0</v>
      </c>
      <c r="H451" s="12">
        <v>0</v>
      </c>
      <c r="J451" s="12">
        <v>2</v>
      </c>
      <c r="K451" s="12">
        <v>0</v>
      </c>
    </row>
    <row r="452" spans="1:13" ht="12.75" x14ac:dyDescent="0.35">
      <c r="A452" s="12">
        <v>101</v>
      </c>
      <c r="B452" s="12" t="s">
        <v>15</v>
      </c>
      <c r="C452" s="12">
        <v>0</v>
      </c>
      <c r="D452" s="12">
        <v>10</v>
      </c>
      <c r="E452" s="12">
        <v>0</v>
      </c>
      <c r="H452" s="12">
        <v>0</v>
      </c>
      <c r="J452" s="12">
        <v>3</v>
      </c>
      <c r="K452" s="12">
        <v>1</v>
      </c>
    </row>
    <row r="453" spans="1:13" ht="12.75" x14ac:dyDescent="0.35">
      <c r="A453" s="12">
        <v>101</v>
      </c>
      <c r="B453" s="12" t="s">
        <v>99</v>
      </c>
      <c r="C453" s="12">
        <v>0</v>
      </c>
      <c r="D453" s="12">
        <v>9</v>
      </c>
      <c r="E453" s="12">
        <v>0</v>
      </c>
      <c r="H453" s="12">
        <v>0</v>
      </c>
      <c r="J453" s="12">
        <v>4</v>
      </c>
      <c r="K453" s="12">
        <v>0</v>
      </c>
    </row>
    <row r="454" spans="1:13" ht="12.75" x14ac:dyDescent="0.35">
      <c r="A454" s="12">
        <v>102</v>
      </c>
      <c r="B454" s="12" t="s">
        <v>186</v>
      </c>
      <c r="C454" s="12">
        <v>0</v>
      </c>
      <c r="D454" s="12">
        <v>7</v>
      </c>
      <c r="E454" s="12">
        <v>0</v>
      </c>
      <c r="F454" s="12">
        <v>0</v>
      </c>
      <c r="H454" s="12">
        <v>0</v>
      </c>
      <c r="J454" s="12">
        <v>1</v>
      </c>
      <c r="K454" s="12">
        <v>0</v>
      </c>
      <c r="M454" s="12">
        <v>0</v>
      </c>
    </row>
    <row r="455" spans="1:13" ht="12.75" x14ac:dyDescent="0.35">
      <c r="A455" s="12">
        <v>102</v>
      </c>
      <c r="B455" s="12" t="s">
        <v>40</v>
      </c>
      <c r="C455" s="12">
        <v>0</v>
      </c>
      <c r="D455" s="12">
        <v>6</v>
      </c>
      <c r="E455" s="12">
        <v>0</v>
      </c>
      <c r="F455" s="12">
        <v>0</v>
      </c>
      <c r="H455" s="12">
        <v>0</v>
      </c>
      <c r="J455" s="12">
        <v>2</v>
      </c>
      <c r="K455" s="12">
        <v>0</v>
      </c>
      <c r="M455" s="12">
        <v>1</v>
      </c>
    </row>
    <row r="456" spans="1:13" ht="12.75" x14ac:dyDescent="0.35">
      <c r="A456" s="12">
        <v>102</v>
      </c>
      <c r="B456" s="12" t="s">
        <v>350</v>
      </c>
      <c r="C456" s="12">
        <v>0</v>
      </c>
      <c r="D456" s="12">
        <v>3</v>
      </c>
      <c r="E456" s="12">
        <v>0</v>
      </c>
      <c r="F456" s="12">
        <v>0</v>
      </c>
      <c r="H456" s="12">
        <v>0</v>
      </c>
      <c r="J456" s="12">
        <v>3</v>
      </c>
      <c r="K456" s="12">
        <v>0</v>
      </c>
      <c r="M456" s="12">
        <v>2</v>
      </c>
    </row>
    <row r="457" spans="1:13" ht="12.75" x14ac:dyDescent="0.35">
      <c r="A457" s="12">
        <v>102</v>
      </c>
      <c r="B457" s="12" t="s">
        <v>225</v>
      </c>
      <c r="C457" s="12">
        <v>0</v>
      </c>
      <c r="D457" s="12">
        <v>5</v>
      </c>
      <c r="E457" s="12">
        <v>0</v>
      </c>
      <c r="F457" s="12">
        <v>0</v>
      </c>
      <c r="H457" s="12">
        <v>1</v>
      </c>
      <c r="J457" s="12">
        <v>4</v>
      </c>
      <c r="K457" s="12">
        <v>0</v>
      </c>
      <c r="M457" s="12">
        <v>1</v>
      </c>
    </row>
    <row r="458" spans="1:13" ht="12.75" x14ac:dyDescent="0.35">
      <c r="A458" s="12">
        <v>102</v>
      </c>
      <c r="B458" s="12" t="s">
        <v>46</v>
      </c>
      <c r="C458" s="12">
        <v>0</v>
      </c>
      <c r="D458" s="12">
        <v>7</v>
      </c>
      <c r="E458" s="12">
        <v>0</v>
      </c>
      <c r="F458" s="12">
        <v>0</v>
      </c>
      <c r="H458" s="12">
        <v>0</v>
      </c>
      <c r="J458" s="12">
        <v>5</v>
      </c>
      <c r="K458" s="12">
        <v>0</v>
      </c>
      <c r="M458" s="12">
        <v>0</v>
      </c>
    </row>
    <row r="459" spans="1:13" ht="12.75" x14ac:dyDescent="0.35">
      <c r="A459" s="12">
        <v>102</v>
      </c>
      <c r="B459" s="12" t="s">
        <v>15</v>
      </c>
      <c r="C459" s="12">
        <v>1</v>
      </c>
      <c r="D459" s="12">
        <v>10</v>
      </c>
      <c r="E459" s="12">
        <v>1</v>
      </c>
      <c r="F459" s="12">
        <v>0</v>
      </c>
      <c r="H459" s="12">
        <v>1</v>
      </c>
      <c r="J459" s="12">
        <v>6</v>
      </c>
      <c r="K459" s="12">
        <v>1</v>
      </c>
      <c r="M459" s="12">
        <v>0</v>
      </c>
    </row>
    <row r="460" spans="1:13" ht="12.75" x14ac:dyDescent="0.35">
      <c r="A460" s="12">
        <v>103</v>
      </c>
      <c r="B460" s="12" t="s">
        <v>40</v>
      </c>
      <c r="C460" s="12">
        <v>1</v>
      </c>
      <c r="D460" s="12">
        <v>10</v>
      </c>
      <c r="E460" s="12">
        <v>1</v>
      </c>
      <c r="F460" s="12">
        <v>0</v>
      </c>
      <c r="H460" s="12">
        <v>0</v>
      </c>
      <c r="J460" s="12">
        <v>1</v>
      </c>
      <c r="K460" s="12">
        <v>0</v>
      </c>
      <c r="M460" s="12">
        <v>0</v>
      </c>
    </row>
    <row r="461" spans="1:13" ht="12.75" x14ac:dyDescent="0.35">
      <c r="A461" s="12">
        <v>103</v>
      </c>
      <c r="B461" s="12" t="s">
        <v>338</v>
      </c>
      <c r="C461" s="12">
        <v>0</v>
      </c>
      <c r="D461" s="12">
        <v>5</v>
      </c>
      <c r="E461" s="12">
        <v>0</v>
      </c>
      <c r="F461" s="12">
        <v>0</v>
      </c>
      <c r="H461" s="12">
        <v>0</v>
      </c>
      <c r="J461" s="12">
        <v>2</v>
      </c>
      <c r="K461" s="12">
        <v>0</v>
      </c>
      <c r="M461" s="12">
        <v>1</v>
      </c>
    </row>
    <row r="462" spans="1:13" ht="12.75" x14ac:dyDescent="0.35">
      <c r="A462" s="12">
        <v>103</v>
      </c>
      <c r="B462" s="12" t="s">
        <v>15</v>
      </c>
      <c r="C462" s="12">
        <v>0</v>
      </c>
      <c r="D462" s="12">
        <v>8</v>
      </c>
      <c r="E462" s="12">
        <v>0</v>
      </c>
      <c r="F462" s="12">
        <v>0</v>
      </c>
      <c r="H462" s="12">
        <v>1</v>
      </c>
      <c r="J462" s="12">
        <v>3</v>
      </c>
      <c r="K462" s="12">
        <v>1</v>
      </c>
      <c r="M462" s="12">
        <v>1</v>
      </c>
    </row>
    <row r="463" spans="1:13" ht="12.75" x14ac:dyDescent="0.35">
      <c r="A463" s="12">
        <v>103</v>
      </c>
      <c r="B463" s="12" t="s">
        <v>99</v>
      </c>
      <c r="C463" s="12">
        <v>0</v>
      </c>
      <c r="D463" s="12">
        <v>6</v>
      </c>
      <c r="E463" s="12">
        <v>0</v>
      </c>
      <c r="F463" s="12">
        <v>0</v>
      </c>
      <c r="H463" s="12">
        <v>0</v>
      </c>
      <c r="J463" s="12">
        <v>4</v>
      </c>
      <c r="K463" s="12">
        <v>0</v>
      </c>
      <c r="M463" s="12">
        <v>0</v>
      </c>
    </row>
    <row r="464" spans="1:13" ht="12.75" x14ac:dyDescent="0.35">
      <c r="A464" s="12">
        <v>103</v>
      </c>
      <c r="B464" s="12" t="s">
        <v>225</v>
      </c>
      <c r="C464" s="12">
        <v>0</v>
      </c>
      <c r="D464" s="12">
        <v>5</v>
      </c>
      <c r="E464" s="12">
        <v>0</v>
      </c>
      <c r="F464" s="12">
        <v>0</v>
      </c>
      <c r="H464" s="12">
        <v>1</v>
      </c>
      <c r="J464" s="12">
        <v>5</v>
      </c>
      <c r="K464" s="12">
        <v>0</v>
      </c>
      <c r="M464" s="12">
        <v>1</v>
      </c>
    </row>
    <row r="465" spans="1:13" ht="12.75" x14ac:dyDescent="0.35">
      <c r="A465" s="12">
        <v>104</v>
      </c>
      <c r="B465" s="12" t="s">
        <v>15</v>
      </c>
      <c r="C465" s="12">
        <v>1</v>
      </c>
      <c r="D465" s="12">
        <v>10</v>
      </c>
      <c r="E465" s="12">
        <v>0</v>
      </c>
      <c r="F465" s="12">
        <v>1</v>
      </c>
      <c r="H465" s="12">
        <v>1</v>
      </c>
      <c r="J465" s="12">
        <v>1</v>
      </c>
      <c r="K465" s="12">
        <v>0</v>
      </c>
      <c r="M465" s="12">
        <v>5</v>
      </c>
    </row>
    <row r="466" spans="1:13" ht="12.75" x14ac:dyDescent="0.35">
      <c r="A466" s="12">
        <v>104</v>
      </c>
      <c r="B466" s="12" t="s">
        <v>225</v>
      </c>
      <c r="C466" s="12">
        <v>0</v>
      </c>
      <c r="D466" s="12">
        <v>6</v>
      </c>
      <c r="E466" s="12">
        <v>0</v>
      </c>
      <c r="F466" s="12">
        <v>0</v>
      </c>
      <c r="H466" s="12">
        <v>1</v>
      </c>
      <c r="J466" s="12">
        <v>2</v>
      </c>
      <c r="K466" s="12">
        <v>1</v>
      </c>
      <c r="M466" s="12">
        <v>2</v>
      </c>
    </row>
    <row r="467" spans="1:13" ht="12.75" x14ac:dyDescent="0.35">
      <c r="A467" s="12">
        <v>104</v>
      </c>
      <c r="B467" s="12" t="s">
        <v>99</v>
      </c>
      <c r="C467" s="12">
        <v>0</v>
      </c>
      <c r="D467" s="12">
        <v>5</v>
      </c>
      <c r="E467" s="12">
        <v>0</v>
      </c>
      <c r="F467" s="12">
        <v>0</v>
      </c>
      <c r="H467" s="12">
        <v>1</v>
      </c>
      <c r="J467" s="12">
        <v>3</v>
      </c>
      <c r="K467" s="12">
        <v>0</v>
      </c>
      <c r="M467" s="12">
        <v>4</v>
      </c>
    </row>
    <row r="468" spans="1:13" ht="12.75" x14ac:dyDescent="0.35">
      <c r="A468" s="12">
        <v>104</v>
      </c>
      <c r="B468" s="12" t="s">
        <v>40</v>
      </c>
      <c r="C468" s="12">
        <v>0</v>
      </c>
      <c r="D468" s="12">
        <v>6</v>
      </c>
      <c r="E468" s="12">
        <v>1</v>
      </c>
      <c r="F468" s="12">
        <v>0</v>
      </c>
      <c r="H468" s="12">
        <v>0</v>
      </c>
      <c r="J468" s="12">
        <v>4</v>
      </c>
      <c r="K468" s="12">
        <v>0</v>
      </c>
      <c r="M468" s="12">
        <v>6</v>
      </c>
    </row>
    <row r="469" spans="1:13" ht="12.75" x14ac:dyDescent="0.35">
      <c r="A469" s="12">
        <v>105</v>
      </c>
      <c r="B469" s="12" t="s">
        <v>99</v>
      </c>
      <c r="C469" s="12">
        <v>0</v>
      </c>
      <c r="D469" s="12">
        <v>9</v>
      </c>
      <c r="E469" s="12">
        <v>1</v>
      </c>
      <c r="F469" s="12">
        <v>0</v>
      </c>
      <c r="H469" s="12">
        <v>0</v>
      </c>
      <c r="J469" s="12">
        <v>1</v>
      </c>
      <c r="K469" s="12">
        <v>0</v>
      </c>
      <c r="M469" s="12">
        <v>0</v>
      </c>
    </row>
    <row r="470" spans="1:13" ht="12.75" x14ac:dyDescent="0.35">
      <c r="A470" s="12">
        <v>105</v>
      </c>
      <c r="B470" s="12" t="s">
        <v>34</v>
      </c>
      <c r="C470" s="12">
        <v>0</v>
      </c>
      <c r="D470" s="12">
        <v>8</v>
      </c>
      <c r="E470" s="12">
        <v>0</v>
      </c>
      <c r="F470" s="12">
        <v>0</v>
      </c>
      <c r="H470" s="12">
        <v>0</v>
      </c>
      <c r="J470" s="12">
        <v>2</v>
      </c>
      <c r="K470" s="12">
        <v>0</v>
      </c>
      <c r="M470" s="12">
        <v>3</v>
      </c>
    </row>
    <row r="471" spans="1:13" ht="12.75" x14ac:dyDescent="0.35">
      <c r="A471" s="12">
        <v>105</v>
      </c>
      <c r="B471" s="12" t="s">
        <v>40</v>
      </c>
      <c r="C471" s="12">
        <v>1</v>
      </c>
      <c r="D471" s="12">
        <v>10</v>
      </c>
      <c r="E471" s="12">
        <v>0</v>
      </c>
      <c r="F471" s="12">
        <v>1</v>
      </c>
      <c r="H471" s="12">
        <v>0</v>
      </c>
      <c r="J471" s="12">
        <v>3</v>
      </c>
      <c r="K471" s="12">
        <v>1</v>
      </c>
      <c r="M471" s="12">
        <v>4</v>
      </c>
    </row>
    <row r="472" spans="1:13" ht="12.75" x14ac:dyDescent="0.35">
      <c r="A472" s="12">
        <v>105</v>
      </c>
      <c r="B472" s="12" t="s">
        <v>15</v>
      </c>
      <c r="C472" s="12">
        <v>0</v>
      </c>
      <c r="D472" s="12">
        <v>7</v>
      </c>
      <c r="E472" s="12">
        <v>0</v>
      </c>
      <c r="F472" s="12">
        <v>0</v>
      </c>
      <c r="H472" s="12">
        <v>0</v>
      </c>
      <c r="J472" s="12">
        <v>4</v>
      </c>
      <c r="K472" s="12">
        <v>0</v>
      </c>
      <c r="M472" s="12">
        <v>0</v>
      </c>
    </row>
    <row r="473" spans="1:13" ht="12.75" x14ac:dyDescent="0.35">
      <c r="A473" s="12">
        <v>106</v>
      </c>
      <c r="B473" s="12" t="s">
        <v>40</v>
      </c>
      <c r="C473" s="12">
        <v>0</v>
      </c>
      <c r="D473" s="12">
        <v>6</v>
      </c>
      <c r="E473" s="12">
        <v>0</v>
      </c>
      <c r="F473" s="12"/>
      <c r="H473" s="12">
        <v>0</v>
      </c>
      <c r="J473" s="12">
        <v>1</v>
      </c>
      <c r="K473" s="12">
        <v>0</v>
      </c>
      <c r="M473" s="12">
        <v>2</v>
      </c>
    </row>
    <row r="474" spans="1:13" ht="12.75" x14ac:dyDescent="0.35">
      <c r="A474" s="12">
        <v>106</v>
      </c>
      <c r="B474" s="12" t="s">
        <v>225</v>
      </c>
      <c r="C474" s="12">
        <v>1</v>
      </c>
      <c r="D474" s="12">
        <v>10</v>
      </c>
      <c r="E474" s="12">
        <v>1</v>
      </c>
      <c r="F474" s="12"/>
      <c r="H474" s="12">
        <v>0</v>
      </c>
      <c r="J474" s="12">
        <v>2</v>
      </c>
      <c r="K474" s="12">
        <v>0</v>
      </c>
      <c r="M474" s="12">
        <v>4</v>
      </c>
    </row>
    <row r="475" spans="1:13" ht="12.75" x14ac:dyDescent="0.35">
      <c r="A475" s="12">
        <v>106</v>
      </c>
      <c r="B475" s="12" t="s">
        <v>186</v>
      </c>
      <c r="C475" s="12">
        <v>0</v>
      </c>
      <c r="D475" s="12">
        <v>8</v>
      </c>
      <c r="E475" s="12">
        <v>0</v>
      </c>
      <c r="F475" s="12"/>
      <c r="H475" s="12">
        <v>0</v>
      </c>
      <c r="J475" s="12">
        <v>3</v>
      </c>
      <c r="K475" s="12">
        <v>1</v>
      </c>
      <c r="M475" s="12">
        <v>0</v>
      </c>
    </row>
    <row r="476" spans="1:13" ht="12.75" x14ac:dyDescent="0.35">
      <c r="A476" s="12">
        <v>106</v>
      </c>
      <c r="B476" s="12" t="s">
        <v>15</v>
      </c>
      <c r="C476" s="12">
        <v>0</v>
      </c>
      <c r="D476" s="12">
        <v>7</v>
      </c>
      <c r="E476" s="12">
        <v>0</v>
      </c>
      <c r="F476" s="12"/>
      <c r="H476" s="12">
        <v>0</v>
      </c>
      <c r="J476" s="12">
        <v>4</v>
      </c>
      <c r="K476" s="12">
        <v>0</v>
      </c>
      <c r="M476" s="12">
        <v>1</v>
      </c>
    </row>
    <row r="477" spans="1:13" ht="12.75" x14ac:dyDescent="0.35">
      <c r="A477" s="12">
        <v>106</v>
      </c>
      <c r="B477" s="12" t="s">
        <v>14</v>
      </c>
      <c r="C477" s="12">
        <v>0</v>
      </c>
      <c r="D477" s="12">
        <v>5</v>
      </c>
      <c r="E477" s="12">
        <v>0</v>
      </c>
      <c r="F477" s="12"/>
      <c r="H477" s="12">
        <v>0</v>
      </c>
      <c r="J477" s="12">
        <v>5</v>
      </c>
      <c r="K477" s="12">
        <v>0</v>
      </c>
      <c r="M477" s="12">
        <v>2</v>
      </c>
    </row>
    <row r="478" spans="1:13" ht="12.75" x14ac:dyDescent="0.35">
      <c r="A478" s="12">
        <v>107</v>
      </c>
      <c r="B478" s="12" t="s">
        <v>15</v>
      </c>
      <c r="C478" s="12">
        <v>0</v>
      </c>
      <c r="D478" s="12">
        <v>6</v>
      </c>
      <c r="E478" s="12">
        <v>0</v>
      </c>
      <c r="F478" s="12"/>
      <c r="H478" s="12">
        <v>0</v>
      </c>
      <c r="J478" s="12">
        <v>1</v>
      </c>
      <c r="K478" s="12">
        <v>0</v>
      </c>
      <c r="M478" s="12">
        <v>0</v>
      </c>
    </row>
    <row r="479" spans="1:13" ht="12.75" x14ac:dyDescent="0.35">
      <c r="A479" s="12">
        <v>107</v>
      </c>
      <c r="B479" s="12" t="s">
        <v>13</v>
      </c>
      <c r="C479" s="12">
        <v>1</v>
      </c>
      <c r="D479" s="12">
        <v>10</v>
      </c>
      <c r="E479" s="12">
        <v>1</v>
      </c>
      <c r="F479" s="12"/>
      <c r="H479" s="12">
        <v>0</v>
      </c>
      <c r="J479" s="12">
        <v>2</v>
      </c>
      <c r="K479" s="12">
        <v>0</v>
      </c>
      <c r="M479" s="12">
        <v>2</v>
      </c>
    </row>
    <row r="480" spans="1:13" ht="12.75" x14ac:dyDescent="0.35">
      <c r="A480" s="12">
        <v>107</v>
      </c>
      <c r="B480" s="12" t="s">
        <v>186</v>
      </c>
      <c r="C480" s="12">
        <v>0</v>
      </c>
      <c r="D480" s="12">
        <v>6</v>
      </c>
      <c r="E480" s="12">
        <v>0</v>
      </c>
      <c r="H480" s="12">
        <v>0</v>
      </c>
      <c r="J480" s="12">
        <v>3</v>
      </c>
      <c r="K480" s="12">
        <v>1</v>
      </c>
      <c r="M480" s="12">
        <v>1</v>
      </c>
    </row>
    <row r="481" spans="1:13" ht="12.75" x14ac:dyDescent="0.35">
      <c r="A481" s="12">
        <v>107</v>
      </c>
      <c r="B481" s="12" t="s">
        <v>40</v>
      </c>
      <c r="C481" s="12">
        <v>0</v>
      </c>
      <c r="D481" s="12">
        <v>6</v>
      </c>
      <c r="E481" s="12">
        <v>0</v>
      </c>
      <c r="H481" s="12">
        <v>0</v>
      </c>
      <c r="J481" s="12">
        <v>4</v>
      </c>
      <c r="K481" s="12">
        <v>0</v>
      </c>
      <c r="M481" s="12">
        <v>3</v>
      </c>
    </row>
    <row r="482" spans="1:13" ht="12.75" x14ac:dyDescent="0.35">
      <c r="A482" s="12">
        <v>107</v>
      </c>
      <c r="B482" s="12" t="s">
        <v>225</v>
      </c>
      <c r="C482" s="12">
        <v>0</v>
      </c>
      <c r="D482" s="12">
        <v>5</v>
      </c>
      <c r="E482" s="12">
        <v>0</v>
      </c>
      <c r="H482" s="12">
        <v>0</v>
      </c>
      <c r="J482" s="12">
        <v>5</v>
      </c>
      <c r="K482" s="12">
        <v>0</v>
      </c>
      <c r="M482" s="12">
        <v>1</v>
      </c>
    </row>
    <row r="483" spans="1:13" ht="12.75" x14ac:dyDescent="0.35">
      <c r="A483" s="12">
        <v>107</v>
      </c>
      <c r="B483" s="12" t="s">
        <v>350</v>
      </c>
      <c r="C483" s="12">
        <v>0</v>
      </c>
      <c r="D483" s="12">
        <v>4</v>
      </c>
      <c r="E483" s="12">
        <v>0</v>
      </c>
      <c r="H483" s="12">
        <v>0</v>
      </c>
      <c r="J483" s="12">
        <v>6</v>
      </c>
      <c r="K483" s="12">
        <v>0</v>
      </c>
      <c r="M483" s="12">
        <v>1</v>
      </c>
    </row>
    <row r="484" spans="1:13" ht="12.75" x14ac:dyDescent="0.35">
      <c r="A484" s="12">
        <v>108</v>
      </c>
      <c r="B484" s="12" t="s">
        <v>40</v>
      </c>
      <c r="C484" s="12">
        <v>0</v>
      </c>
      <c r="D484" s="12">
        <v>9</v>
      </c>
      <c r="E484" s="12">
        <v>0</v>
      </c>
      <c r="F484" s="12">
        <v>0</v>
      </c>
      <c r="H484" s="12">
        <v>0</v>
      </c>
      <c r="J484" s="12">
        <v>2</v>
      </c>
      <c r="K484" s="12">
        <v>0</v>
      </c>
      <c r="M484" s="12">
        <v>4</v>
      </c>
    </row>
    <row r="485" spans="1:13" ht="12.75" x14ac:dyDescent="0.35">
      <c r="A485" s="12">
        <v>108</v>
      </c>
      <c r="B485" s="12" t="s">
        <v>99</v>
      </c>
      <c r="C485" s="12">
        <v>0</v>
      </c>
      <c r="D485" s="12">
        <v>7</v>
      </c>
      <c r="E485" s="12">
        <v>0</v>
      </c>
      <c r="F485" s="12">
        <v>0</v>
      </c>
      <c r="H485" s="12">
        <v>0</v>
      </c>
      <c r="J485" s="12">
        <v>4</v>
      </c>
      <c r="K485" s="12">
        <v>1</v>
      </c>
      <c r="M485" s="12">
        <v>2</v>
      </c>
    </row>
    <row r="486" spans="1:13" ht="12.75" x14ac:dyDescent="0.35">
      <c r="A486" s="12">
        <v>108</v>
      </c>
      <c r="B486" s="12" t="s">
        <v>14</v>
      </c>
      <c r="C486" s="12">
        <v>0</v>
      </c>
      <c r="D486" s="12">
        <v>7</v>
      </c>
      <c r="E486" s="12">
        <v>0</v>
      </c>
      <c r="F486" s="12">
        <v>0</v>
      </c>
      <c r="H486" s="12">
        <v>0</v>
      </c>
      <c r="J486" s="12">
        <v>1</v>
      </c>
      <c r="K486" s="12">
        <v>0</v>
      </c>
      <c r="M486" s="12">
        <v>1</v>
      </c>
    </row>
    <row r="487" spans="1:13" ht="12.75" x14ac:dyDescent="0.35">
      <c r="A487" s="12">
        <v>108</v>
      </c>
      <c r="B487" s="12" t="s">
        <v>15</v>
      </c>
      <c r="C487" s="12">
        <v>1</v>
      </c>
      <c r="D487" s="12">
        <v>10</v>
      </c>
      <c r="E487" s="12">
        <v>1</v>
      </c>
      <c r="F487" s="12">
        <v>0</v>
      </c>
      <c r="H487" s="12">
        <v>0</v>
      </c>
      <c r="J487" s="12">
        <v>3</v>
      </c>
      <c r="K487" s="12">
        <v>0</v>
      </c>
      <c r="M487" s="12">
        <v>0</v>
      </c>
    </row>
    <row r="488" spans="1:13" ht="12.75" x14ac:dyDescent="0.35">
      <c r="A488" s="12">
        <v>109</v>
      </c>
      <c r="B488" s="12" t="s">
        <v>99</v>
      </c>
      <c r="C488" s="12">
        <v>0</v>
      </c>
      <c r="D488" s="12">
        <v>9</v>
      </c>
      <c r="E488" s="12">
        <v>11</v>
      </c>
      <c r="F488" s="12">
        <v>0</v>
      </c>
      <c r="H488" s="12">
        <v>0</v>
      </c>
      <c r="J488" s="12">
        <v>1</v>
      </c>
      <c r="K488" s="12">
        <v>0</v>
      </c>
      <c r="M488" s="12">
        <v>2</v>
      </c>
    </row>
    <row r="489" spans="1:13" ht="12.75" x14ac:dyDescent="0.35">
      <c r="A489" s="12">
        <v>109</v>
      </c>
      <c r="B489" s="12" t="s">
        <v>40</v>
      </c>
      <c r="C489" s="12">
        <v>1</v>
      </c>
      <c r="D489" s="12">
        <v>10</v>
      </c>
      <c r="E489" s="12">
        <v>0</v>
      </c>
      <c r="F489" s="12">
        <v>0</v>
      </c>
      <c r="H489" s="12">
        <v>0</v>
      </c>
      <c r="J489" s="12">
        <v>2</v>
      </c>
      <c r="K489" s="12">
        <v>0</v>
      </c>
      <c r="M489" s="12">
        <v>4</v>
      </c>
    </row>
    <row r="490" spans="1:13" ht="12.75" x14ac:dyDescent="0.35">
      <c r="A490" s="12">
        <v>109</v>
      </c>
      <c r="B490" s="12" t="s">
        <v>14</v>
      </c>
      <c r="C490" s="12">
        <v>0</v>
      </c>
      <c r="D490" s="12">
        <v>9</v>
      </c>
      <c r="E490" s="12">
        <v>0</v>
      </c>
      <c r="F490" s="12">
        <v>1</v>
      </c>
      <c r="H490" s="12">
        <v>0</v>
      </c>
      <c r="J490" s="12">
        <v>3</v>
      </c>
      <c r="K490" s="12">
        <v>1</v>
      </c>
      <c r="M490" s="12">
        <v>6</v>
      </c>
    </row>
    <row r="491" spans="1:13" ht="12.75" x14ac:dyDescent="0.35">
      <c r="A491" s="12">
        <v>109</v>
      </c>
      <c r="B491" s="12" t="s">
        <v>15</v>
      </c>
      <c r="C491" s="12">
        <v>0</v>
      </c>
      <c r="D491" s="12">
        <v>7</v>
      </c>
      <c r="E491" s="12">
        <v>0</v>
      </c>
      <c r="F491" s="12">
        <v>0</v>
      </c>
      <c r="H491" s="12">
        <v>0</v>
      </c>
      <c r="J491" s="12">
        <v>4</v>
      </c>
      <c r="K491" s="12">
        <v>0</v>
      </c>
      <c r="M491" s="12">
        <v>2</v>
      </c>
    </row>
    <row r="492" spans="1:13" ht="12.75" x14ac:dyDescent="0.35">
      <c r="A492" s="12">
        <v>110</v>
      </c>
      <c r="B492" s="12" t="s">
        <v>225</v>
      </c>
      <c r="C492" s="12">
        <v>0</v>
      </c>
      <c r="D492" s="12">
        <v>3</v>
      </c>
      <c r="E492" s="12">
        <v>0</v>
      </c>
      <c r="F492" s="12">
        <v>0</v>
      </c>
      <c r="H492" s="12">
        <v>0</v>
      </c>
      <c r="J492" s="12">
        <v>1</v>
      </c>
      <c r="K492" s="12">
        <v>0</v>
      </c>
      <c r="M492" s="12">
        <v>1</v>
      </c>
    </row>
    <row r="493" spans="1:13" ht="12.75" x14ac:dyDescent="0.35">
      <c r="A493" s="12">
        <v>110</v>
      </c>
      <c r="B493" s="12" t="s">
        <v>46</v>
      </c>
      <c r="C493" s="12">
        <v>0</v>
      </c>
      <c r="D493" s="12">
        <v>7</v>
      </c>
      <c r="E493" s="12">
        <v>0</v>
      </c>
      <c r="F493" s="12">
        <v>0</v>
      </c>
      <c r="H493" s="12">
        <v>0</v>
      </c>
      <c r="J493" s="12">
        <v>2</v>
      </c>
      <c r="K493" s="12">
        <v>0</v>
      </c>
      <c r="M493" s="12">
        <v>4</v>
      </c>
    </row>
    <row r="494" spans="1:13" ht="12.75" x14ac:dyDescent="0.35">
      <c r="A494" s="12">
        <v>110</v>
      </c>
      <c r="B494" s="12" t="s">
        <v>34</v>
      </c>
      <c r="C494" s="12">
        <v>1</v>
      </c>
      <c r="D494" s="12">
        <v>10</v>
      </c>
      <c r="E494" s="12">
        <v>10</v>
      </c>
      <c r="F494" s="12">
        <v>0</v>
      </c>
      <c r="H494" s="12">
        <v>0</v>
      </c>
      <c r="J494" s="12">
        <v>3</v>
      </c>
      <c r="K494" s="12">
        <v>1</v>
      </c>
      <c r="M494" s="12">
        <v>2</v>
      </c>
    </row>
    <row r="495" spans="1:13" ht="12.75" x14ac:dyDescent="0.35">
      <c r="A495" s="12">
        <v>110</v>
      </c>
      <c r="B495" s="12" t="s">
        <v>40</v>
      </c>
      <c r="C495" s="12">
        <v>0</v>
      </c>
      <c r="D495" s="12">
        <v>4</v>
      </c>
      <c r="E495" s="12">
        <v>0</v>
      </c>
      <c r="F495" s="12">
        <v>0</v>
      </c>
      <c r="H495" s="12">
        <v>0</v>
      </c>
      <c r="J495" s="12">
        <v>4</v>
      </c>
      <c r="K495" s="12">
        <v>0</v>
      </c>
      <c r="M495" s="12">
        <v>2</v>
      </c>
    </row>
    <row r="496" spans="1:13" ht="12.75" x14ac:dyDescent="0.35">
      <c r="A496" s="12">
        <v>111</v>
      </c>
      <c r="B496" s="12" t="s">
        <v>13</v>
      </c>
      <c r="C496" s="12">
        <v>0</v>
      </c>
      <c r="D496" s="12">
        <v>9</v>
      </c>
      <c r="E496" s="12">
        <v>0</v>
      </c>
      <c r="F496" s="12">
        <v>1</v>
      </c>
      <c r="H496" s="12">
        <v>0</v>
      </c>
      <c r="J496" s="12">
        <v>1</v>
      </c>
      <c r="K496" s="12">
        <v>0</v>
      </c>
      <c r="M496" s="12">
        <v>4</v>
      </c>
    </row>
    <row r="497" spans="1:13" ht="12.75" x14ac:dyDescent="0.35">
      <c r="A497" s="12">
        <v>111</v>
      </c>
      <c r="B497" s="12" t="s">
        <v>346</v>
      </c>
      <c r="C497" s="12">
        <v>0</v>
      </c>
      <c r="D497" s="12">
        <v>6</v>
      </c>
      <c r="E497" s="12">
        <v>0</v>
      </c>
      <c r="F497" s="12">
        <v>0</v>
      </c>
      <c r="H497" s="12">
        <v>0</v>
      </c>
      <c r="J497" s="12">
        <v>2</v>
      </c>
      <c r="K497" s="12">
        <v>0</v>
      </c>
      <c r="M497" s="12">
        <v>4</v>
      </c>
    </row>
    <row r="498" spans="1:13" ht="12.75" x14ac:dyDescent="0.35">
      <c r="A498" s="12">
        <v>111</v>
      </c>
      <c r="B498" s="12" t="s">
        <v>225</v>
      </c>
      <c r="C498" s="12">
        <v>1</v>
      </c>
      <c r="D498" s="12">
        <v>10</v>
      </c>
      <c r="E498" s="12">
        <v>1</v>
      </c>
      <c r="F498" s="12">
        <v>0</v>
      </c>
      <c r="H498" s="12">
        <v>0</v>
      </c>
      <c r="J498" s="12">
        <v>3</v>
      </c>
      <c r="K498" s="12">
        <v>1</v>
      </c>
      <c r="M498" s="12">
        <v>7</v>
      </c>
    </row>
    <row r="499" spans="1:13" ht="12.75" x14ac:dyDescent="0.35">
      <c r="A499" s="12">
        <v>111</v>
      </c>
      <c r="B499" s="12" t="s">
        <v>15</v>
      </c>
      <c r="C499" s="12">
        <v>0</v>
      </c>
      <c r="D499" s="12">
        <v>5</v>
      </c>
      <c r="E499" s="12">
        <v>0</v>
      </c>
      <c r="F499" s="12">
        <v>0</v>
      </c>
      <c r="H499" s="12">
        <v>0</v>
      </c>
      <c r="J499" s="12">
        <v>4</v>
      </c>
      <c r="K499" s="12">
        <v>0</v>
      </c>
      <c r="M499" s="12">
        <v>0</v>
      </c>
    </row>
    <row r="500" spans="1:13" ht="12.75" x14ac:dyDescent="0.35">
      <c r="A500" s="12">
        <v>112</v>
      </c>
      <c r="B500" s="12" t="s">
        <v>99</v>
      </c>
      <c r="C500" s="12">
        <v>1</v>
      </c>
      <c r="D500" s="12">
        <v>10</v>
      </c>
      <c r="E500" s="12">
        <v>0</v>
      </c>
      <c r="F500" s="12">
        <v>1</v>
      </c>
      <c r="H500" s="12">
        <v>0</v>
      </c>
      <c r="J500" s="12">
        <v>1</v>
      </c>
      <c r="K500" s="12">
        <v>0</v>
      </c>
      <c r="M500" s="12">
        <v>7</v>
      </c>
    </row>
    <row r="501" spans="1:13" ht="12.75" x14ac:dyDescent="0.35">
      <c r="A501" s="12">
        <v>112</v>
      </c>
      <c r="B501" s="12" t="s">
        <v>40</v>
      </c>
      <c r="C501" s="12">
        <v>0</v>
      </c>
      <c r="D501" s="12">
        <v>7</v>
      </c>
      <c r="E501" s="12">
        <v>0</v>
      </c>
      <c r="F501" s="12">
        <v>0</v>
      </c>
      <c r="H501" s="12">
        <v>0</v>
      </c>
      <c r="J501" s="12">
        <v>2</v>
      </c>
      <c r="K501" s="12">
        <v>0</v>
      </c>
      <c r="M501" s="12">
        <v>1</v>
      </c>
    </row>
    <row r="502" spans="1:13" ht="12.75" x14ac:dyDescent="0.35">
      <c r="A502" s="12">
        <v>112</v>
      </c>
      <c r="B502" s="12" t="s">
        <v>15</v>
      </c>
      <c r="C502" s="12">
        <v>0</v>
      </c>
      <c r="D502" s="12">
        <v>9</v>
      </c>
      <c r="E502" s="12">
        <v>9</v>
      </c>
      <c r="F502" s="12">
        <v>0</v>
      </c>
      <c r="H502" s="12">
        <v>0</v>
      </c>
      <c r="J502" s="12">
        <v>3</v>
      </c>
      <c r="K502" s="12">
        <v>0</v>
      </c>
      <c r="M502" s="12">
        <v>1</v>
      </c>
    </row>
    <row r="503" spans="1:13" ht="12.75" x14ac:dyDescent="0.35">
      <c r="A503" s="12">
        <v>112</v>
      </c>
      <c r="B503" s="12" t="s">
        <v>186</v>
      </c>
      <c r="C503" s="12">
        <v>0</v>
      </c>
      <c r="D503" s="12">
        <v>8</v>
      </c>
      <c r="E503" s="12">
        <v>0</v>
      </c>
      <c r="F503" s="12">
        <v>0</v>
      </c>
      <c r="H503" s="12">
        <v>0</v>
      </c>
      <c r="J503" s="12">
        <v>4</v>
      </c>
      <c r="K503" s="12">
        <v>1</v>
      </c>
      <c r="M503" s="12">
        <v>6</v>
      </c>
    </row>
    <row r="504" spans="1:13" ht="12.75" x14ac:dyDescent="0.35">
      <c r="A504" s="12">
        <v>113</v>
      </c>
      <c r="B504" s="12" t="s">
        <v>186</v>
      </c>
      <c r="C504" s="12">
        <v>0</v>
      </c>
      <c r="D504" s="12">
        <v>7</v>
      </c>
      <c r="E504" s="12">
        <v>0</v>
      </c>
      <c r="F504" s="12">
        <v>0</v>
      </c>
      <c r="H504" s="12">
        <v>0</v>
      </c>
      <c r="J504" s="12">
        <v>1</v>
      </c>
      <c r="K504" s="12">
        <v>0</v>
      </c>
      <c r="M504" s="12">
        <v>1</v>
      </c>
    </row>
    <row r="505" spans="1:13" ht="12.75" x14ac:dyDescent="0.35">
      <c r="A505" s="12">
        <v>113</v>
      </c>
      <c r="B505" s="12" t="s">
        <v>225</v>
      </c>
      <c r="C505" s="12">
        <v>0</v>
      </c>
      <c r="D505" s="12">
        <v>9</v>
      </c>
      <c r="E505" s="12">
        <v>0</v>
      </c>
      <c r="F505" s="12">
        <v>0</v>
      </c>
      <c r="H505" s="12">
        <v>0</v>
      </c>
      <c r="J505" s="12">
        <v>2</v>
      </c>
      <c r="K505" s="12">
        <v>1</v>
      </c>
      <c r="M505" s="12">
        <v>1</v>
      </c>
    </row>
    <row r="506" spans="1:13" ht="12.75" x14ac:dyDescent="0.35">
      <c r="A506" s="12">
        <v>113</v>
      </c>
      <c r="B506" s="12" t="s">
        <v>99</v>
      </c>
      <c r="C506" s="12">
        <v>0</v>
      </c>
      <c r="D506" s="12">
        <v>5</v>
      </c>
      <c r="E506" s="12">
        <v>0</v>
      </c>
      <c r="F506" s="12">
        <v>0</v>
      </c>
      <c r="H506" s="12">
        <v>0</v>
      </c>
      <c r="J506" s="12">
        <v>3</v>
      </c>
      <c r="K506" s="12">
        <v>0</v>
      </c>
      <c r="M506" s="12">
        <v>0</v>
      </c>
    </row>
    <row r="507" spans="1:13" ht="12.75" x14ac:dyDescent="0.35">
      <c r="A507" s="12">
        <v>113</v>
      </c>
      <c r="B507" s="12" t="s">
        <v>15</v>
      </c>
      <c r="C507" s="12">
        <v>0</v>
      </c>
      <c r="D507" s="12">
        <v>7</v>
      </c>
      <c r="E507" s="12">
        <v>0</v>
      </c>
      <c r="F507" s="12">
        <v>0</v>
      </c>
      <c r="H507" s="12">
        <v>1</v>
      </c>
      <c r="J507" s="12">
        <v>4</v>
      </c>
      <c r="K507" s="12">
        <v>0</v>
      </c>
      <c r="M507" s="12">
        <v>0</v>
      </c>
    </row>
    <row r="508" spans="1:13" ht="12.75" x14ac:dyDescent="0.35">
      <c r="A508" s="12">
        <v>113</v>
      </c>
      <c r="B508" s="12" t="s">
        <v>40</v>
      </c>
      <c r="C508" s="12">
        <v>1</v>
      </c>
      <c r="D508" s="12">
        <v>10</v>
      </c>
      <c r="E508" s="12">
        <v>7</v>
      </c>
      <c r="F508" s="12">
        <v>0</v>
      </c>
      <c r="H508" s="12">
        <v>0</v>
      </c>
      <c r="J508" s="12">
        <v>5</v>
      </c>
      <c r="K508" s="12">
        <v>0</v>
      </c>
      <c r="M508" s="12">
        <v>1</v>
      </c>
    </row>
    <row r="509" spans="1:13" ht="12.75" x14ac:dyDescent="0.35">
      <c r="A509" s="12">
        <v>114</v>
      </c>
      <c r="B509" s="12" t="s">
        <v>186</v>
      </c>
      <c r="C509" s="12">
        <v>0</v>
      </c>
      <c r="D509" s="12">
        <v>5</v>
      </c>
      <c r="E509" s="12">
        <v>0</v>
      </c>
      <c r="F509" s="12">
        <v>0</v>
      </c>
      <c r="H509" s="12">
        <v>0</v>
      </c>
      <c r="J509" s="12">
        <v>1</v>
      </c>
      <c r="K509" s="12">
        <v>0</v>
      </c>
      <c r="M509" s="12">
        <v>1</v>
      </c>
    </row>
    <row r="510" spans="1:13" ht="12.75" x14ac:dyDescent="0.35">
      <c r="A510" s="12">
        <v>114</v>
      </c>
      <c r="B510" s="12" t="s">
        <v>40</v>
      </c>
      <c r="C510" s="12">
        <v>1</v>
      </c>
      <c r="D510" s="12">
        <v>10</v>
      </c>
      <c r="E510" s="12">
        <v>9</v>
      </c>
      <c r="F510" s="12">
        <v>0</v>
      </c>
      <c r="H510" s="12">
        <v>0</v>
      </c>
      <c r="J510" s="12">
        <v>2</v>
      </c>
      <c r="K510" s="12">
        <v>0</v>
      </c>
      <c r="M510" s="12">
        <v>3</v>
      </c>
    </row>
    <row r="511" spans="1:13" ht="12.75" x14ac:dyDescent="0.35">
      <c r="A511" s="12">
        <v>114</v>
      </c>
      <c r="B511" s="12" t="s">
        <v>242</v>
      </c>
      <c r="C511" s="12">
        <v>0</v>
      </c>
      <c r="D511" s="12">
        <v>3</v>
      </c>
      <c r="E511" s="12">
        <v>0</v>
      </c>
      <c r="F511" s="12">
        <v>0</v>
      </c>
      <c r="H511" s="12">
        <v>0</v>
      </c>
      <c r="J511" s="12">
        <v>3</v>
      </c>
      <c r="K511" s="12">
        <v>0</v>
      </c>
      <c r="M511" s="12">
        <v>2</v>
      </c>
    </row>
    <row r="512" spans="1:13" ht="12.75" x14ac:dyDescent="0.35">
      <c r="A512" s="12">
        <v>114</v>
      </c>
      <c r="B512" s="12" t="s">
        <v>15</v>
      </c>
      <c r="C512" s="12">
        <v>0</v>
      </c>
      <c r="D512" s="12">
        <v>6</v>
      </c>
      <c r="E512" s="12">
        <v>0</v>
      </c>
      <c r="F512" s="12">
        <v>0</v>
      </c>
      <c r="H512" s="12">
        <v>0</v>
      </c>
      <c r="J512" s="12">
        <v>4</v>
      </c>
      <c r="K512" s="12">
        <v>1</v>
      </c>
      <c r="M512" s="12">
        <v>0</v>
      </c>
    </row>
    <row r="513" spans="1:13" ht="12.75" x14ac:dyDescent="0.35">
      <c r="A513" s="12">
        <v>115</v>
      </c>
      <c r="B513" s="12" t="s">
        <v>14</v>
      </c>
      <c r="C513" s="12">
        <v>1</v>
      </c>
      <c r="D513" s="12">
        <v>10</v>
      </c>
      <c r="E513" s="12">
        <v>0</v>
      </c>
      <c r="F513" s="12">
        <v>0</v>
      </c>
      <c r="H513" s="12">
        <v>1</v>
      </c>
      <c r="J513" s="12">
        <v>1</v>
      </c>
      <c r="K513" s="12">
        <v>1</v>
      </c>
      <c r="M513" s="12">
        <v>6</v>
      </c>
    </row>
    <row r="514" spans="1:13" ht="12.75" x14ac:dyDescent="0.35">
      <c r="A514" s="12">
        <v>115</v>
      </c>
      <c r="B514" s="12" t="s">
        <v>99</v>
      </c>
      <c r="C514" s="12">
        <v>0</v>
      </c>
      <c r="D514" s="12">
        <v>7</v>
      </c>
      <c r="E514" s="12">
        <v>0</v>
      </c>
      <c r="F514" s="12">
        <v>0</v>
      </c>
      <c r="H514" s="12">
        <v>0</v>
      </c>
      <c r="J514" s="12">
        <v>2</v>
      </c>
      <c r="K514" s="12">
        <v>0</v>
      </c>
      <c r="M514" s="12">
        <v>1</v>
      </c>
    </row>
    <row r="515" spans="1:13" ht="12.75" x14ac:dyDescent="0.35">
      <c r="A515" s="12">
        <v>115</v>
      </c>
      <c r="B515" s="12" t="s">
        <v>225</v>
      </c>
      <c r="C515" s="12">
        <v>0</v>
      </c>
      <c r="D515" s="12">
        <v>6</v>
      </c>
      <c r="E515" s="12">
        <v>1</v>
      </c>
      <c r="F515" s="12">
        <v>0</v>
      </c>
      <c r="H515" s="12">
        <v>1</v>
      </c>
      <c r="J515" s="12">
        <v>3</v>
      </c>
      <c r="K515" s="12">
        <v>0</v>
      </c>
      <c r="M515" s="12">
        <v>1</v>
      </c>
    </row>
    <row r="516" spans="1:13" ht="12.75" x14ac:dyDescent="0.35">
      <c r="A516" s="12">
        <v>115</v>
      </c>
      <c r="B516" s="12" t="s">
        <v>40</v>
      </c>
      <c r="C516" s="12">
        <v>0</v>
      </c>
      <c r="D516" s="12">
        <v>7</v>
      </c>
      <c r="E516" s="12">
        <v>0</v>
      </c>
      <c r="F516" s="12">
        <v>0</v>
      </c>
      <c r="H516" s="12">
        <v>0</v>
      </c>
      <c r="J516" s="12">
        <v>4</v>
      </c>
      <c r="K516" s="12">
        <v>0</v>
      </c>
      <c r="M516" s="12">
        <v>1</v>
      </c>
    </row>
    <row r="517" spans="1:13" ht="12.75" x14ac:dyDescent="0.35">
      <c r="A517" s="12">
        <v>115</v>
      </c>
      <c r="B517" s="12" t="s">
        <v>15</v>
      </c>
      <c r="C517" s="12">
        <v>0</v>
      </c>
      <c r="D517" s="12">
        <v>6</v>
      </c>
      <c r="E517" s="12">
        <v>0</v>
      </c>
      <c r="F517" s="12">
        <v>0</v>
      </c>
      <c r="H517" s="12">
        <v>1</v>
      </c>
      <c r="J517" s="12">
        <v>5</v>
      </c>
      <c r="K517" s="12">
        <v>0</v>
      </c>
      <c r="M517" s="12">
        <v>0</v>
      </c>
    </row>
    <row r="518" spans="1:13" ht="12.75" x14ac:dyDescent="0.35">
      <c r="A518" s="12">
        <v>116</v>
      </c>
      <c r="B518" s="12" t="s">
        <v>351</v>
      </c>
      <c r="C518" s="12">
        <v>0</v>
      </c>
      <c r="D518" s="12">
        <v>6</v>
      </c>
      <c r="E518" s="12">
        <v>0</v>
      </c>
      <c r="F518" s="12">
        <v>0</v>
      </c>
      <c r="H518" s="12">
        <v>0</v>
      </c>
      <c r="J518" s="12">
        <v>1</v>
      </c>
      <c r="K518" s="12">
        <v>0</v>
      </c>
      <c r="M518" s="12">
        <v>1</v>
      </c>
    </row>
    <row r="519" spans="1:13" ht="12.75" x14ac:dyDescent="0.35">
      <c r="A519" s="12">
        <v>116</v>
      </c>
      <c r="B519" s="12" t="s">
        <v>15</v>
      </c>
      <c r="C519" s="12">
        <v>0</v>
      </c>
      <c r="D519" s="12">
        <v>6</v>
      </c>
      <c r="E519" s="12">
        <v>0</v>
      </c>
      <c r="F519" s="12">
        <v>0</v>
      </c>
      <c r="H519" s="12">
        <v>1</v>
      </c>
      <c r="J519" s="12">
        <v>2</v>
      </c>
      <c r="K519" s="12">
        <v>0</v>
      </c>
      <c r="M519" s="12">
        <v>1</v>
      </c>
    </row>
    <row r="520" spans="1:13" ht="12.75" x14ac:dyDescent="0.35">
      <c r="A520" s="12">
        <v>116</v>
      </c>
      <c r="B520" s="12" t="s">
        <v>99</v>
      </c>
      <c r="C520" s="12">
        <v>0</v>
      </c>
      <c r="D520" s="12">
        <v>6</v>
      </c>
      <c r="E520" s="12">
        <v>0</v>
      </c>
      <c r="F520" s="12">
        <v>0</v>
      </c>
      <c r="H520" s="12">
        <v>1</v>
      </c>
      <c r="J520" s="12">
        <v>3</v>
      </c>
      <c r="K520" s="12">
        <v>1</v>
      </c>
      <c r="M520" s="12">
        <v>3</v>
      </c>
    </row>
    <row r="521" spans="1:13" ht="12.75" x14ac:dyDescent="0.35">
      <c r="A521" s="12">
        <v>116</v>
      </c>
      <c r="B521" s="12" t="s">
        <v>186</v>
      </c>
      <c r="C521" s="12">
        <v>1</v>
      </c>
      <c r="D521" s="12">
        <v>10</v>
      </c>
      <c r="E521" s="12">
        <v>0</v>
      </c>
      <c r="F521" s="12">
        <v>0</v>
      </c>
      <c r="H521" s="12">
        <v>0</v>
      </c>
      <c r="J521" s="12">
        <v>4</v>
      </c>
      <c r="K521" s="12">
        <v>0</v>
      </c>
      <c r="M521" s="12">
        <v>2</v>
      </c>
    </row>
    <row r="522" spans="1:13" ht="12.75" x14ac:dyDescent="0.35">
      <c r="A522" s="12">
        <v>116</v>
      </c>
      <c r="B522" s="12" t="s">
        <v>40</v>
      </c>
      <c r="C522" s="12">
        <v>0</v>
      </c>
      <c r="D522" s="12">
        <v>7</v>
      </c>
      <c r="E522" s="12">
        <v>6</v>
      </c>
      <c r="F522" s="12">
        <v>0</v>
      </c>
      <c r="H522" s="12">
        <v>1</v>
      </c>
      <c r="J522" s="12">
        <v>5</v>
      </c>
      <c r="K522" s="12">
        <v>0</v>
      </c>
      <c r="M522" s="12">
        <v>1</v>
      </c>
    </row>
    <row r="523" spans="1:13" ht="12.75" x14ac:dyDescent="0.35">
      <c r="A523" s="12">
        <v>116</v>
      </c>
      <c r="B523" s="12" t="s">
        <v>352</v>
      </c>
      <c r="C523" s="12">
        <v>0</v>
      </c>
      <c r="D523" s="12">
        <v>8</v>
      </c>
      <c r="E523" s="12">
        <v>0</v>
      </c>
      <c r="F523" s="12">
        <v>0</v>
      </c>
      <c r="H523" s="12">
        <v>0</v>
      </c>
      <c r="J523" s="12">
        <v>6</v>
      </c>
      <c r="K523" s="12">
        <v>0</v>
      </c>
      <c r="M523" s="12">
        <v>1</v>
      </c>
    </row>
    <row r="524" spans="1:13" ht="12.75" x14ac:dyDescent="0.35">
      <c r="A524" s="12">
        <v>117</v>
      </c>
      <c r="B524" s="12" t="s">
        <v>15</v>
      </c>
      <c r="C524" s="12">
        <v>1</v>
      </c>
      <c r="D524" s="12">
        <v>10</v>
      </c>
      <c r="E524" s="12">
        <v>0</v>
      </c>
      <c r="F524" s="12">
        <v>0</v>
      </c>
      <c r="H524" s="12">
        <v>0</v>
      </c>
      <c r="J524" s="12">
        <v>1</v>
      </c>
      <c r="K524" s="12">
        <v>0</v>
      </c>
      <c r="M524" s="12">
        <v>1</v>
      </c>
    </row>
    <row r="525" spans="1:13" ht="12.75" x14ac:dyDescent="0.35">
      <c r="A525" s="12">
        <v>117</v>
      </c>
      <c r="B525" s="12" t="s">
        <v>14</v>
      </c>
      <c r="C525" s="12">
        <v>0</v>
      </c>
      <c r="D525" s="12">
        <v>9</v>
      </c>
      <c r="E525" s="12">
        <v>10</v>
      </c>
      <c r="F525" s="12">
        <v>1</v>
      </c>
      <c r="H525" s="12">
        <v>1</v>
      </c>
      <c r="J525" s="12">
        <v>2</v>
      </c>
      <c r="K525" s="12">
        <v>0</v>
      </c>
      <c r="M525" s="12">
        <v>4</v>
      </c>
    </row>
    <row r="526" spans="1:13" ht="12.75" x14ac:dyDescent="0.35">
      <c r="A526" s="12">
        <v>117</v>
      </c>
      <c r="B526" s="12" t="s">
        <v>40</v>
      </c>
      <c r="C526" s="12">
        <v>0</v>
      </c>
      <c r="D526" s="12">
        <v>5</v>
      </c>
      <c r="E526" s="12">
        <v>0</v>
      </c>
      <c r="F526" s="12">
        <v>0</v>
      </c>
      <c r="H526" s="12">
        <v>0</v>
      </c>
      <c r="J526" s="12">
        <v>3</v>
      </c>
      <c r="K526" s="12">
        <v>0</v>
      </c>
      <c r="M526" s="12">
        <v>3</v>
      </c>
    </row>
    <row r="527" spans="1:13" ht="12.75" x14ac:dyDescent="0.35">
      <c r="A527" s="12">
        <v>117</v>
      </c>
      <c r="B527" s="12" t="s">
        <v>99</v>
      </c>
      <c r="C527" s="12">
        <v>0</v>
      </c>
      <c r="D527" s="12">
        <v>7</v>
      </c>
      <c r="E527" s="12">
        <v>0</v>
      </c>
      <c r="F527" s="12">
        <v>0</v>
      </c>
      <c r="H527" s="12">
        <v>0</v>
      </c>
      <c r="J527" s="12">
        <v>4</v>
      </c>
      <c r="K527" s="12">
        <v>1</v>
      </c>
      <c r="M527" s="12">
        <v>2</v>
      </c>
    </row>
    <row r="528" spans="1:13" ht="12.75" x14ac:dyDescent="0.35">
      <c r="A528" s="12">
        <v>118</v>
      </c>
      <c r="B528" s="12" t="s">
        <v>15</v>
      </c>
      <c r="C528" s="12">
        <v>0</v>
      </c>
      <c r="D528" s="12">
        <v>7</v>
      </c>
      <c r="E528" s="12">
        <v>0</v>
      </c>
      <c r="F528" s="12">
        <v>0</v>
      </c>
      <c r="G528" s="12">
        <v>0</v>
      </c>
      <c r="H528" s="12">
        <v>0</v>
      </c>
      <c r="J528" s="12">
        <v>1</v>
      </c>
      <c r="K528" s="12">
        <v>0</v>
      </c>
      <c r="M528" s="12">
        <v>1</v>
      </c>
    </row>
    <row r="529" spans="1:13" ht="12.75" x14ac:dyDescent="0.35">
      <c r="A529" s="12">
        <v>118</v>
      </c>
      <c r="B529" s="12" t="s">
        <v>14</v>
      </c>
      <c r="C529" s="12">
        <v>0</v>
      </c>
      <c r="D529" s="12">
        <v>8</v>
      </c>
      <c r="E529" s="12">
        <v>0</v>
      </c>
      <c r="F529" s="12">
        <v>0</v>
      </c>
      <c r="G529" s="12">
        <v>0</v>
      </c>
      <c r="H529" s="12">
        <v>0</v>
      </c>
      <c r="J529" s="12">
        <v>2</v>
      </c>
      <c r="K529" s="12">
        <v>0</v>
      </c>
      <c r="M529" s="12">
        <v>3</v>
      </c>
    </row>
    <row r="530" spans="1:13" ht="12.75" x14ac:dyDescent="0.35">
      <c r="A530" s="12">
        <v>118</v>
      </c>
      <c r="B530" s="12" t="s">
        <v>99</v>
      </c>
      <c r="C530" s="12">
        <v>0</v>
      </c>
      <c r="D530" s="12">
        <v>9</v>
      </c>
      <c r="E530" s="12">
        <v>0</v>
      </c>
      <c r="F530" s="12">
        <v>0</v>
      </c>
      <c r="G530" s="12">
        <v>0</v>
      </c>
      <c r="H530" s="12">
        <v>0</v>
      </c>
      <c r="J530" s="12">
        <v>3</v>
      </c>
      <c r="K530" s="12">
        <v>0</v>
      </c>
      <c r="M530" s="12">
        <v>2</v>
      </c>
    </row>
    <row r="531" spans="1:13" ht="12.75" x14ac:dyDescent="0.35">
      <c r="A531" s="12">
        <v>118</v>
      </c>
      <c r="B531" s="12" t="s">
        <v>40</v>
      </c>
      <c r="C531" s="12">
        <v>1</v>
      </c>
      <c r="D531" s="12">
        <v>10</v>
      </c>
      <c r="E531" s="12">
        <v>0</v>
      </c>
      <c r="F531" s="12">
        <v>0</v>
      </c>
      <c r="G531" s="12">
        <v>0</v>
      </c>
      <c r="H531" s="12">
        <v>0</v>
      </c>
      <c r="J531" s="12">
        <v>4</v>
      </c>
      <c r="K531" s="12">
        <v>1</v>
      </c>
      <c r="M531" s="12">
        <v>1</v>
      </c>
    </row>
    <row r="532" spans="1:13" ht="12.75" x14ac:dyDescent="0.35">
      <c r="A532" s="12">
        <v>118</v>
      </c>
      <c r="B532" s="12" t="s">
        <v>353</v>
      </c>
      <c r="C532" s="12">
        <v>0</v>
      </c>
      <c r="D532" s="12">
        <v>8</v>
      </c>
      <c r="E532" s="12">
        <v>12</v>
      </c>
      <c r="F532" s="12">
        <v>0</v>
      </c>
      <c r="G532" s="12">
        <v>0</v>
      </c>
      <c r="H532" s="12">
        <v>0</v>
      </c>
      <c r="J532" s="12">
        <v>5</v>
      </c>
      <c r="K532" s="12">
        <v>0</v>
      </c>
      <c r="M532" s="12">
        <v>0</v>
      </c>
    </row>
    <row r="533" spans="1:13" ht="12.75" x14ac:dyDescent="0.35">
      <c r="A533" s="12">
        <v>119</v>
      </c>
      <c r="B533" s="12" t="s">
        <v>40</v>
      </c>
      <c r="C533" s="12">
        <v>0</v>
      </c>
      <c r="D533" s="12">
        <v>9</v>
      </c>
      <c r="E533" s="12">
        <v>1</v>
      </c>
      <c r="F533" s="12">
        <v>0</v>
      </c>
      <c r="G533" s="12">
        <v>0</v>
      </c>
      <c r="H533" s="12">
        <v>0</v>
      </c>
      <c r="J533" s="12">
        <v>1</v>
      </c>
      <c r="K533" s="12">
        <v>0</v>
      </c>
      <c r="M533" s="12">
        <v>2</v>
      </c>
    </row>
    <row r="534" spans="1:13" ht="12.75" x14ac:dyDescent="0.35">
      <c r="A534" s="12">
        <v>119</v>
      </c>
      <c r="B534" s="12" t="s">
        <v>354</v>
      </c>
      <c r="C534" s="12">
        <v>0</v>
      </c>
      <c r="D534" s="12">
        <v>7</v>
      </c>
      <c r="E534" s="12">
        <v>0</v>
      </c>
      <c r="F534" s="12">
        <v>0</v>
      </c>
      <c r="G534" s="12">
        <v>0</v>
      </c>
      <c r="H534" s="12">
        <v>0</v>
      </c>
      <c r="J534" s="12">
        <v>2</v>
      </c>
      <c r="K534" s="12">
        <v>0</v>
      </c>
      <c r="M534" s="12">
        <v>3</v>
      </c>
    </row>
    <row r="535" spans="1:13" ht="12.75" x14ac:dyDescent="0.35">
      <c r="A535" s="12">
        <v>119</v>
      </c>
      <c r="B535" s="12" t="s">
        <v>242</v>
      </c>
      <c r="C535" s="12">
        <v>1</v>
      </c>
      <c r="D535" s="12">
        <v>10</v>
      </c>
      <c r="E535" s="12">
        <v>0</v>
      </c>
      <c r="F535" s="12">
        <v>0</v>
      </c>
      <c r="G535" s="12">
        <v>0</v>
      </c>
      <c r="H535" s="12">
        <v>0</v>
      </c>
      <c r="J535" s="12">
        <v>3</v>
      </c>
      <c r="K535" s="12">
        <v>0</v>
      </c>
      <c r="M535" s="12">
        <v>4</v>
      </c>
    </row>
    <row r="536" spans="1:13" ht="12.75" x14ac:dyDescent="0.35">
      <c r="A536" s="12">
        <v>119</v>
      </c>
      <c r="B536" s="12" t="s">
        <v>186</v>
      </c>
      <c r="C536" s="12">
        <v>0</v>
      </c>
      <c r="D536" s="12">
        <v>9</v>
      </c>
      <c r="E536" s="12">
        <v>0</v>
      </c>
      <c r="F536" s="12">
        <v>0</v>
      </c>
      <c r="G536" s="12">
        <v>0</v>
      </c>
      <c r="H536" s="12">
        <v>0</v>
      </c>
      <c r="J536" s="12">
        <v>4</v>
      </c>
      <c r="K536" s="12">
        <v>1</v>
      </c>
      <c r="M536" s="12">
        <v>7</v>
      </c>
    </row>
    <row r="537" spans="1:13" ht="12.75" x14ac:dyDescent="0.35">
      <c r="A537" s="12">
        <v>119</v>
      </c>
      <c r="B537" s="12" t="s">
        <v>15</v>
      </c>
      <c r="C537" s="12">
        <v>0</v>
      </c>
      <c r="D537" s="12">
        <v>7</v>
      </c>
      <c r="E537" s="12">
        <v>0</v>
      </c>
      <c r="F537" s="12">
        <v>0</v>
      </c>
      <c r="G537" s="12">
        <v>0</v>
      </c>
      <c r="H537" s="12">
        <v>1</v>
      </c>
      <c r="J537" s="12">
        <v>5</v>
      </c>
      <c r="K537" s="12">
        <v>0</v>
      </c>
      <c r="M537" s="12">
        <v>1</v>
      </c>
    </row>
    <row r="538" spans="1:13" ht="12.75" x14ac:dyDescent="0.35">
      <c r="A538" s="12">
        <v>120</v>
      </c>
      <c r="B538" s="12" t="s">
        <v>15</v>
      </c>
      <c r="C538" s="12">
        <v>0</v>
      </c>
      <c r="D538" s="12">
        <v>6</v>
      </c>
      <c r="E538" s="12">
        <v>0</v>
      </c>
      <c r="F538" s="12">
        <v>0</v>
      </c>
      <c r="H538" s="12">
        <v>0</v>
      </c>
      <c r="J538" s="12">
        <v>1</v>
      </c>
      <c r="K538" s="12">
        <v>0</v>
      </c>
      <c r="M538" s="12">
        <v>0</v>
      </c>
    </row>
    <row r="539" spans="1:13" ht="12.75" x14ac:dyDescent="0.35">
      <c r="A539" s="12">
        <v>120</v>
      </c>
      <c r="B539" s="12" t="s">
        <v>99</v>
      </c>
      <c r="C539" s="12">
        <v>0</v>
      </c>
      <c r="D539" s="12">
        <v>6</v>
      </c>
      <c r="E539" s="12">
        <v>0</v>
      </c>
      <c r="F539" s="12">
        <v>0</v>
      </c>
      <c r="H539" s="12">
        <v>0</v>
      </c>
      <c r="J539" s="12">
        <v>2</v>
      </c>
      <c r="K539" s="12">
        <v>0</v>
      </c>
      <c r="M539" s="12">
        <v>0</v>
      </c>
    </row>
    <row r="540" spans="1:13" ht="12.75" x14ac:dyDescent="0.35">
      <c r="A540" s="12">
        <v>120</v>
      </c>
      <c r="B540" s="12" t="s">
        <v>186</v>
      </c>
      <c r="C540" s="12">
        <v>1</v>
      </c>
      <c r="D540" s="12">
        <v>10</v>
      </c>
      <c r="E540" s="12">
        <v>5</v>
      </c>
      <c r="F540" s="12">
        <v>0</v>
      </c>
      <c r="H540" s="12">
        <v>0</v>
      </c>
      <c r="J540" s="12">
        <v>3</v>
      </c>
      <c r="K540" s="12">
        <v>0</v>
      </c>
      <c r="M540" s="12">
        <v>4</v>
      </c>
    </row>
    <row r="541" spans="1:13" ht="12.75" x14ac:dyDescent="0.35">
      <c r="A541" s="12">
        <v>120</v>
      </c>
      <c r="B541" s="12" t="s">
        <v>40</v>
      </c>
      <c r="C541" s="12">
        <v>0</v>
      </c>
      <c r="D541" s="12">
        <v>9</v>
      </c>
      <c r="E541" s="12">
        <v>0</v>
      </c>
      <c r="F541" s="12">
        <v>0</v>
      </c>
      <c r="H541" s="12">
        <v>0</v>
      </c>
      <c r="J541" s="12">
        <v>4</v>
      </c>
      <c r="K541" s="12">
        <v>1</v>
      </c>
      <c r="M541" s="12">
        <v>5</v>
      </c>
    </row>
    <row r="542" spans="1:13" ht="12.75" x14ac:dyDescent="0.35">
      <c r="A542" s="12">
        <v>121</v>
      </c>
      <c r="B542" s="12" t="s">
        <v>186</v>
      </c>
      <c r="C542" s="12">
        <v>0</v>
      </c>
      <c r="D542" s="12">
        <v>8</v>
      </c>
      <c r="E542" s="12">
        <v>0</v>
      </c>
      <c r="F542" s="12">
        <v>0</v>
      </c>
      <c r="H542" s="12">
        <v>0</v>
      </c>
      <c r="J542" s="12">
        <v>1</v>
      </c>
      <c r="K542" s="12">
        <v>1</v>
      </c>
      <c r="M542" s="12">
        <v>2</v>
      </c>
    </row>
    <row r="543" spans="1:13" ht="12.75" x14ac:dyDescent="0.35">
      <c r="A543" s="12">
        <v>121</v>
      </c>
      <c r="B543" s="12" t="s">
        <v>40</v>
      </c>
      <c r="C543" s="12">
        <v>0</v>
      </c>
      <c r="D543" s="12">
        <v>6</v>
      </c>
      <c r="E543" s="12">
        <v>0</v>
      </c>
      <c r="F543" s="12">
        <v>0</v>
      </c>
      <c r="H543" s="12">
        <v>0</v>
      </c>
      <c r="J543" s="12">
        <v>2</v>
      </c>
      <c r="K543" s="12">
        <v>0</v>
      </c>
      <c r="M543" s="12">
        <v>0</v>
      </c>
    </row>
    <row r="544" spans="1:13" ht="12.75" x14ac:dyDescent="0.35">
      <c r="A544" s="12">
        <v>121</v>
      </c>
      <c r="B544" s="12" t="s">
        <v>15</v>
      </c>
      <c r="C544" s="12">
        <v>0</v>
      </c>
      <c r="D544" s="12">
        <v>9</v>
      </c>
      <c r="E544" s="12">
        <v>10</v>
      </c>
      <c r="F544" s="12">
        <v>0</v>
      </c>
      <c r="H544" s="12">
        <v>0</v>
      </c>
      <c r="J544" s="12">
        <v>3</v>
      </c>
      <c r="K544" s="12">
        <v>0</v>
      </c>
      <c r="M544" s="12">
        <v>4</v>
      </c>
    </row>
    <row r="545" spans="1:13" ht="12.75" x14ac:dyDescent="0.35">
      <c r="A545" s="12">
        <v>121</v>
      </c>
      <c r="B545" s="12" t="s">
        <v>99</v>
      </c>
      <c r="C545" s="12">
        <v>1</v>
      </c>
      <c r="D545" s="12">
        <v>10</v>
      </c>
      <c r="E545" s="12">
        <v>0</v>
      </c>
      <c r="F545" s="12">
        <v>1</v>
      </c>
      <c r="H545" s="12">
        <v>0</v>
      </c>
      <c r="J545" s="12">
        <v>4</v>
      </c>
      <c r="K545" s="12">
        <v>0</v>
      </c>
      <c r="M545" s="12">
        <v>6</v>
      </c>
    </row>
    <row r="546" spans="1:13" ht="12.75" x14ac:dyDescent="0.35">
      <c r="A546" s="12">
        <v>122</v>
      </c>
      <c r="B546" s="12" t="s">
        <v>15</v>
      </c>
      <c r="C546" s="12">
        <v>1</v>
      </c>
      <c r="D546" s="12">
        <v>10</v>
      </c>
      <c r="E546" s="12">
        <v>6</v>
      </c>
      <c r="F546" s="12">
        <v>0</v>
      </c>
      <c r="H546" s="12">
        <v>0</v>
      </c>
      <c r="J546" s="12">
        <v>2</v>
      </c>
      <c r="K546" s="12">
        <v>1</v>
      </c>
      <c r="M546" s="12">
        <v>2</v>
      </c>
    </row>
    <row r="547" spans="1:13" ht="12.75" x14ac:dyDescent="0.35">
      <c r="A547" s="12">
        <v>122</v>
      </c>
      <c r="B547" s="12" t="s">
        <v>99</v>
      </c>
      <c r="C547" s="12">
        <v>0</v>
      </c>
      <c r="D547" s="12">
        <v>8</v>
      </c>
      <c r="E547" s="12">
        <v>0</v>
      </c>
      <c r="F547" s="12">
        <v>0</v>
      </c>
      <c r="H547" s="12">
        <v>1</v>
      </c>
      <c r="J547" s="12">
        <v>3</v>
      </c>
      <c r="K547" s="12">
        <v>0</v>
      </c>
      <c r="M547" s="12">
        <v>0</v>
      </c>
    </row>
    <row r="548" spans="1:13" ht="12.75" x14ac:dyDescent="0.35">
      <c r="A548" s="12">
        <v>122</v>
      </c>
      <c r="B548" s="12" t="s">
        <v>40</v>
      </c>
      <c r="C548" s="12">
        <v>0</v>
      </c>
      <c r="D548" s="12">
        <v>6</v>
      </c>
      <c r="E548" s="12">
        <v>0</v>
      </c>
      <c r="F548" s="12">
        <v>0</v>
      </c>
      <c r="H548" s="12">
        <v>1</v>
      </c>
      <c r="J548" s="12">
        <v>4</v>
      </c>
      <c r="K548" s="12">
        <v>0</v>
      </c>
      <c r="M548" s="12">
        <v>2</v>
      </c>
    </row>
    <row r="549" spans="1:13" ht="12.75" x14ac:dyDescent="0.35">
      <c r="A549" s="12">
        <v>122</v>
      </c>
      <c r="B549" s="12" t="s">
        <v>355</v>
      </c>
      <c r="C549" s="12">
        <v>0</v>
      </c>
      <c r="D549" s="12">
        <v>5</v>
      </c>
      <c r="E549" s="12">
        <v>0</v>
      </c>
      <c r="F549" s="12">
        <v>0</v>
      </c>
      <c r="H549" s="12">
        <v>0</v>
      </c>
      <c r="J549" s="12">
        <v>5</v>
      </c>
      <c r="K549" s="12">
        <v>0</v>
      </c>
      <c r="M549" s="12">
        <v>2</v>
      </c>
    </row>
    <row r="550" spans="1:13" ht="12.75" x14ac:dyDescent="0.35">
      <c r="A550" s="12">
        <v>122</v>
      </c>
      <c r="B550" s="12" t="s">
        <v>13</v>
      </c>
      <c r="C550" s="12">
        <v>0</v>
      </c>
      <c r="D550" s="12">
        <v>6</v>
      </c>
      <c r="E550" s="12">
        <v>0</v>
      </c>
      <c r="F550" s="12">
        <v>0</v>
      </c>
      <c r="H550" s="12">
        <v>0</v>
      </c>
      <c r="J550" s="12">
        <v>6</v>
      </c>
      <c r="K550" s="12">
        <v>0</v>
      </c>
      <c r="M550" s="12">
        <v>2</v>
      </c>
    </row>
    <row r="551" spans="1:13" ht="12.75" x14ac:dyDescent="0.35">
      <c r="A551" s="12">
        <v>122</v>
      </c>
      <c r="B551" s="12" t="s">
        <v>356</v>
      </c>
      <c r="C551" s="12">
        <v>0</v>
      </c>
      <c r="D551" s="12">
        <v>6</v>
      </c>
      <c r="E551" s="12">
        <v>0</v>
      </c>
      <c r="F551" s="12">
        <v>0</v>
      </c>
      <c r="H551" s="12">
        <v>0</v>
      </c>
      <c r="J551" s="12">
        <v>1</v>
      </c>
      <c r="K551" s="12">
        <v>0</v>
      </c>
      <c r="M551" s="12">
        <v>0</v>
      </c>
    </row>
    <row r="552" spans="1:13" ht="12.75" x14ac:dyDescent="0.35">
      <c r="A552" s="12">
        <v>123</v>
      </c>
      <c r="B552" s="12" t="s">
        <v>99</v>
      </c>
      <c r="C552" s="12">
        <v>1</v>
      </c>
      <c r="D552" s="12">
        <v>10</v>
      </c>
      <c r="E552" s="12">
        <v>5</v>
      </c>
      <c r="F552" s="12">
        <v>0</v>
      </c>
      <c r="H552" s="12">
        <v>0</v>
      </c>
      <c r="J552" s="12">
        <v>1</v>
      </c>
      <c r="K552" s="12">
        <v>1</v>
      </c>
      <c r="M552" s="12">
        <v>2</v>
      </c>
    </row>
    <row r="553" spans="1:13" ht="12.75" x14ac:dyDescent="0.35">
      <c r="A553" s="12">
        <v>123</v>
      </c>
      <c r="B553" s="12" t="s">
        <v>40</v>
      </c>
      <c r="C553" s="12">
        <v>0</v>
      </c>
      <c r="D553" s="12">
        <v>3</v>
      </c>
      <c r="E553" s="12">
        <v>0</v>
      </c>
      <c r="F553" s="12">
        <v>0</v>
      </c>
      <c r="H553" s="12">
        <v>0</v>
      </c>
      <c r="J553" s="12">
        <v>2</v>
      </c>
      <c r="K553" s="12">
        <v>0</v>
      </c>
      <c r="M553" s="12">
        <v>1</v>
      </c>
    </row>
    <row r="554" spans="1:13" ht="12.75" x14ac:dyDescent="0.35">
      <c r="A554" s="12">
        <v>123</v>
      </c>
      <c r="B554" s="12" t="s">
        <v>353</v>
      </c>
      <c r="C554" s="12">
        <v>0</v>
      </c>
      <c r="D554" s="12">
        <v>4</v>
      </c>
      <c r="E554" s="12">
        <v>0</v>
      </c>
      <c r="F554" s="12">
        <v>0</v>
      </c>
      <c r="H554" s="12">
        <v>0</v>
      </c>
      <c r="J554" s="12">
        <v>3</v>
      </c>
      <c r="K554" s="12">
        <v>0</v>
      </c>
      <c r="M554" s="12">
        <v>2</v>
      </c>
    </row>
    <row r="555" spans="1:13" ht="12.75" x14ac:dyDescent="0.35">
      <c r="A555" s="12">
        <v>123</v>
      </c>
      <c r="B555" s="12" t="s">
        <v>15</v>
      </c>
      <c r="C555" s="12">
        <v>0</v>
      </c>
      <c r="D555" s="12">
        <v>5</v>
      </c>
      <c r="E555" s="12">
        <v>0</v>
      </c>
      <c r="F555" s="12">
        <v>0</v>
      </c>
      <c r="H555" s="12">
        <v>0</v>
      </c>
      <c r="J555" s="12">
        <v>4</v>
      </c>
      <c r="K555" s="12">
        <v>0</v>
      </c>
      <c r="M555" s="12">
        <v>3</v>
      </c>
    </row>
    <row r="556" spans="1:13" ht="12.75" x14ac:dyDescent="0.35">
      <c r="A556" s="12">
        <v>124</v>
      </c>
      <c r="B556" s="12" t="s">
        <v>225</v>
      </c>
      <c r="C556" s="12">
        <v>0</v>
      </c>
      <c r="D556" s="12">
        <v>8</v>
      </c>
      <c r="E556" s="12">
        <v>0</v>
      </c>
      <c r="F556" s="12">
        <v>0</v>
      </c>
      <c r="H556" s="12">
        <v>1</v>
      </c>
      <c r="J556" s="12">
        <v>1</v>
      </c>
      <c r="K556" s="12">
        <v>0</v>
      </c>
      <c r="M556" s="12">
        <v>1</v>
      </c>
    </row>
    <row r="557" spans="1:13" ht="12.75" x14ac:dyDescent="0.35">
      <c r="A557" s="12">
        <v>124</v>
      </c>
      <c r="B557" s="12" t="s">
        <v>15</v>
      </c>
      <c r="C557" s="12">
        <v>0</v>
      </c>
      <c r="D557" s="12">
        <v>9</v>
      </c>
      <c r="E557" s="12">
        <v>0</v>
      </c>
      <c r="F557" s="12">
        <v>0</v>
      </c>
      <c r="H557" s="12">
        <v>1</v>
      </c>
      <c r="J557" s="12">
        <v>2</v>
      </c>
      <c r="K557" s="12">
        <v>0</v>
      </c>
      <c r="M557" s="12">
        <v>3</v>
      </c>
    </row>
    <row r="558" spans="1:13" ht="12.75" x14ac:dyDescent="0.35">
      <c r="A558" s="12">
        <v>124</v>
      </c>
      <c r="B558" s="12" t="s">
        <v>13</v>
      </c>
      <c r="C558" s="12">
        <v>0</v>
      </c>
      <c r="D558" s="12">
        <v>9</v>
      </c>
      <c r="E558" s="12">
        <v>1</v>
      </c>
      <c r="F558" s="12">
        <v>0</v>
      </c>
      <c r="H558" s="12">
        <v>0</v>
      </c>
      <c r="J558" s="12">
        <v>3</v>
      </c>
      <c r="K558" s="12">
        <v>0</v>
      </c>
      <c r="M558" s="12">
        <v>1</v>
      </c>
    </row>
    <row r="559" spans="1:13" ht="12.75" x14ac:dyDescent="0.35">
      <c r="A559" s="12">
        <v>124</v>
      </c>
      <c r="B559" s="12" t="s">
        <v>14</v>
      </c>
      <c r="C559" s="12">
        <v>1</v>
      </c>
      <c r="D559" s="12">
        <v>10</v>
      </c>
      <c r="E559" s="12">
        <v>0</v>
      </c>
      <c r="F559" s="12">
        <v>0</v>
      </c>
      <c r="H559" s="12">
        <v>1</v>
      </c>
      <c r="J559" s="12">
        <v>4</v>
      </c>
      <c r="K559" s="12">
        <v>0</v>
      </c>
      <c r="M559" s="12">
        <v>4</v>
      </c>
    </row>
    <row r="560" spans="1:13" ht="12.75" x14ac:dyDescent="0.35">
      <c r="A560" s="12">
        <v>124</v>
      </c>
      <c r="B560" s="12" t="s">
        <v>356</v>
      </c>
      <c r="C560" s="12">
        <v>0</v>
      </c>
      <c r="D560" s="12">
        <v>7</v>
      </c>
      <c r="E560" s="12">
        <v>0</v>
      </c>
      <c r="F560" s="12">
        <v>0</v>
      </c>
      <c r="H560" s="12">
        <v>0</v>
      </c>
      <c r="J560" s="12">
        <v>5</v>
      </c>
      <c r="K560" s="12">
        <v>0</v>
      </c>
      <c r="M560" s="12">
        <v>0</v>
      </c>
    </row>
    <row r="561" spans="1:13" ht="12.75" x14ac:dyDescent="0.35">
      <c r="A561" s="12">
        <v>124</v>
      </c>
      <c r="B561" s="12" t="s">
        <v>357</v>
      </c>
      <c r="C561" s="12">
        <v>0</v>
      </c>
      <c r="D561" s="12">
        <v>5</v>
      </c>
      <c r="E561" s="12">
        <v>0</v>
      </c>
      <c r="F561" s="12">
        <v>0</v>
      </c>
      <c r="H561" s="12">
        <v>0</v>
      </c>
      <c r="J561" s="12">
        <v>6</v>
      </c>
      <c r="K561" s="12">
        <v>1</v>
      </c>
      <c r="M561" s="12">
        <v>1</v>
      </c>
    </row>
    <row r="562" spans="1:13" ht="12.75" x14ac:dyDescent="0.35">
      <c r="A562" s="12">
        <v>125</v>
      </c>
      <c r="B562" s="12" t="s">
        <v>225</v>
      </c>
      <c r="C562" s="12">
        <v>0</v>
      </c>
      <c r="D562" s="12">
        <v>6</v>
      </c>
      <c r="E562" s="12">
        <v>0</v>
      </c>
      <c r="F562" s="12">
        <v>0</v>
      </c>
      <c r="H562" s="12">
        <v>0</v>
      </c>
      <c r="J562" s="12">
        <v>1</v>
      </c>
      <c r="K562" s="12">
        <v>0</v>
      </c>
      <c r="M562" s="12">
        <v>1</v>
      </c>
    </row>
    <row r="563" spans="1:13" ht="12.75" x14ac:dyDescent="0.35">
      <c r="A563" s="12">
        <v>125</v>
      </c>
      <c r="B563" s="12" t="s">
        <v>46</v>
      </c>
      <c r="C563" s="12">
        <v>0</v>
      </c>
      <c r="D563" s="12">
        <v>4</v>
      </c>
      <c r="E563" s="12">
        <v>0</v>
      </c>
      <c r="F563" s="12">
        <v>0</v>
      </c>
      <c r="H563" s="12">
        <v>0</v>
      </c>
      <c r="J563" s="12">
        <v>2</v>
      </c>
      <c r="K563" s="12">
        <v>0</v>
      </c>
      <c r="M563" s="12">
        <v>0</v>
      </c>
    </row>
    <row r="564" spans="1:13" ht="12.75" x14ac:dyDescent="0.35">
      <c r="A564" s="12">
        <v>125</v>
      </c>
      <c r="B564" s="12" t="s">
        <v>34</v>
      </c>
      <c r="C564" s="12">
        <v>0</v>
      </c>
      <c r="D564" s="12">
        <v>6</v>
      </c>
      <c r="E564" s="12">
        <v>0</v>
      </c>
      <c r="F564" s="12">
        <v>0</v>
      </c>
      <c r="H564" s="12">
        <v>0</v>
      </c>
      <c r="J564" s="12">
        <v>3</v>
      </c>
      <c r="K564" s="12">
        <v>0</v>
      </c>
      <c r="M564" s="12">
        <v>5</v>
      </c>
    </row>
    <row r="565" spans="1:13" ht="12.75" x14ac:dyDescent="0.35">
      <c r="A565" s="12">
        <v>125</v>
      </c>
      <c r="B565" s="12" t="s">
        <v>15</v>
      </c>
      <c r="C565" s="12">
        <v>1</v>
      </c>
      <c r="D565" s="12">
        <v>10</v>
      </c>
      <c r="E565" s="12">
        <v>8</v>
      </c>
      <c r="F565" s="12">
        <v>0</v>
      </c>
      <c r="H565" s="12">
        <v>0</v>
      </c>
      <c r="J565" s="12">
        <v>4</v>
      </c>
      <c r="K565" s="12">
        <v>1</v>
      </c>
      <c r="M565" s="12">
        <v>1</v>
      </c>
    </row>
    <row r="566" spans="1:13" ht="12.75" x14ac:dyDescent="0.35">
      <c r="A566" s="12">
        <v>126</v>
      </c>
      <c r="B566" s="12" t="s">
        <v>14</v>
      </c>
      <c r="C566" s="12">
        <v>0</v>
      </c>
      <c r="D566" s="12">
        <v>9</v>
      </c>
      <c r="E566" s="12">
        <v>9</v>
      </c>
      <c r="F566" s="12">
        <v>0</v>
      </c>
      <c r="H566" s="12">
        <v>0</v>
      </c>
      <c r="J566" s="12">
        <v>1</v>
      </c>
      <c r="K566" s="12">
        <v>1</v>
      </c>
      <c r="M566" s="12">
        <v>2</v>
      </c>
    </row>
    <row r="567" spans="1:13" ht="12.75" x14ac:dyDescent="0.35">
      <c r="A567" s="12">
        <v>126</v>
      </c>
      <c r="B567" s="12" t="s">
        <v>113</v>
      </c>
      <c r="C567" s="12">
        <v>0</v>
      </c>
      <c r="D567" s="12">
        <v>6</v>
      </c>
      <c r="E567" s="12">
        <v>0</v>
      </c>
      <c r="F567" s="12">
        <v>0</v>
      </c>
      <c r="H567" s="12">
        <v>0</v>
      </c>
      <c r="J567" s="12">
        <v>2</v>
      </c>
      <c r="K567" s="12">
        <v>0</v>
      </c>
      <c r="M567" s="12">
        <v>0</v>
      </c>
    </row>
    <row r="568" spans="1:13" ht="12.75" x14ac:dyDescent="0.35">
      <c r="A568" s="12">
        <v>126</v>
      </c>
      <c r="B568" s="12" t="s">
        <v>99</v>
      </c>
      <c r="C568" s="12">
        <v>1</v>
      </c>
      <c r="D568" s="12">
        <v>10</v>
      </c>
      <c r="E568" s="12">
        <v>0</v>
      </c>
      <c r="F568" s="12">
        <v>0</v>
      </c>
      <c r="H568" s="12">
        <v>0</v>
      </c>
      <c r="J568" s="12">
        <v>3</v>
      </c>
      <c r="K568" s="12">
        <v>0</v>
      </c>
      <c r="M568" s="12">
        <v>3</v>
      </c>
    </row>
    <row r="569" spans="1:13" ht="12.75" x14ac:dyDescent="0.35">
      <c r="A569" s="12">
        <v>126</v>
      </c>
      <c r="B569" s="12" t="s">
        <v>15</v>
      </c>
      <c r="C569" s="12">
        <v>0</v>
      </c>
      <c r="D569" s="12">
        <v>4</v>
      </c>
      <c r="E569" s="12">
        <v>0</v>
      </c>
      <c r="F569" s="12">
        <v>0</v>
      </c>
      <c r="H569" s="12">
        <v>0</v>
      </c>
      <c r="J569" s="12">
        <v>4</v>
      </c>
      <c r="K569" s="12">
        <v>0</v>
      </c>
      <c r="M569" s="12">
        <v>0</v>
      </c>
    </row>
    <row r="570" spans="1:13" ht="12.75" x14ac:dyDescent="0.35">
      <c r="A570" s="12">
        <v>126</v>
      </c>
      <c r="B570" s="12" t="s">
        <v>40</v>
      </c>
      <c r="C570" s="12">
        <v>0</v>
      </c>
      <c r="D570" s="12">
        <v>5</v>
      </c>
      <c r="E570" s="12">
        <v>0</v>
      </c>
      <c r="F570" s="12">
        <v>0</v>
      </c>
      <c r="H570" s="12">
        <v>0</v>
      </c>
      <c r="J570" s="12">
        <v>5</v>
      </c>
      <c r="K570" s="12">
        <v>0</v>
      </c>
      <c r="M570" s="12">
        <v>2</v>
      </c>
    </row>
    <row r="571" spans="1:13" ht="12.75" x14ac:dyDescent="0.35">
      <c r="A571" s="12">
        <v>127</v>
      </c>
      <c r="B571" s="12" t="s">
        <v>40</v>
      </c>
      <c r="C571" s="12">
        <v>1</v>
      </c>
      <c r="D571" s="12">
        <v>10</v>
      </c>
      <c r="E571" s="12">
        <v>8</v>
      </c>
      <c r="F571" s="12">
        <v>0</v>
      </c>
      <c r="H571" s="12">
        <v>0</v>
      </c>
      <c r="J571" s="12">
        <v>1</v>
      </c>
      <c r="K571" s="12">
        <v>1</v>
      </c>
      <c r="M571" s="12">
        <v>3</v>
      </c>
    </row>
    <row r="572" spans="1:13" ht="12.75" x14ac:dyDescent="0.35">
      <c r="A572" s="12">
        <v>127</v>
      </c>
      <c r="B572" s="12" t="s">
        <v>99</v>
      </c>
      <c r="C572" s="12">
        <v>0</v>
      </c>
      <c r="D572" s="12">
        <v>3</v>
      </c>
      <c r="E572" s="12">
        <v>0</v>
      </c>
      <c r="F572" s="12">
        <v>0</v>
      </c>
      <c r="H572" s="12">
        <v>0</v>
      </c>
      <c r="J572" s="12">
        <v>2</v>
      </c>
      <c r="K572" s="12">
        <v>0</v>
      </c>
      <c r="M572" s="12">
        <v>1</v>
      </c>
    </row>
    <row r="573" spans="1:13" ht="12.75" x14ac:dyDescent="0.35">
      <c r="A573" s="12">
        <v>127</v>
      </c>
      <c r="B573" s="12" t="s">
        <v>15</v>
      </c>
      <c r="C573" s="12">
        <v>0</v>
      </c>
      <c r="D573" s="12">
        <v>5</v>
      </c>
      <c r="E573" s="12">
        <v>0</v>
      </c>
      <c r="F573" s="12">
        <v>0</v>
      </c>
      <c r="H573" s="12">
        <v>0</v>
      </c>
      <c r="J573" s="12">
        <v>3</v>
      </c>
      <c r="K573" s="12">
        <v>0</v>
      </c>
      <c r="M573" s="12">
        <v>1</v>
      </c>
    </row>
    <row r="574" spans="1:13" ht="12.75" x14ac:dyDescent="0.35">
      <c r="A574" s="12">
        <v>127</v>
      </c>
      <c r="B574" s="12" t="s">
        <v>113</v>
      </c>
      <c r="C574" s="12">
        <v>0</v>
      </c>
      <c r="D574" s="12">
        <v>7</v>
      </c>
      <c r="E574" s="12">
        <v>0</v>
      </c>
      <c r="F574" s="12">
        <v>0</v>
      </c>
      <c r="H574" s="12">
        <v>0</v>
      </c>
      <c r="J574" s="12">
        <v>4</v>
      </c>
      <c r="K574" s="12">
        <v>0</v>
      </c>
      <c r="M574" s="12">
        <v>0</v>
      </c>
    </row>
    <row r="575" spans="1:13" ht="12.75" x14ac:dyDescent="0.35">
      <c r="A575" s="12">
        <v>128</v>
      </c>
      <c r="B575" s="12" t="s">
        <v>334</v>
      </c>
      <c r="C575" s="12">
        <v>0</v>
      </c>
      <c r="D575" s="12">
        <v>7</v>
      </c>
      <c r="E575" s="12">
        <v>10</v>
      </c>
      <c r="F575" s="12">
        <v>0</v>
      </c>
      <c r="H575" s="12">
        <v>0</v>
      </c>
      <c r="J575" s="12">
        <v>1</v>
      </c>
      <c r="K575" s="12">
        <v>0</v>
      </c>
      <c r="M575" s="12">
        <v>2</v>
      </c>
    </row>
    <row r="576" spans="1:13" ht="12.75" x14ac:dyDescent="0.35">
      <c r="A576" s="12">
        <v>128</v>
      </c>
      <c r="B576" s="12" t="s">
        <v>40</v>
      </c>
      <c r="C576" s="12">
        <v>1</v>
      </c>
      <c r="D576" s="12">
        <v>10</v>
      </c>
      <c r="E576" s="12">
        <v>0</v>
      </c>
      <c r="F576" s="12">
        <v>0</v>
      </c>
      <c r="H576" s="12">
        <v>0</v>
      </c>
      <c r="J576" s="12">
        <v>2</v>
      </c>
      <c r="K576" s="12">
        <v>1</v>
      </c>
      <c r="M576" s="12">
        <v>5</v>
      </c>
    </row>
    <row r="577" spans="1:13" ht="12.75" x14ac:dyDescent="0.35">
      <c r="A577" s="12">
        <v>128</v>
      </c>
      <c r="B577" s="12" t="s">
        <v>225</v>
      </c>
      <c r="C577" s="12">
        <v>0</v>
      </c>
      <c r="D577" s="12">
        <v>8</v>
      </c>
      <c r="E577" s="12">
        <v>0</v>
      </c>
      <c r="F577" s="12">
        <v>1</v>
      </c>
      <c r="H577" s="12">
        <v>1</v>
      </c>
      <c r="J577" s="12">
        <v>3</v>
      </c>
      <c r="K577" s="12">
        <v>0</v>
      </c>
      <c r="M577" s="12">
        <v>5</v>
      </c>
    </row>
    <row r="578" spans="1:13" ht="12.75" x14ac:dyDescent="0.35">
      <c r="A578" s="12">
        <v>128</v>
      </c>
      <c r="B578" s="12" t="s">
        <v>99</v>
      </c>
      <c r="C578" s="12">
        <v>0</v>
      </c>
      <c r="D578" s="12">
        <v>6</v>
      </c>
      <c r="E578" s="12">
        <v>0</v>
      </c>
      <c r="F578" s="12">
        <v>0</v>
      </c>
      <c r="H578" s="12">
        <v>0</v>
      </c>
      <c r="J578" s="12">
        <v>4</v>
      </c>
      <c r="K578" s="12">
        <v>0</v>
      </c>
      <c r="M578" s="12">
        <v>3</v>
      </c>
    </row>
    <row r="579" spans="1:13" ht="12.75" x14ac:dyDescent="0.35">
      <c r="A579" s="12">
        <v>129</v>
      </c>
      <c r="B579" s="12" t="s">
        <v>40</v>
      </c>
      <c r="C579" s="12">
        <v>1</v>
      </c>
      <c r="D579" s="12">
        <v>10</v>
      </c>
      <c r="E579" s="12">
        <v>9</v>
      </c>
      <c r="F579" s="12">
        <v>0</v>
      </c>
      <c r="H579" s="12">
        <v>1</v>
      </c>
      <c r="J579" s="12">
        <v>1</v>
      </c>
      <c r="K579" s="12">
        <v>0</v>
      </c>
      <c r="M579" s="12">
        <v>3</v>
      </c>
    </row>
    <row r="580" spans="1:13" ht="12.75" x14ac:dyDescent="0.35">
      <c r="A580" s="12">
        <v>129</v>
      </c>
      <c r="B580" s="12" t="s">
        <v>225</v>
      </c>
      <c r="C580" s="12">
        <v>0</v>
      </c>
      <c r="D580" s="12">
        <v>8</v>
      </c>
      <c r="E580" s="12">
        <v>0</v>
      </c>
      <c r="F580" s="12">
        <v>1</v>
      </c>
      <c r="H580" s="12">
        <v>1</v>
      </c>
      <c r="J580" s="12">
        <v>2</v>
      </c>
      <c r="K580" s="12">
        <v>0</v>
      </c>
      <c r="M580" s="12">
        <v>3</v>
      </c>
    </row>
    <row r="581" spans="1:13" ht="12.75" x14ac:dyDescent="0.35">
      <c r="A581" s="12">
        <v>129</v>
      </c>
      <c r="B581" s="12" t="s">
        <v>99</v>
      </c>
      <c r="C581" s="12">
        <v>0</v>
      </c>
      <c r="D581" s="12">
        <v>6</v>
      </c>
      <c r="E581" s="12">
        <v>0</v>
      </c>
      <c r="F581" s="12">
        <v>0</v>
      </c>
      <c r="H581" s="12">
        <v>0</v>
      </c>
      <c r="J581" s="12">
        <v>3</v>
      </c>
      <c r="K581" s="12">
        <v>0</v>
      </c>
      <c r="M581" s="12">
        <v>1</v>
      </c>
    </row>
    <row r="582" spans="1:13" ht="12.75" x14ac:dyDescent="0.35">
      <c r="A582" s="12">
        <v>129</v>
      </c>
      <c r="B582" s="12" t="s">
        <v>334</v>
      </c>
      <c r="C582" s="12">
        <v>0</v>
      </c>
      <c r="D582" s="12">
        <v>6</v>
      </c>
      <c r="E582" s="12">
        <v>0</v>
      </c>
      <c r="F582" s="12">
        <v>0</v>
      </c>
      <c r="H582" s="12">
        <v>0</v>
      </c>
      <c r="J582" s="12">
        <v>4</v>
      </c>
      <c r="K582" s="12">
        <v>1</v>
      </c>
      <c r="M582" s="12">
        <v>8</v>
      </c>
    </row>
    <row r="583" spans="1:13" ht="12.75" x14ac:dyDescent="0.35">
      <c r="A583" s="12">
        <v>130</v>
      </c>
      <c r="B583" s="12" t="s">
        <v>15</v>
      </c>
      <c r="C583" s="12">
        <v>1</v>
      </c>
      <c r="D583" s="12">
        <v>10</v>
      </c>
      <c r="E583" s="12">
        <v>1</v>
      </c>
      <c r="F583" s="12">
        <v>0</v>
      </c>
      <c r="G583" s="12">
        <v>0</v>
      </c>
      <c r="H583" s="12">
        <v>0</v>
      </c>
      <c r="J583" s="12">
        <v>1</v>
      </c>
      <c r="K583" s="12">
        <v>0</v>
      </c>
      <c r="M583" s="12">
        <v>0</v>
      </c>
    </row>
    <row r="584" spans="1:13" ht="12.75" x14ac:dyDescent="0.35">
      <c r="A584" s="12">
        <v>130</v>
      </c>
      <c r="B584" s="12" t="s">
        <v>46</v>
      </c>
      <c r="C584" s="12">
        <v>0</v>
      </c>
      <c r="D584" s="12">
        <v>6</v>
      </c>
      <c r="E584" s="12">
        <v>0</v>
      </c>
      <c r="F584" s="12">
        <v>0</v>
      </c>
      <c r="G584" s="12">
        <v>0</v>
      </c>
      <c r="H584" s="12">
        <v>0</v>
      </c>
      <c r="J584" s="12">
        <v>2</v>
      </c>
      <c r="K584" s="12">
        <v>0</v>
      </c>
      <c r="M584" s="12">
        <v>0</v>
      </c>
    </row>
    <row r="585" spans="1:13" ht="12.75" x14ac:dyDescent="0.35">
      <c r="A585" s="12">
        <v>130</v>
      </c>
      <c r="B585" s="12" t="s">
        <v>34</v>
      </c>
      <c r="C585" s="12">
        <v>0</v>
      </c>
      <c r="D585" s="12">
        <v>5</v>
      </c>
      <c r="E585" s="12">
        <v>0</v>
      </c>
      <c r="F585" s="12">
        <v>0</v>
      </c>
      <c r="G585" s="12">
        <v>0</v>
      </c>
      <c r="H585" s="12">
        <v>0</v>
      </c>
      <c r="J585" s="12">
        <v>3</v>
      </c>
      <c r="K585" s="12">
        <v>0</v>
      </c>
      <c r="M585" s="12">
        <v>1</v>
      </c>
    </row>
    <row r="586" spans="1:13" ht="12.75" x14ac:dyDescent="0.35">
      <c r="A586" s="12">
        <v>130</v>
      </c>
      <c r="B586" s="12" t="s">
        <v>40</v>
      </c>
      <c r="C586" s="12">
        <v>0</v>
      </c>
      <c r="D586" s="12">
        <v>5</v>
      </c>
      <c r="E586" s="12">
        <v>0</v>
      </c>
      <c r="F586" s="12">
        <v>0</v>
      </c>
      <c r="G586" s="12">
        <v>0</v>
      </c>
      <c r="H586" s="12">
        <v>0</v>
      </c>
      <c r="J586" s="12">
        <v>4</v>
      </c>
      <c r="K586" s="12">
        <v>0</v>
      </c>
      <c r="M586" s="12">
        <v>2</v>
      </c>
    </row>
    <row r="587" spans="1:13" ht="12.75" x14ac:dyDescent="0.35">
      <c r="A587" s="12">
        <v>130</v>
      </c>
      <c r="B587" s="12" t="s">
        <v>99</v>
      </c>
      <c r="C587" s="12">
        <v>0</v>
      </c>
      <c r="D587" s="12">
        <v>8</v>
      </c>
      <c r="E587" s="12">
        <v>0</v>
      </c>
      <c r="F587" s="12">
        <v>0</v>
      </c>
      <c r="G587" s="12">
        <v>0</v>
      </c>
      <c r="H587" s="12">
        <v>0</v>
      </c>
      <c r="J587" s="12">
        <v>5</v>
      </c>
      <c r="K587" s="12">
        <v>1</v>
      </c>
      <c r="M587" s="12">
        <v>1</v>
      </c>
    </row>
    <row r="588" spans="1:13" ht="12.75" x14ac:dyDescent="0.35">
      <c r="A588" s="12">
        <v>131</v>
      </c>
      <c r="B588" s="12" t="s">
        <v>113</v>
      </c>
      <c r="C588" s="12">
        <v>1</v>
      </c>
      <c r="D588" s="12">
        <v>10</v>
      </c>
      <c r="E588" s="12">
        <v>1</v>
      </c>
      <c r="F588" s="12">
        <v>0</v>
      </c>
      <c r="H588" s="12">
        <v>0</v>
      </c>
      <c r="J588" s="12">
        <v>1</v>
      </c>
      <c r="K588" s="12">
        <v>1</v>
      </c>
      <c r="M588" s="12">
        <v>1</v>
      </c>
    </row>
    <row r="589" spans="1:13" ht="12.75" x14ac:dyDescent="0.35">
      <c r="A589" s="12">
        <v>131</v>
      </c>
      <c r="B589" s="12" t="s">
        <v>347</v>
      </c>
      <c r="C589" s="12">
        <v>0</v>
      </c>
      <c r="D589" s="12">
        <v>5</v>
      </c>
      <c r="E589" s="12">
        <v>0</v>
      </c>
      <c r="F589" s="12">
        <v>0</v>
      </c>
      <c r="H589" s="12">
        <v>0</v>
      </c>
      <c r="J589" s="12">
        <v>2</v>
      </c>
      <c r="K589" s="12">
        <v>0</v>
      </c>
      <c r="M589" s="12">
        <v>6</v>
      </c>
    </row>
    <row r="590" spans="1:13" ht="12.75" x14ac:dyDescent="0.35">
      <c r="A590" s="12">
        <v>131</v>
      </c>
      <c r="B590" s="12" t="s">
        <v>34</v>
      </c>
      <c r="C590" s="12">
        <v>0</v>
      </c>
      <c r="D590" s="12">
        <v>8</v>
      </c>
      <c r="E590" s="12">
        <v>0</v>
      </c>
      <c r="F590" s="12">
        <v>1</v>
      </c>
      <c r="H590" s="12">
        <v>1</v>
      </c>
      <c r="J590" s="12">
        <v>3</v>
      </c>
      <c r="K590" s="12">
        <v>0</v>
      </c>
      <c r="M590" s="12">
        <v>2</v>
      </c>
    </row>
    <row r="591" spans="1:13" ht="12.75" x14ac:dyDescent="0.35">
      <c r="A591" s="12">
        <v>131</v>
      </c>
      <c r="B591" s="12" t="s">
        <v>46</v>
      </c>
      <c r="C591" s="12">
        <v>0</v>
      </c>
      <c r="D591" s="12">
        <v>5</v>
      </c>
      <c r="E591" s="12">
        <v>0</v>
      </c>
      <c r="F591" s="12">
        <v>0</v>
      </c>
      <c r="H591" s="12">
        <v>0</v>
      </c>
      <c r="J591" s="12">
        <v>4</v>
      </c>
      <c r="K591" s="12">
        <v>0</v>
      </c>
      <c r="M591" s="12">
        <v>4</v>
      </c>
    </row>
    <row r="592" spans="1:13" ht="12.75" x14ac:dyDescent="0.35">
      <c r="A592" s="12">
        <v>132</v>
      </c>
      <c r="B592" s="12" t="s">
        <v>99</v>
      </c>
      <c r="C592" s="12">
        <v>0</v>
      </c>
      <c r="D592" s="12">
        <v>3</v>
      </c>
      <c r="E592" s="12">
        <v>0</v>
      </c>
      <c r="F592" s="12">
        <v>0</v>
      </c>
      <c r="G592" s="12">
        <v>0</v>
      </c>
      <c r="H592" s="12">
        <v>0</v>
      </c>
      <c r="J592" s="12">
        <v>1</v>
      </c>
      <c r="K592" s="12">
        <v>0</v>
      </c>
      <c r="M592" s="12">
        <v>0</v>
      </c>
    </row>
    <row r="593" spans="1:13" ht="12.75" x14ac:dyDescent="0.35">
      <c r="A593" s="12">
        <v>132</v>
      </c>
      <c r="B593" s="12" t="s">
        <v>40</v>
      </c>
      <c r="C593" s="12">
        <v>1</v>
      </c>
      <c r="D593" s="12">
        <v>10</v>
      </c>
      <c r="E593" s="12">
        <v>7</v>
      </c>
      <c r="F593" s="12">
        <v>0</v>
      </c>
      <c r="G593" s="12">
        <v>0</v>
      </c>
      <c r="H593" s="12">
        <v>0</v>
      </c>
      <c r="J593" s="12">
        <v>2</v>
      </c>
      <c r="K593" s="12">
        <v>0</v>
      </c>
      <c r="M593" s="12">
        <v>3</v>
      </c>
    </row>
    <row r="594" spans="1:13" ht="12.75" x14ac:dyDescent="0.35">
      <c r="A594" s="12">
        <v>132</v>
      </c>
      <c r="B594" s="12" t="s">
        <v>186</v>
      </c>
      <c r="C594" s="12">
        <v>0</v>
      </c>
      <c r="D594" s="12">
        <v>6</v>
      </c>
      <c r="E594" s="12">
        <v>0</v>
      </c>
      <c r="F594" s="12">
        <v>0</v>
      </c>
      <c r="G594" s="12">
        <v>0</v>
      </c>
      <c r="H594" s="12">
        <v>0</v>
      </c>
      <c r="J594" s="12">
        <v>3</v>
      </c>
      <c r="K594" s="12">
        <v>0</v>
      </c>
      <c r="M594" s="12">
        <v>4</v>
      </c>
    </row>
    <row r="595" spans="1:13" ht="12.75" x14ac:dyDescent="0.35">
      <c r="A595" s="12">
        <v>132</v>
      </c>
      <c r="B595" s="12" t="s">
        <v>15</v>
      </c>
      <c r="C595" s="12">
        <v>0</v>
      </c>
      <c r="D595" s="12">
        <v>4</v>
      </c>
      <c r="E595" s="12">
        <v>0</v>
      </c>
      <c r="F595" s="12">
        <v>0</v>
      </c>
      <c r="G595" s="12">
        <v>1</v>
      </c>
      <c r="H595" s="12">
        <v>0</v>
      </c>
      <c r="J595" s="12">
        <v>4</v>
      </c>
      <c r="K595" s="12">
        <v>0</v>
      </c>
      <c r="M595" s="12">
        <v>0</v>
      </c>
    </row>
    <row r="596" spans="1:13" ht="12.75" x14ac:dyDescent="0.35">
      <c r="A596" s="12">
        <v>132</v>
      </c>
      <c r="B596" s="12" t="s">
        <v>113</v>
      </c>
      <c r="C596" s="12">
        <v>0</v>
      </c>
      <c r="D596" s="12">
        <v>8</v>
      </c>
      <c r="E596" s="12">
        <v>0</v>
      </c>
      <c r="F596" s="12">
        <v>0</v>
      </c>
      <c r="G596" s="12">
        <v>0</v>
      </c>
      <c r="H596" s="12">
        <v>0</v>
      </c>
      <c r="J596" s="12">
        <v>5</v>
      </c>
      <c r="K596" s="12">
        <v>1</v>
      </c>
      <c r="M596" s="12">
        <v>0</v>
      </c>
    </row>
    <row r="597" spans="1:13" ht="12.75" x14ac:dyDescent="0.35">
      <c r="A597" s="12">
        <v>133</v>
      </c>
      <c r="B597" s="12" t="s">
        <v>40</v>
      </c>
      <c r="C597" s="12">
        <v>0</v>
      </c>
      <c r="D597" s="12">
        <v>8</v>
      </c>
      <c r="E597" s="12">
        <v>0</v>
      </c>
      <c r="F597" s="12">
        <v>0</v>
      </c>
      <c r="H597" s="12">
        <v>0</v>
      </c>
      <c r="J597" s="12">
        <v>1</v>
      </c>
      <c r="K597" s="12">
        <v>0</v>
      </c>
      <c r="M597" s="12">
        <v>1</v>
      </c>
    </row>
    <row r="598" spans="1:13" ht="12.75" x14ac:dyDescent="0.35">
      <c r="A598" s="12">
        <v>133</v>
      </c>
      <c r="B598" s="12" t="s">
        <v>34</v>
      </c>
      <c r="C598" s="12">
        <v>0</v>
      </c>
      <c r="D598" s="12">
        <v>7</v>
      </c>
      <c r="E598" s="12">
        <v>0</v>
      </c>
      <c r="F598" s="12">
        <v>0</v>
      </c>
      <c r="H598" s="12">
        <v>0</v>
      </c>
      <c r="J598" s="12">
        <v>2</v>
      </c>
      <c r="K598" s="12">
        <v>0</v>
      </c>
      <c r="M598" s="12">
        <v>2</v>
      </c>
    </row>
    <row r="599" spans="1:13" ht="12.75" x14ac:dyDescent="0.35">
      <c r="A599" s="12">
        <v>133</v>
      </c>
      <c r="B599" s="12" t="s">
        <v>225</v>
      </c>
      <c r="C599" s="12">
        <v>0</v>
      </c>
      <c r="D599" s="12">
        <v>9</v>
      </c>
      <c r="E599" s="12">
        <v>8</v>
      </c>
      <c r="F599" s="12">
        <v>0</v>
      </c>
      <c r="H599" s="12">
        <v>1</v>
      </c>
      <c r="J599" s="12">
        <v>3</v>
      </c>
      <c r="K599" s="12">
        <v>0</v>
      </c>
      <c r="M599" s="12">
        <v>0</v>
      </c>
    </row>
    <row r="600" spans="1:13" ht="12.75" x14ac:dyDescent="0.35">
      <c r="A600" s="12">
        <v>133</v>
      </c>
      <c r="B600" s="12" t="s">
        <v>99</v>
      </c>
      <c r="C600" s="12">
        <v>0</v>
      </c>
      <c r="D600" s="12">
        <v>9</v>
      </c>
      <c r="E600" s="12">
        <v>0</v>
      </c>
      <c r="F600" s="12">
        <v>0</v>
      </c>
      <c r="H600" s="12">
        <v>1</v>
      </c>
      <c r="J600" s="12">
        <v>4</v>
      </c>
      <c r="K600" s="12">
        <v>1</v>
      </c>
      <c r="M600" s="12">
        <v>1</v>
      </c>
    </row>
    <row r="601" spans="1:13" ht="12.75" x14ac:dyDescent="0.35">
      <c r="A601" s="12">
        <v>133</v>
      </c>
      <c r="B601" s="12" t="s">
        <v>15</v>
      </c>
      <c r="C601" s="12">
        <v>1</v>
      </c>
      <c r="D601" s="12">
        <v>10</v>
      </c>
      <c r="E601" s="12">
        <v>0</v>
      </c>
      <c r="F601" s="12">
        <v>0</v>
      </c>
      <c r="H601" s="12">
        <v>1</v>
      </c>
      <c r="J601" s="12">
        <v>5</v>
      </c>
      <c r="K601" s="12">
        <v>0</v>
      </c>
      <c r="M601" s="12">
        <v>1</v>
      </c>
    </row>
    <row r="602" spans="1:13" ht="12.75" x14ac:dyDescent="0.35">
      <c r="A602" s="12">
        <v>133</v>
      </c>
      <c r="B602" s="12" t="s">
        <v>186</v>
      </c>
      <c r="C602" s="12">
        <v>0</v>
      </c>
      <c r="D602" s="12">
        <v>8</v>
      </c>
      <c r="E602" s="12">
        <v>0</v>
      </c>
      <c r="F602" s="12">
        <v>0</v>
      </c>
      <c r="H602" s="12">
        <v>0</v>
      </c>
      <c r="J602" s="12">
        <v>6</v>
      </c>
      <c r="K602" s="12">
        <v>0</v>
      </c>
      <c r="M602" s="12">
        <v>1</v>
      </c>
    </row>
    <row r="603" spans="1:13" ht="12.75" x14ac:dyDescent="0.35">
      <c r="A603" s="12">
        <v>134</v>
      </c>
      <c r="B603" s="12" t="s">
        <v>40</v>
      </c>
      <c r="C603" s="12">
        <v>0</v>
      </c>
      <c r="D603" s="12">
        <v>6</v>
      </c>
      <c r="E603" s="12">
        <v>0</v>
      </c>
      <c r="F603" s="12">
        <v>0</v>
      </c>
      <c r="G603" s="12">
        <v>0</v>
      </c>
      <c r="J603" s="12">
        <v>1</v>
      </c>
      <c r="K603" s="12">
        <v>0</v>
      </c>
      <c r="M603" s="12">
        <v>2</v>
      </c>
    </row>
    <row r="604" spans="1:13" ht="12.75" x14ac:dyDescent="0.35">
      <c r="A604" s="12">
        <v>134</v>
      </c>
      <c r="B604" s="12" t="s">
        <v>15</v>
      </c>
      <c r="C604" s="12">
        <v>1</v>
      </c>
      <c r="D604" s="12">
        <v>10</v>
      </c>
      <c r="E604" s="12">
        <v>8</v>
      </c>
      <c r="F604" s="12">
        <v>0</v>
      </c>
      <c r="G604" s="12">
        <v>0</v>
      </c>
      <c r="J604" s="12">
        <v>2</v>
      </c>
      <c r="K604" s="12">
        <v>0</v>
      </c>
      <c r="M604" s="12">
        <v>0</v>
      </c>
    </row>
    <row r="605" spans="1:13" ht="12.75" x14ac:dyDescent="0.35">
      <c r="A605" s="12">
        <v>134</v>
      </c>
      <c r="B605" s="12" t="s">
        <v>46</v>
      </c>
      <c r="C605" s="12">
        <v>0</v>
      </c>
      <c r="D605" s="12">
        <v>6</v>
      </c>
      <c r="E605" s="12">
        <v>0</v>
      </c>
      <c r="F605" s="12">
        <v>0</v>
      </c>
      <c r="G605" s="12">
        <v>0</v>
      </c>
      <c r="J605" s="12">
        <v>3</v>
      </c>
      <c r="K605" s="12">
        <v>0</v>
      </c>
      <c r="M605" s="12">
        <v>0</v>
      </c>
    </row>
    <row r="606" spans="1:13" ht="12.75" x14ac:dyDescent="0.35">
      <c r="A606" s="12">
        <v>134</v>
      </c>
      <c r="B606" s="12" t="s">
        <v>34</v>
      </c>
      <c r="C606" s="12">
        <v>0</v>
      </c>
      <c r="D606" s="12">
        <v>5</v>
      </c>
      <c r="E606" s="12">
        <v>0</v>
      </c>
      <c r="F606" s="12">
        <v>0</v>
      </c>
      <c r="G606" s="12">
        <v>1</v>
      </c>
      <c r="J606" s="12">
        <v>4</v>
      </c>
      <c r="K606" s="12">
        <v>0</v>
      </c>
      <c r="M606" s="12">
        <v>1</v>
      </c>
    </row>
    <row r="607" spans="1:13" ht="12.75" x14ac:dyDescent="0.35">
      <c r="A607" s="12">
        <v>134</v>
      </c>
      <c r="B607" s="12" t="s">
        <v>186</v>
      </c>
      <c r="C607" s="12">
        <v>0</v>
      </c>
      <c r="D607" s="12">
        <v>7</v>
      </c>
      <c r="E607" s="12">
        <v>0</v>
      </c>
      <c r="F607" s="12">
        <v>0</v>
      </c>
      <c r="G607" s="12">
        <v>0</v>
      </c>
      <c r="J607" s="12">
        <v>5</v>
      </c>
      <c r="K607" s="12">
        <v>0</v>
      </c>
      <c r="M607" s="12">
        <v>3</v>
      </c>
    </row>
    <row r="608" spans="1:13" ht="12.75" x14ac:dyDescent="0.35">
      <c r="A608" s="12">
        <v>134</v>
      </c>
      <c r="B608" s="12" t="s">
        <v>99</v>
      </c>
      <c r="C608" s="12">
        <v>0</v>
      </c>
      <c r="D608" s="12">
        <v>5</v>
      </c>
      <c r="E608" s="12">
        <v>0</v>
      </c>
      <c r="F608" s="12">
        <v>0</v>
      </c>
      <c r="G608" s="12">
        <v>0</v>
      </c>
      <c r="J608" s="12">
        <v>6</v>
      </c>
      <c r="K608" s="12">
        <v>1</v>
      </c>
      <c r="M608" s="12">
        <v>1</v>
      </c>
    </row>
    <row r="609" spans="1:13" ht="12.75" x14ac:dyDescent="0.35">
      <c r="A609" s="12">
        <v>135</v>
      </c>
      <c r="B609" s="12" t="s">
        <v>40</v>
      </c>
      <c r="C609" s="12">
        <v>1</v>
      </c>
      <c r="D609" s="12">
        <v>10</v>
      </c>
      <c r="E609" s="12">
        <v>0</v>
      </c>
      <c r="F609" s="12">
        <v>0</v>
      </c>
      <c r="G609" s="12">
        <v>0</v>
      </c>
      <c r="H609" s="12">
        <v>0</v>
      </c>
      <c r="J609" s="12">
        <v>2</v>
      </c>
      <c r="K609" s="12">
        <v>0</v>
      </c>
      <c r="M609" s="12">
        <v>3</v>
      </c>
    </row>
    <row r="610" spans="1:13" ht="12.75" x14ac:dyDescent="0.35">
      <c r="A610" s="12">
        <v>135</v>
      </c>
      <c r="B610" s="12" t="s">
        <v>99</v>
      </c>
      <c r="C610" s="12">
        <v>0</v>
      </c>
      <c r="D610" s="12">
        <v>9</v>
      </c>
      <c r="E610" s="12">
        <v>9</v>
      </c>
      <c r="F610" s="12">
        <v>0</v>
      </c>
      <c r="G610" s="12">
        <v>0</v>
      </c>
      <c r="H610" s="12">
        <v>1</v>
      </c>
      <c r="J610" s="12">
        <v>3</v>
      </c>
      <c r="K610" s="12">
        <v>1</v>
      </c>
      <c r="M610" s="12">
        <v>1</v>
      </c>
    </row>
    <row r="611" spans="1:13" ht="12.75" x14ac:dyDescent="0.35">
      <c r="A611" s="12">
        <v>135</v>
      </c>
      <c r="B611" s="12" t="s">
        <v>14</v>
      </c>
      <c r="C611" s="12">
        <v>0</v>
      </c>
      <c r="D611" s="12">
        <v>9</v>
      </c>
      <c r="E611" s="12">
        <v>0</v>
      </c>
      <c r="F611" s="12">
        <v>1</v>
      </c>
      <c r="G611" s="12">
        <v>0</v>
      </c>
      <c r="H611" s="12">
        <v>1</v>
      </c>
      <c r="J611" s="12">
        <v>1</v>
      </c>
      <c r="K611" s="12">
        <v>0</v>
      </c>
      <c r="M611" s="12">
        <v>4</v>
      </c>
    </row>
    <row r="612" spans="1:13" ht="12.75" x14ac:dyDescent="0.35">
      <c r="A612" s="12">
        <v>135</v>
      </c>
      <c r="B612" s="12" t="s">
        <v>225</v>
      </c>
      <c r="C612" s="12">
        <v>0</v>
      </c>
      <c r="D612" s="12">
        <v>8</v>
      </c>
      <c r="E612" s="12">
        <v>0</v>
      </c>
      <c r="F612" s="12">
        <v>0</v>
      </c>
      <c r="G612" s="12">
        <v>0</v>
      </c>
      <c r="H612" s="12">
        <v>1</v>
      </c>
      <c r="J612" s="12">
        <v>4</v>
      </c>
      <c r="K612" s="12">
        <v>0</v>
      </c>
      <c r="M612" s="12">
        <v>0</v>
      </c>
    </row>
    <row r="613" spans="1:13" ht="12.75" x14ac:dyDescent="0.35">
      <c r="A613" s="12">
        <v>136</v>
      </c>
      <c r="B613" s="12" t="s">
        <v>40</v>
      </c>
      <c r="C613" s="12">
        <v>1</v>
      </c>
      <c r="D613" s="12">
        <v>10</v>
      </c>
      <c r="E613" s="12">
        <v>0</v>
      </c>
      <c r="F613" s="12">
        <v>0</v>
      </c>
      <c r="G613" s="12">
        <v>0</v>
      </c>
      <c r="H613" s="12">
        <v>1</v>
      </c>
      <c r="J613" s="12">
        <v>1</v>
      </c>
      <c r="K613" s="12">
        <v>0</v>
      </c>
      <c r="M613" s="12">
        <v>4</v>
      </c>
    </row>
    <row r="614" spans="1:13" ht="12.75" x14ac:dyDescent="0.35">
      <c r="A614" s="12">
        <v>136</v>
      </c>
      <c r="B614" s="12" t="s">
        <v>358</v>
      </c>
      <c r="C614" s="12">
        <v>0</v>
      </c>
      <c r="D614" s="12">
        <v>4</v>
      </c>
      <c r="E614" s="12">
        <v>0</v>
      </c>
      <c r="F614" s="12">
        <v>0</v>
      </c>
      <c r="G614" s="12">
        <v>0</v>
      </c>
      <c r="H614" s="12">
        <v>1</v>
      </c>
      <c r="J614" s="12">
        <v>2</v>
      </c>
      <c r="K614" s="12">
        <v>0</v>
      </c>
      <c r="M614" s="12">
        <v>0</v>
      </c>
    </row>
    <row r="615" spans="1:13" ht="12.75" x14ac:dyDescent="0.35">
      <c r="A615" s="12">
        <v>136</v>
      </c>
      <c r="B615" s="12" t="s">
        <v>225</v>
      </c>
      <c r="C615" s="12">
        <v>0</v>
      </c>
      <c r="D615" s="12">
        <v>8</v>
      </c>
      <c r="E615" s="12">
        <v>12</v>
      </c>
      <c r="F615" s="12">
        <v>0</v>
      </c>
      <c r="G615" s="12">
        <v>0</v>
      </c>
      <c r="H615" s="12">
        <v>1</v>
      </c>
      <c r="J615" s="12">
        <v>3</v>
      </c>
      <c r="K615" s="12">
        <v>1</v>
      </c>
      <c r="M615" s="12">
        <v>0</v>
      </c>
    </row>
    <row r="616" spans="1:13" ht="12.75" x14ac:dyDescent="0.35">
      <c r="A616" s="12">
        <v>136</v>
      </c>
      <c r="B616" s="12" t="s">
        <v>14</v>
      </c>
      <c r="C616" s="12">
        <v>0</v>
      </c>
      <c r="D616" s="12">
        <v>5</v>
      </c>
      <c r="E616" s="12">
        <v>0</v>
      </c>
      <c r="F616" s="12">
        <v>0</v>
      </c>
      <c r="G616" s="12">
        <v>0</v>
      </c>
      <c r="H616" s="12">
        <v>1</v>
      </c>
      <c r="J616" s="12">
        <v>4</v>
      </c>
      <c r="K616" s="12">
        <v>0</v>
      </c>
      <c r="M616" s="12">
        <v>1</v>
      </c>
    </row>
    <row r="617" spans="1:13" ht="12.75" x14ac:dyDescent="0.35">
      <c r="A617" s="12">
        <v>137</v>
      </c>
      <c r="B617" s="12" t="s">
        <v>225</v>
      </c>
      <c r="C617" s="12">
        <v>1</v>
      </c>
      <c r="D617" s="12">
        <v>10</v>
      </c>
      <c r="E617" s="12">
        <v>0</v>
      </c>
      <c r="F617" s="12">
        <v>1</v>
      </c>
      <c r="H617" s="12">
        <v>0</v>
      </c>
      <c r="J617" s="12">
        <v>2</v>
      </c>
      <c r="K617" s="12">
        <v>1</v>
      </c>
      <c r="M617" s="12">
        <v>3</v>
      </c>
    </row>
    <row r="618" spans="1:13" ht="12.75" x14ac:dyDescent="0.35">
      <c r="A618" s="12">
        <v>137</v>
      </c>
      <c r="B618" s="12" t="s">
        <v>99</v>
      </c>
      <c r="C618" s="12">
        <v>0</v>
      </c>
      <c r="D618" s="12">
        <v>5</v>
      </c>
      <c r="E618" s="12">
        <v>0</v>
      </c>
      <c r="F618" s="12">
        <v>0</v>
      </c>
      <c r="H618" s="12">
        <v>0</v>
      </c>
      <c r="J618" s="12">
        <v>1</v>
      </c>
      <c r="K618" s="12">
        <v>0</v>
      </c>
      <c r="M618" s="12">
        <v>2</v>
      </c>
    </row>
    <row r="619" spans="1:13" ht="12.75" x14ac:dyDescent="0.35">
      <c r="A619" s="12">
        <v>137</v>
      </c>
      <c r="B619" s="12" t="s">
        <v>40</v>
      </c>
      <c r="C619" s="12">
        <v>0</v>
      </c>
      <c r="D619" s="12">
        <v>5</v>
      </c>
      <c r="E619" s="12">
        <v>0</v>
      </c>
      <c r="F619" s="12">
        <v>0</v>
      </c>
      <c r="H619" s="12">
        <v>0</v>
      </c>
      <c r="J619" s="12">
        <v>3</v>
      </c>
      <c r="K619" s="12">
        <v>0</v>
      </c>
      <c r="M619" s="12">
        <v>0</v>
      </c>
    </row>
    <row r="620" spans="1:13" ht="12.75" x14ac:dyDescent="0.35">
      <c r="A620" s="12">
        <v>137</v>
      </c>
      <c r="B620" s="12" t="s">
        <v>15</v>
      </c>
      <c r="C620" s="12">
        <v>0</v>
      </c>
      <c r="D620" s="12">
        <v>5</v>
      </c>
      <c r="E620" s="12">
        <v>0</v>
      </c>
      <c r="F620" s="12">
        <v>0</v>
      </c>
      <c r="H620" s="12">
        <v>0</v>
      </c>
      <c r="J620" s="12">
        <v>4</v>
      </c>
      <c r="K620" s="12">
        <v>0</v>
      </c>
      <c r="M620" s="12">
        <v>0</v>
      </c>
    </row>
    <row r="621" spans="1:13" ht="12.75" x14ac:dyDescent="0.35">
      <c r="A621" s="12">
        <v>138</v>
      </c>
      <c r="B621" s="12" t="s">
        <v>40</v>
      </c>
      <c r="C621" s="12">
        <v>0</v>
      </c>
      <c r="D621" s="12">
        <v>6</v>
      </c>
      <c r="E621" s="12">
        <v>0</v>
      </c>
      <c r="F621" s="12">
        <v>0</v>
      </c>
      <c r="H621" s="12">
        <v>0</v>
      </c>
      <c r="J621" s="12">
        <v>1</v>
      </c>
      <c r="K621" s="12">
        <v>0</v>
      </c>
      <c r="M621" s="12">
        <v>2</v>
      </c>
    </row>
    <row r="622" spans="1:13" ht="12.75" x14ac:dyDescent="0.35">
      <c r="A622" s="12">
        <v>138</v>
      </c>
      <c r="B622" s="12" t="s">
        <v>15</v>
      </c>
      <c r="C622" s="12">
        <v>0</v>
      </c>
      <c r="D622" s="12">
        <v>7</v>
      </c>
      <c r="E622" s="12">
        <v>0</v>
      </c>
      <c r="F622" s="12">
        <v>0</v>
      </c>
      <c r="H622" s="12">
        <v>0</v>
      </c>
      <c r="J622" s="12">
        <v>2</v>
      </c>
      <c r="K622" s="12">
        <v>1</v>
      </c>
      <c r="M622" s="12">
        <v>3</v>
      </c>
    </row>
    <row r="623" spans="1:13" ht="12.75" x14ac:dyDescent="0.35">
      <c r="A623" s="12">
        <v>138</v>
      </c>
      <c r="B623" s="12" t="s">
        <v>99</v>
      </c>
      <c r="C623" s="12">
        <v>1</v>
      </c>
      <c r="D623" s="12">
        <v>10</v>
      </c>
      <c r="E623" s="12">
        <v>1</v>
      </c>
      <c r="F623" s="12">
        <v>1</v>
      </c>
      <c r="H623" s="12">
        <v>0</v>
      </c>
      <c r="J623" s="12">
        <v>3</v>
      </c>
      <c r="K623" s="12">
        <v>0</v>
      </c>
      <c r="M623" s="12">
        <v>6</v>
      </c>
    </row>
    <row r="624" spans="1:13" ht="12.75" x14ac:dyDescent="0.35">
      <c r="A624" s="12">
        <v>138</v>
      </c>
      <c r="B624" s="12" t="s">
        <v>225</v>
      </c>
      <c r="C624" s="12">
        <v>0</v>
      </c>
      <c r="D624" s="12">
        <v>3</v>
      </c>
      <c r="E624" s="12">
        <v>0</v>
      </c>
      <c r="F624" s="12">
        <v>0</v>
      </c>
      <c r="H624" s="12">
        <v>1</v>
      </c>
      <c r="J624" s="12">
        <v>4</v>
      </c>
      <c r="K624" s="12">
        <v>0</v>
      </c>
      <c r="M624" s="12">
        <v>1</v>
      </c>
    </row>
    <row r="625" spans="1:13" ht="12.75" x14ac:dyDescent="0.35">
      <c r="A625" s="12">
        <v>139</v>
      </c>
      <c r="B625" s="12" t="s">
        <v>40</v>
      </c>
      <c r="C625" s="12">
        <v>0</v>
      </c>
      <c r="D625" s="12">
        <v>8</v>
      </c>
      <c r="E625" s="12">
        <v>0</v>
      </c>
      <c r="F625" s="12">
        <v>0</v>
      </c>
      <c r="H625" s="12">
        <v>0</v>
      </c>
      <c r="J625" s="12">
        <v>1</v>
      </c>
      <c r="K625" s="12">
        <v>0</v>
      </c>
      <c r="M625" s="12">
        <v>1</v>
      </c>
    </row>
    <row r="626" spans="1:13" ht="12.75" x14ac:dyDescent="0.35">
      <c r="A626" s="12">
        <v>139</v>
      </c>
      <c r="B626" s="12" t="s">
        <v>99</v>
      </c>
      <c r="C626" s="12">
        <v>0</v>
      </c>
      <c r="D626" s="12">
        <v>5</v>
      </c>
      <c r="E626" s="12">
        <v>0</v>
      </c>
      <c r="F626" s="12">
        <v>0</v>
      </c>
      <c r="H626" s="12">
        <v>0</v>
      </c>
      <c r="J626" s="12">
        <v>2</v>
      </c>
      <c r="K626" s="12">
        <v>1</v>
      </c>
      <c r="M626" s="12">
        <v>4</v>
      </c>
    </row>
    <row r="627" spans="1:13" ht="12.75" x14ac:dyDescent="0.35">
      <c r="A627" s="12">
        <v>139</v>
      </c>
      <c r="B627" s="12" t="s">
        <v>225</v>
      </c>
      <c r="C627" s="12">
        <v>0</v>
      </c>
      <c r="D627" s="12">
        <v>4</v>
      </c>
      <c r="E627" s="12">
        <v>0</v>
      </c>
      <c r="F627" s="12">
        <v>0</v>
      </c>
      <c r="H627" s="12">
        <v>0</v>
      </c>
      <c r="J627" s="12">
        <v>3</v>
      </c>
      <c r="K627" s="12">
        <v>0</v>
      </c>
      <c r="M627" s="12">
        <v>1</v>
      </c>
    </row>
    <row r="628" spans="1:13" ht="12.75" x14ac:dyDescent="0.35">
      <c r="A628" s="12">
        <v>139</v>
      </c>
      <c r="B628" s="12" t="s">
        <v>14</v>
      </c>
      <c r="C628" s="12">
        <v>1</v>
      </c>
      <c r="D628" s="12">
        <v>10</v>
      </c>
      <c r="E628" s="12">
        <v>1</v>
      </c>
      <c r="F628" s="12">
        <v>1</v>
      </c>
      <c r="H628" s="12">
        <v>1</v>
      </c>
      <c r="J628" s="12">
        <v>4</v>
      </c>
      <c r="K628" s="12">
        <v>0</v>
      </c>
      <c r="M628" s="12">
        <v>5</v>
      </c>
    </row>
    <row r="629" spans="1:13" ht="12.75" x14ac:dyDescent="0.35">
      <c r="A629" s="12">
        <v>140</v>
      </c>
      <c r="B629" s="12" t="s">
        <v>225</v>
      </c>
      <c r="C629" s="12">
        <v>0</v>
      </c>
      <c r="D629" s="12">
        <v>5</v>
      </c>
      <c r="E629" s="12">
        <v>8</v>
      </c>
      <c r="F629" s="12">
        <v>0</v>
      </c>
      <c r="J629" s="12">
        <v>4</v>
      </c>
      <c r="K629" s="12">
        <v>0</v>
      </c>
      <c r="M629" s="12">
        <v>1</v>
      </c>
    </row>
    <row r="630" spans="1:13" ht="12.75" x14ac:dyDescent="0.35">
      <c r="A630" s="12">
        <v>140</v>
      </c>
      <c r="B630" s="12" t="s">
        <v>40</v>
      </c>
      <c r="C630" s="12">
        <v>0</v>
      </c>
      <c r="D630" s="12">
        <v>4</v>
      </c>
      <c r="E630" s="12">
        <v>0</v>
      </c>
      <c r="F630" s="12">
        <v>0</v>
      </c>
      <c r="J630" s="12">
        <v>1</v>
      </c>
      <c r="K630" s="12">
        <v>0</v>
      </c>
      <c r="M630" s="12">
        <v>2</v>
      </c>
    </row>
    <row r="631" spans="1:13" ht="12.75" x14ac:dyDescent="0.35">
      <c r="A631" s="12">
        <v>140</v>
      </c>
      <c r="B631" s="12" t="s">
        <v>34</v>
      </c>
      <c r="C631" s="12">
        <v>0</v>
      </c>
      <c r="D631" s="12">
        <v>5</v>
      </c>
      <c r="E631" s="12">
        <v>0</v>
      </c>
      <c r="F631" s="12">
        <v>0</v>
      </c>
      <c r="J631" s="12">
        <v>2</v>
      </c>
      <c r="K631" s="12">
        <v>0</v>
      </c>
      <c r="M631" s="12">
        <v>2</v>
      </c>
    </row>
    <row r="632" spans="1:13" ht="12.75" x14ac:dyDescent="0.35">
      <c r="A632" s="12">
        <v>140</v>
      </c>
      <c r="B632" s="12" t="s">
        <v>15</v>
      </c>
      <c r="C632" s="12">
        <v>1</v>
      </c>
      <c r="D632" s="12">
        <v>10</v>
      </c>
      <c r="E632" s="12">
        <v>0</v>
      </c>
      <c r="F632" s="12">
        <v>0</v>
      </c>
      <c r="J632" s="12">
        <v>3</v>
      </c>
      <c r="K632" s="12">
        <v>1</v>
      </c>
      <c r="M632" s="12">
        <v>1</v>
      </c>
    </row>
    <row r="633" spans="1:13" ht="12.75" x14ac:dyDescent="0.35">
      <c r="A633" s="12">
        <v>141</v>
      </c>
      <c r="B633" s="12" t="s">
        <v>14</v>
      </c>
      <c r="C633" s="12">
        <v>1</v>
      </c>
      <c r="D633" s="12">
        <v>10</v>
      </c>
      <c r="E633" s="12">
        <v>8</v>
      </c>
      <c r="F633" s="12">
        <v>0</v>
      </c>
      <c r="H633" s="12">
        <v>0</v>
      </c>
      <c r="J633" s="12">
        <v>1</v>
      </c>
      <c r="K633" s="12">
        <v>1</v>
      </c>
      <c r="M633" s="12">
        <v>2</v>
      </c>
    </row>
    <row r="634" spans="1:13" ht="12.75" x14ac:dyDescent="0.35">
      <c r="A634" s="12">
        <v>141</v>
      </c>
      <c r="B634" s="12" t="s">
        <v>40</v>
      </c>
      <c r="C634" s="12">
        <v>0</v>
      </c>
      <c r="D634" s="12">
        <v>5</v>
      </c>
      <c r="E634" s="12">
        <v>0</v>
      </c>
      <c r="F634" s="12">
        <v>0</v>
      </c>
      <c r="H634" s="12">
        <v>0</v>
      </c>
      <c r="J634" s="12">
        <v>2</v>
      </c>
      <c r="K634" s="12">
        <v>0</v>
      </c>
      <c r="M634" s="12">
        <v>2</v>
      </c>
    </row>
    <row r="635" spans="1:13" ht="12.75" x14ac:dyDescent="0.35">
      <c r="A635" s="12">
        <v>141</v>
      </c>
      <c r="B635" s="12" t="s">
        <v>113</v>
      </c>
      <c r="C635" s="12">
        <v>0</v>
      </c>
      <c r="D635" s="12">
        <v>5</v>
      </c>
      <c r="E635" s="12">
        <v>0</v>
      </c>
      <c r="F635" s="12">
        <v>0</v>
      </c>
      <c r="H635" s="12">
        <v>0</v>
      </c>
      <c r="J635" s="12">
        <v>3</v>
      </c>
      <c r="K635" s="12">
        <v>0</v>
      </c>
      <c r="M635" s="12">
        <v>0</v>
      </c>
    </row>
    <row r="636" spans="1:13" ht="12.75" x14ac:dyDescent="0.35">
      <c r="A636" s="12">
        <v>141</v>
      </c>
      <c r="B636" s="12" t="s">
        <v>225</v>
      </c>
      <c r="C636" s="12">
        <v>0</v>
      </c>
      <c r="D636" s="12">
        <v>5</v>
      </c>
      <c r="E636" s="12">
        <v>0</v>
      </c>
      <c r="F636" s="12">
        <v>0</v>
      </c>
      <c r="H636" s="12">
        <v>0</v>
      </c>
      <c r="J636" s="12">
        <v>4</v>
      </c>
      <c r="K636" s="12">
        <v>0</v>
      </c>
      <c r="M636" s="12">
        <v>2</v>
      </c>
    </row>
    <row r="637" spans="1:13" ht="12.75" x14ac:dyDescent="0.35">
      <c r="A637" s="12">
        <v>142</v>
      </c>
      <c r="B637" s="12" t="s">
        <v>113</v>
      </c>
      <c r="C637" s="12">
        <v>0</v>
      </c>
      <c r="D637" s="12">
        <v>7</v>
      </c>
      <c r="E637" s="12">
        <v>0</v>
      </c>
      <c r="F637" s="12">
        <v>0</v>
      </c>
      <c r="H637" s="12">
        <v>0</v>
      </c>
      <c r="J637" s="12">
        <v>1</v>
      </c>
      <c r="K637" s="12">
        <v>1</v>
      </c>
      <c r="M637" s="12">
        <v>1</v>
      </c>
    </row>
    <row r="638" spans="1:13" ht="12.75" x14ac:dyDescent="0.35">
      <c r="A638" s="12">
        <v>142</v>
      </c>
      <c r="B638" s="12" t="s">
        <v>225</v>
      </c>
      <c r="C638" s="12">
        <v>0</v>
      </c>
      <c r="D638" s="12">
        <v>7</v>
      </c>
      <c r="E638" s="12">
        <v>0</v>
      </c>
      <c r="F638" s="12">
        <v>1</v>
      </c>
      <c r="H638" s="12">
        <v>1</v>
      </c>
      <c r="J638" s="12">
        <v>2</v>
      </c>
      <c r="K638" s="12">
        <v>0</v>
      </c>
      <c r="M638" s="12">
        <v>3</v>
      </c>
    </row>
    <row r="639" spans="1:13" ht="12.75" x14ac:dyDescent="0.35">
      <c r="A639" s="12">
        <v>142</v>
      </c>
      <c r="B639" s="12" t="s">
        <v>14</v>
      </c>
      <c r="C639" s="12">
        <v>0</v>
      </c>
      <c r="D639" s="12">
        <v>7</v>
      </c>
      <c r="E639" s="12">
        <v>10</v>
      </c>
      <c r="F639" s="12">
        <v>0</v>
      </c>
      <c r="H639" s="12">
        <v>1</v>
      </c>
      <c r="J639" s="12">
        <v>3</v>
      </c>
      <c r="K639" s="12">
        <v>0</v>
      </c>
      <c r="M639" s="12">
        <v>5</v>
      </c>
    </row>
    <row r="640" spans="1:13" ht="12.75" x14ac:dyDescent="0.35">
      <c r="A640" s="12">
        <v>142</v>
      </c>
      <c r="B640" s="12" t="s">
        <v>40</v>
      </c>
      <c r="C640" s="12">
        <v>1</v>
      </c>
      <c r="D640" s="12">
        <v>10</v>
      </c>
      <c r="E640" s="12">
        <v>0</v>
      </c>
      <c r="F640" s="12">
        <v>0</v>
      </c>
      <c r="H640" s="12">
        <v>0</v>
      </c>
      <c r="J640" s="12">
        <v>4</v>
      </c>
      <c r="K640" s="12">
        <v>0</v>
      </c>
      <c r="M640" s="12">
        <v>3</v>
      </c>
    </row>
    <row r="641" spans="1:13" ht="12.75" x14ac:dyDescent="0.35">
      <c r="A641" s="12">
        <v>143</v>
      </c>
      <c r="B641" s="12" t="s">
        <v>40</v>
      </c>
      <c r="C641" s="12">
        <v>1</v>
      </c>
      <c r="D641" s="12">
        <v>10</v>
      </c>
      <c r="E641" s="12">
        <v>10</v>
      </c>
      <c r="F641" s="12">
        <v>0</v>
      </c>
      <c r="H641" s="12">
        <v>0</v>
      </c>
      <c r="J641" s="12">
        <v>1</v>
      </c>
      <c r="K641" s="12">
        <v>1</v>
      </c>
      <c r="M641" s="12">
        <v>4</v>
      </c>
    </row>
    <row r="642" spans="1:13" ht="12.75" x14ac:dyDescent="0.35">
      <c r="A642" s="12">
        <v>143</v>
      </c>
      <c r="B642" s="12" t="s">
        <v>99</v>
      </c>
      <c r="C642" s="12">
        <v>0</v>
      </c>
      <c r="D642" s="12">
        <v>9</v>
      </c>
      <c r="E642" s="12">
        <v>0</v>
      </c>
      <c r="F642" s="12">
        <v>0</v>
      </c>
      <c r="H642" s="12">
        <v>0</v>
      </c>
      <c r="J642" s="12">
        <v>2</v>
      </c>
      <c r="K642" s="12">
        <v>0</v>
      </c>
      <c r="M642" s="12">
        <v>3</v>
      </c>
    </row>
    <row r="643" spans="1:13" ht="12.75" x14ac:dyDescent="0.35">
      <c r="A643" s="12">
        <v>143</v>
      </c>
      <c r="B643" s="12" t="s">
        <v>113</v>
      </c>
      <c r="C643" s="12">
        <v>0</v>
      </c>
      <c r="D643" s="12">
        <v>7</v>
      </c>
      <c r="E643" s="12">
        <v>0</v>
      </c>
      <c r="F643" s="12">
        <v>0</v>
      </c>
      <c r="H643" s="12">
        <v>0</v>
      </c>
      <c r="J643" s="12">
        <v>3</v>
      </c>
      <c r="K643" s="12">
        <v>0</v>
      </c>
      <c r="M643" s="12">
        <v>0</v>
      </c>
    </row>
    <row r="644" spans="1:13" ht="12.75" x14ac:dyDescent="0.35">
      <c r="A644" s="12">
        <v>143</v>
      </c>
      <c r="B644" s="12" t="s">
        <v>34</v>
      </c>
      <c r="C644" s="12">
        <v>0</v>
      </c>
      <c r="D644" s="12">
        <v>8</v>
      </c>
      <c r="E644" s="12">
        <v>0</v>
      </c>
      <c r="F644" s="12">
        <v>1</v>
      </c>
      <c r="H644" s="12">
        <v>0</v>
      </c>
      <c r="J644" s="12">
        <v>4</v>
      </c>
      <c r="K644" s="12">
        <v>0</v>
      </c>
      <c r="M644" s="12">
        <v>7</v>
      </c>
    </row>
    <row r="645" spans="1:13" ht="12.75" x14ac:dyDescent="0.35">
      <c r="A645" s="12">
        <v>144</v>
      </c>
      <c r="B645" s="12" t="s">
        <v>225</v>
      </c>
      <c r="C645" s="12">
        <v>0</v>
      </c>
      <c r="D645" s="12">
        <v>9</v>
      </c>
      <c r="E645" s="12">
        <v>0</v>
      </c>
      <c r="F645" s="12">
        <v>0</v>
      </c>
      <c r="H645" s="12">
        <v>1</v>
      </c>
      <c r="J645" s="12">
        <v>1</v>
      </c>
      <c r="K645" s="12">
        <v>0</v>
      </c>
      <c r="M645" s="12">
        <v>5</v>
      </c>
    </row>
    <row r="646" spans="1:13" ht="12.75" x14ac:dyDescent="0.35">
      <c r="A646" s="12">
        <v>144</v>
      </c>
      <c r="B646" s="12" t="s">
        <v>359</v>
      </c>
      <c r="C646" s="12">
        <v>0</v>
      </c>
      <c r="D646" s="12">
        <v>9</v>
      </c>
      <c r="E646" s="12">
        <v>0</v>
      </c>
      <c r="F646" s="12">
        <v>0</v>
      </c>
      <c r="H646" s="12">
        <v>0</v>
      </c>
      <c r="J646" s="12">
        <v>2</v>
      </c>
      <c r="K646" s="12">
        <v>0</v>
      </c>
      <c r="M646" s="12">
        <v>2</v>
      </c>
    </row>
    <row r="647" spans="1:13" ht="12.75" x14ac:dyDescent="0.35">
      <c r="A647" s="12">
        <v>144</v>
      </c>
      <c r="B647" s="12" t="s">
        <v>40</v>
      </c>
      <c r="C647" s="12">
        <v>1</v>
      </c>
      <c r="D647" s="12">
        <v>10</v>
      </c>
      <c r="E647" s="12">
        <v>9</v>
      </c>
      <c r="F647" s="12">
        <v>0</v>
      </c>
      <c r="H647" s="12">
        <v>0</v>
      </c>
      <c r="J647" s="12">
        <v>3</v>
      </c>
      <c r="K647" s="12">
        <v>0</v>
      </c>
      <c r="M647" s="12">
        <v>1</v>
      </c>
    </row>
    <row r="648" spans="1:13" ht="12.75" x14ac:dyDescent="0.35">
      <c r="A648" s="12">
        <v>144</v>
      </c>
      <c r="B648" s="12" t="s">
        <v>99</v>
      </c>
      <c r="C648" s="12">
        <v>0</v>
      </c>
      <c r="D648" s="12">
        <v>8</v>
      </c>
      <c r="E648" s="12">
        <v>0</v>
      </c>
      <c r="F648" s="12">
        <v>0</v>
      </c>
      <c r="H648" s="12">
        <v>0</v>
      </c>
      <c r="J648" s="12">
        <v>4</v>
      </c>
      <c r="K648" s="12">
        <v>0</v>
      </c>
      <c r="M648" s="12">
        <v>2</v>
      </c>
    </row>
    <row r="649" spans="1:13" ht="12.75" x14ac:dyDescent="0.35">
      <c r="A649" s="12">
        <v>144</v>
      </c>
      <c r="B649" s="12" t="s">
        <v>15</v>
      </c>
      <c r="C649" s="12">
        <v>0</v>
      </c>
      <c r="D649" s="12">
        <v>6</v>
      </c>
      <c r="E649" s="12">
        <v>0</v>
      </c>
      <c r="F649" s="12">
        <v>0</v>
      </c>
      <c r="H649" s="12">
        <v>0</v>
      </c>
      <c r="J649" s="12">
        <v>5</v>
      </c>
      <c r="K649" s="12">
        <v>0</v>
      </c>
      <c r="M649" s="12">
        <v>0</v>
      </c>
    </row>
    <row r="650" spans="1:13" ht="12.75" x14ac:dyDescent="0.35">
      <c r="A650" s="12">
        <v>144</v>
      </c>
      <c r="B650" s="12" t="s">
        <v>113</v>
      </c>
      <c r="C650" s="12">
        <v>0</v>
      </c>
      <c r="D650" s="12">
        <v>6</v>
      </c>
      <c r="E650" s="12">
        <v>0</v>
      </c>
      <c r="F650" s="12">
        <v>0</v>
      </c>
      <c r="H650" s="12">
        <v>0</v>
      </c>
      <c r="J650" s="12">
        <v>6</v>
      </c>
      <c r="K650" s="12">
        <v>1</v>
      </c>
      <c r="M650" s="12">
        <v>0</v>
      </c>
    </row>
    <row r="651" spans="1:13" ht="12.75" x14ac:dyDescent="0.35">
      <c r="A651" s="12">
        <v>145</v>
      </c>
      <c r="B651" s="12" t="s">
        <v>225</v>
      </c>
      <c r="C651" s="12">
        <v>0</v>
      </c>
      <c r="D651" s="12">
        <v>6</v>
      </c>
      <c r="E651" s="12">
        <v>0</v>
      </c>
      <c r="F651" s="12">
        <v>0</v>
      </c>
      <c r="H651" s="12">
        <v>1</v>
      </c>
      <c r="J651" s="12">
        <v>1</v>
      </c>
      <c r="K651" s="12">
        <v>0</v>
      </c>
      <c r="M651" s="12">
        <v>3</v>
      </c>
    </row>
    <row r="652" spans="1:13" ht="12.75" x14ac:dyDescent="0.35">
      <c r="A652" s="12">
        <v>145</v>
      </c>
      <c r="B652" s="12" t="s">
        <v>34</v>
      </c>
      <c r="C652" s="12">
        <v>1</v>
      </c>
      <c r="D652" s="12">
        <v>10</v>
      </c>
      <c r="E652" s="12">
        <v>6</v>
      </c>
      <c r="F652" s="12">
        <v>1</v>
      </c>
      <c r="H652" s="12">
        <v>0</v>
      </c>
      <c r="J652" s="12">
        <v>2</v>
      </c>
      <c r="K652" s="12">
        <v>0</v>
      </c>
      <c r="M652" s="12">
        <v>4</v>
      </c>
    </row>
    <row r="653" spans="1:13" ht="12.75" x14ac:dyDescent="0.35">
      <c r="A653" s="12">
        <v>145</v>
      </c>
      <c r="B653" s="12" t="s">
        <v>46</v>
      </c>
      <c r="C653" s="12">
        <v>0</v>
      </c>
      <c r="D653" s="12">
        <v>9</v>
      </c>
      <c r="E653" s="12">
        <v>0</v>
      </c>
      <c r="F653" s="12">
        <v>0</v>
      </c>
      <c r="H653" s="12">
        <v>0</v>
      </c>
      <c r="J653" s="12">
        <v>3</v>
      </c>
      <c r="K653" s="12">
        <v>1</v>
      </c>
      <c r="M653" s="12">
        <v>4</v>
      </c>
    </row>
    <row r="654" spans="1:13" ht="12.75" x14ac:dyDescent="0.35">
      <c r="A654" s="12">
        <v>145</v>
      </c>
      <c r="B654" s="12" t="s">
        <v>40</v>
      </c>
      <c r="C654" s="12">
        <v>0</v>
      </c>
      <c r="D654" s="12">
        <v>4</v>
      </c>
      <c r="E654" s="12">
        <v>0</v>
      </c>
      <c r="F654" s="12">
        <v>0</v>
      </c>
      <c r="H654" s="12">
        <v>0</v>
      </c>
      <c r="J654" s="12">
        <v>4</v>
      </c>
      <c r="K654" s="12">
        <v>0</v>
      </c>
      <c r="M654" s="12">
        <v>3</v>
      </c>
    </row>
    <row r="655" spans="1:13" ht="12.75" x14ac:dyDescent="0.35">
      <c r="A655" s="12">
        <v>146</v>
      </c>
      <c r="B655" s="12" t="s">
        <v>40</v>
      </c>
      <c r="C655" s="12">
        <v>0</v>
      </c>
      <c r="D655" s="12">
        <v>7</v>
      </c>
      <c r="E655" s="12">
        <v>0</v>
      </c>
      <c r="F655" s="12">
        <v>0</v>
      </c>
      <c r="H655" s="12">
        <v>0</v>
      </c>
      <c r="J655" s="12">
        <v>1</v>
      </c>
      <c r="K655" s="12">
        <v>0</v>
      </c>
      <c r="M655" s="12">
        <v>1</v>
      </c>
    </row>
    <row r="656" spans="1:13" ht="12.75" x14ac:dyDescent="0.35">
      <c r="A656" s="12">
        <v>146</v>
      </c>
      <c r="B656" s="12" t="s">
        <v>186</v>
      </c>
      <c r="C656" s="12">
        <v>1</v>
      </c>
      <c r="D656" s="12">
        <v>10</v>
      </c>
      <c r="E656" s="12">
        <v>0</v>
      </c>
      <c r="F656" s="12">
        <v>1</v>
      </c>
      <c r="H656" s="12">
        <v>0</v>
      </c>
      <c r="J656" s="12">
        <v>2</v>
      </c>
      <c r="K656" s="12">
        <v>0</v>
      </c>
      <c r="M656" s="12">
        <v>4</v>
      </c>
    </row>
    <row r="657" spans="1:14" ht="12.75" x14ac:dyDescent="0.35">
      <c r="A657" s="12">
        <v>146</v>
      </c>
      <c r="B657" s="12" t="s">
        <v>99</v>
      </c>
      <c r="C657" s="12">
        <v>0</v>
      </c>
      <c r="D657" s="12">
        <v>8</v>
      </c>
      <c r="E657" s="12">
        <v>0</v>
      </c>
      <c r="F657" s="12">
        <v>0</v>
      </c>
      <c r="H657" s="12">
        <v>0</v>
      </c>
      <c r="J657" s="12">
        <v>3</v>
      </c>
      <c r="K657" s="12">
        <v>1</v>
      </c>
      <c r="M657" s="12">
        <v>2</v>
      </c>
    </row>
    <row r="658" spans="1:14" ht="12.75" x14ac:dyDescent="0.35">
      <c r="A658" s="12">
        <v>146</v>
      </c>
      <c r="B658" s="12" t="s">
        <v>15</v>
      </c>
      <c r="C658" s="12">
        <v>0</v>
      </c>
      <c r="D658" s="12">
        <v>7</v>
      </c>
      <c r="E658" s="12">
        <v>0</v>
      </c>
      <c r="F658" s="12">
        <v>0</v>
      </c>
      <c r="H658" s="12">
        <v>0</v>
      </c>
      <c r="J658" s="12">
        <v>4</v>
      </c>
      <c r="K658" s="12">
        <v>0</v>
      </c>
      <c r="M658" s="12">
        <v>1</v>
      </c>
    </row>
    <row r="659" spans="1:14" ht="12.75" x14ac:dyDescent="0.35">
      <c r="A659" s="12">
        <v>146</v>
      </c>
      <c r="B659" s="12" t="s">
        <v>225</v>
      </c>
      <c r="C659" s="12">
        <v>0</v>
      </c>
      <c r="D659" s="12">
        <v>7</v>
      </c>
      <c r="E659" s="12">
        <v>1</v>
      </c>
      <c r="F659" s="12">
        <v>0</v>
      </c>
      <c r="H659" s="12">
        <v>1</v>
      </c>
      <c r="J659" s="12">
        <v>5</v>
      </c>
      <c r="K659" s="12">
        <v>0</v>
      </c>
      <c r="M659" s="12">
        <v>0</v>
      </c>
    </row>
    <row r="660" spans="1:14" ht="12.75" x14ac:dyDescent="0.35">
      <c r="A660" s="12">
        <v>147</v>
      </c>
      <c r="B660" s="12" t="s">
        <v>242</v>
      </c>
      <c r="C660" s="12">
        <v>0</v>
      </c>
      <c r="D660" s="12">
        <v>5</v>
      </c>
      <c r="E660" s="12">
        <v>0</v>
      </c>
      <c r="H660" s="12">
        <v>0</v>
      </c>
      <c r="J660" s="12">
        <v>1</v>
      </c>
      <c r="K660" s="12">
        <v>0</v>
      </c>
      <c r="N660" s="12">
        <v>4</v>
      </c>
    </row>
    <row r="661" spans="1:14" ht="12.75" x14ac:dyDescent="0.35">
      <c r="A661" s="12">
        <v>147</v>
      </c>
      <c r="B661" s="12" t="s">
        <v>34</v>
      </c>
      <c r="C661" s="12">
        <v>1</v>
      </c>
      <c r="D661" s="12">
        <v>13</v>
      </c>
      <c r="E661" s="12">
        <v>0</v>
      </c>
      <c r="H661" s="12">
        <v>0</v>
      </c>
      <c r="J661" s="12">
        <v>2</v>
      </c>
      <c r="K661" s="12">
        <v>1</v>
      </c>
      <c r="N661" s="12">
        <v>6</v>
      </c>
    </row>
    <row r="662" spans="1:14" ht="12.75" x14ac:dyDescent="0.35">
      <c r="A662" s="12">
        <v>147</v>
      </c>
      <c r="B662" s="12" t="s">
        <v>40</v>
      </c>
      <c r="C662" s="12">
        <v>0</v>
      </c>
      <c r="D662" s="12">
        <v>10</v>
      </c>
      <c r="E662" s="12">
        <v>1</v>
      </c>
      <c r="H662" s="12">
        <v>0</v>
      </c>
      <c r="J662" s="12">
        <v>3</v>
      </c>
      <c r="K662" s="12">
        <v>0</v>
      </c>
      <c r="N662" s="12">
        <v>3</v>
      </c>
    </row>
    <row r="663" spans="1:14" ht="12.75" x14ac:dyDescent="0.35">
      <c r="A663" s="12">
        <v>147</v>
      </c>
      <c r="B663" s="12" t="s">
        <v>186</v>
      </c>
      <c r="C663" s="12">
        <v>0</v>
      </c>
      <c r="D663" s="12">
        <v>11</v>
      </c>
      <c r="E663" s="12">
        <v>0</v>
      </c>
      <c r="H663" s="12">
        <v>0</v>
      </c>
      <c r="J663" s="12">
        <v>4</v>
      </c>
      <c r="K663" s="12">
        <v>0</v>
      </c>
      <c r="N663" s="12">
        <v>2</v>
      </c>
    </row>
    <row r="664" spans="1:14" ht="12.75" x14ac:dyDescent="0.35">
      <c r="A664" s="12">
        <v>148</v>
      </c>
      <c r="B664" s="12" t="s">
        <v>46</v>
      </c>
      <c r="C664" s="12">
        <v>0</v>
      </c>
      <c r="D664" s="12">
        <v>9</v>
      </c>
      <c r="E664" s="12">
        <v>1</v>
      </c>
      <c r="H664" s="12">
        <v>0</v>
      </c>
      <c r="J664" s="12">
        <v>1</v>
      </c>
      <c r="K664" s="12">
        <v>1</v>
      </c>
      <c r="N664" s="12">
        <v>1</v>
      </c>
    </row>
    <row r="665" spans="1:14" ht="12.75" x14ac:dyDescent="0.35">
      <c r="A665" s="12">
        <v>148</v>
      </c>
      <c r="B665" s="12" t="s">
        <v>113</v>
      </c>
      <c r="C665" s="12">
        <v>1</v>
      </c>
      <c r="D665" s="12">
        <v>10</v>
      </c>
      <c r="E665" s="12">
        <v>0</v>
      </c>
      <c r="H665" s="12">
        <v>1</v>
      </c>
      <c r="J665" s="12">
        <v>2</v>
      </c>
      <c r="K665" s="12">
        <v>0</v>
      </c>
      <c r="N665" s="12">
        <v>0</v>
      </c>
    </row>
    <row r="666" spans="1:14" ht="12.75" x14ac:dyDescent="0.35">
      <c r="A666" s="12">
        <v>148</v>
      </c>
      <c r="B666" s="12" t="s">
        <v>40</v>
      </c>
      <c r="C666" s="12">
        <v>0</v>
      </c>
      <c r="D666" s="12">
        <v>8</v>
      </c>
      <c r="E666" s="12">
        <v>0</v>
      </c>
      <c r="H666" s="12">
        <v>0</v>
      </c>
      <c r="J666" s="12">
        <v>3</v>
      </c>
      <c r="K666" s="12">
        <v>0</v>
      </c>
      <c r="N666" s="12">
        <v>1</v>
      </c>
    </row>
    <row r="667" spans="1:14" ht="12.75" x14ac:dyDescent="0.35">
      <c r="A667" s="12">
        <v>148</v>
      </c>
      <c r="B667" s="12" t="s">
        <v>34</v>
      </c>
      <c r="C667" s="12">
        <v>0</v>
      </c>
      <c r="D667" s="12">
        <v>6</v>
      </c>
      <c r="E667" s="12">
        <v>0</v>
      </c>
      <c r="H667" s="12">
        <v>1</v>
      </c>
      <c r="J667" s="12">
        <v>4</v>
      </c>
      <c r="K667" s="12">
        <v>0</v>
      </c>
      <c r="N667" s="12">
        <v>1</v>
      </c>
    </row>
    <row r="668" spans="1:14" ht="12.75" x14ac:dyDescent="0.35">
      <c r="A668" s="12">
        <v>149</v>
      </c>
      <c r="B668" s="12" t="s">
        <v>34</v>
      </c>
      <c r="C668" s="12">
        <v>0</v>
      </c>
      <c r="D668" s="12">
        <v>7</v>
      </c>
      <c r="E668" s="12">
        <v>0</v>
      </c>
      <c r="H668" s="12">
        <v>1</v>
      </c>
      <c r="J668" s="12">
        <v>1</v>
      </c>
      <c r="K668" s="12">
        <v>0</v>
      </c>
      <c r="N668" s="12">
        <v>5</v>
      </c>
    </row>
    <row r="669" spans="1:14" ht="12.75" x14ac:dyDescent="0.35">
      <c r="A669" s="12">
        <v>149</v>
      </c>
      <c r="B669" s="12" t="s">
        <v>15</v>
      </c>
      <c r="C669" s="12">
        <v>1</v>
      </c>
      <c r="D669" s="12">
        <v>13</v>
      </c>
      <c r="E669" s="12">
        <v>1</v>
      </c>
      <c r="H669" s="12">
        <v>1</v>
      </c>
      <c r="J669" s="12">
        <v>2</v>
      </c>
      <c r="K669" s="12">
        <v>1</v>
      </c>
      <c r="N669" s="12">
        <v>3</v>
      </c>
    </row>
    <row r="670" spans="1:14" ht="12.75" x14ac:dyDescent="0.35">
      <c r="A670" s="12">
        <v>149</v>
      </c>
      <c r="B670" s="12" t="s">
        <v>113</v>
      </c>
      <c r="C670" s="12">
        <v>0</v>
      </c>
      <c r="D670" s="12">
        <v>5</v>
      </c>
      <c r="E670" s="12">
        <v>0</v>
      </c>
      <c r="H670" s="12">
        <v>1</v>
      </c>
      <c r="J670" s="12">
        <v>3</v>
      </c>
      <c r="K670" s="12">
        <v>0</v>
      </c>
      <c r="N670" s="12">
        <v>1</v>
      </c>
    </row>
    <row r="671" spans="1:14" ht="12.75" x14ac:dyDescent="0.35">
      <c r="A671" s="12">
        <v>149</v>
      </c>
      <c r="B671" s="12" t="s">
        <v>40</v>
      </c>
      <c r="C671" s="12">
        <v>0</v>
      </c>
      <c r="D671" s="12">
        <v>7</v>
      </c>
      <c r="E671" s="12">
        <v>0</v>
      </c>
      <c r="H671" s="12">
        <v>0</v>
      </c>
      <c r="J671" s="12">
        <v>4</v>
      </c>
      <c r="K671" s="12">
        <v>0</v>
      </c>
      <c r="N671" s="12">
        <v>0</v>
      </c>
    </row>
    <row r="672" spans="1:14" ht="12.75" x14ac:dyDescent="0.35">
      <c r="A672" s="12">
        <v>150</v>
      </c>
      <c r="B672" s="12" t="s">
        <v>15</v>
      </c>
      <c r="C672" s="12">
        <v>0</v>
      </c>
      <c r="D672" s="12">
        <v>8</v>
      </c>
      <c r="E672" s="12">
        <v>0</v>
      </c>
      <c r="F672" s="12">
        <v>0</v>
      </c>
      <c r="H672" s="12">
        <v>0</v>
      </c>
      <c r="J672" s="12">
        <v>1</v>
      </c>
      <c r="K672" s="12">
        <v>0</v>
      </c>
      <c r="M672" s="12">
        <v>1</v>
      </c>
    </row>
    <row r="673" spans="1:13" ht="12.75" x14ac:dyDescent="0.35">
      <c r="A673" s="12">
        <v>150</v>
      </c>
      <c r="B673" s="12" t="s">
        <v>40</v>
      </c>
      <c r="C673" s="12">
        <v>1</v>
      </c>
      <c r="D673" s="12">
        <v>10</v>
      </c>
      <c r="E673" s="12">
        <v>0</v>
      </c>
      <c r="F673" s="12">
        <v>3</v>
      </c>
      <c r="H673" s="12">
        <v>0</v>
      </c>
      <c r="J673" s="12">
        <v>2</v>
      </c>
      <c r="K673" s="12">
        <v>0</v>
      </c>
      <c r="M673" s="12">
        <v>5</v>
      </c>
    </row>
    <row r="674" spans="1:13" ht="12.75" x14ac:dyDescent="0.35">
      <c r="A674" s="12">
        <v>150</v>
      </c>
      <c r="B674" s="12" t="s">
        <v>14</v>
      </c>
      <c r="C674" s="12">
        <v>0</v>
      </c>
      <c r="D674" s="12">
        <v>8</v>
      </c>
      <c r="E674" s="12">
        <v>7</v>
      </c>
      <c r="F674" s="12">
        <v>0</v>
      </c>
      <c r="H674" s="12">
        <v>0</v>
      </c>
      <c r="J674" s="12">
        <v>3</v>
      </c>
      <c r="K674" s="12">
        <v>0</v>
      </c>
      <c r="M674" s="12">
        <v>4</v>
      </c>
    </row>
    <row r="675" spans="1:13" ht="12.75" x14ac:dyDescent="0.35">
      <c r="A675" s="12">
        <v>150</v>
      </c>
      <c r="B675" s="12" t="s">
        <v>186</v>
      </c>
      <c r="C675" s="12">
        <v>0</v>
      </c>
      <c r="D675" s="12">
        <v>8</v>
      </c>
      <c r="E675" s="12">
        <v>0</v>
      </c>
      <c r="F675" s="12">
        <v>0</v>
      </c>
      <c r="H675" s="12">
        <v>0</v>
      </c>
      <c r="J675" s="12">
        <v>4</v>
      </c>
      <c r="K675" s="12">
        <v>1</v>
      </c>
      <c r="M675" s="12">
        <v>0</v>
      </c>
    </row>
    <row r="676" spans="1:13" ht="12.75" x14ac:dyDescent="0.35">
      <c r="A676" s="12">
        <v>150</v>
      </c>
      <c r="B676" s="12" t="s">
        <v>99</v>
      </c>
      <c r="C676" s="12">
        <v>0</v>
      </c>
      <c r="D676" s="12">
        <v>8</v>
      </c>
      <c r="E676" s="12">
        <v>0</v>
      </c>
      <c r="F676" s="12">
        <v>0</v>
      </c>
      <c r="H676" s="12">
        <v>0</v>
      </c>
      <c r="J676" s="12">
        <v>5</v>
      </c>
      <c r="K676" s="12">
        <v>0</v>
      </c>
      <c r="M676" s="12">
        <v>3</v>
      </c>
    </row>
    <row r="677" spans="1:13" ht="12.75" x14ac:dyDescent="0.35">
      <c r="A677" s="12">
        <v>151</v>
      </c>
      <c r="B677" s="12" t="s">
        <v>186</v>
      </c>
      <c r="C677" s="12">
        <v>0</v>
      </c>
      <c r="D677" s="12">
        <v>7</v>
      </c>
      <c r="E677" s="12">
        <v>0</v>
      </c>
      <c r="F677" s="12">
        <v>0</v>
      </c>
      <c r="H677" s="12">
        <v>0</v>
      </c>
      <c r="J677" s="12">
        <v>1</v>
      </c>
      <c r="K677" s="12">
        <v>0</v>
      </c>
      <c r="M677" s="12">
        <v>1</v>
      </c>
    </row>
    <row r="678" spans="1:13" ht="12.75" x14ac:dyDescent="0.35">
      <c r="A678" s="12">
        <v>151</v>
      </c>
      <c r="B678" s="12" t="s">
        <v>14</v>
      </c>
      <c r="C678" s="12">
        <v>0</v>
      </c>
      <c r="D678" s="12">
        <v>8</v>
      </c>
      <c r="E678" s="12">
        <v>0</v>
      </c>
      <c r="F678" s="12">
        <v>3</v>
      </c>
      <c r="H678" s="12">
        <v>0</v>
      </c>
      <c r="J678" s="12">
        <v>2</v>
      </c>
      <c r="K678" s="12">
        <v>0</v>
      </c>
      <c r="M678" s="12">
        <v>7</v>
      </c>
    </row>
    <row r="679" spans="1:13" ht="12.75" x14ac:dyDescent="0.35">
      <c r="A679" s="12">
        <v>151</v>
      </c>
      <c r="B679" s="12" t="s">
        <v>40</v>
      </c>
      <c r="C679" s="12">
        <v>0</v>
      </c>
      <c r="D679" s="12">
        <v>9</v>
      </c>
      <c r="E679" s="12">
        <v>0</v>
      </c>
      <c r="F679" s="12">
        <v>0</v>
      </c>
      <c r="H679" s="12">
        <v>0</v>
      </c>
      <c r="J679" s="12">
        <v>3</v>
      </c>
      <c r="K679" s="12">
        <v>0</v>
      </c>
      <c r="M679" s="12">
        <v>1</v>
      </c>
    </row>
    <row r="680" spans="1:13" ht="12.75" x14ac:dyDescent="0.35">
      <c r="A680" s="12">
        <v>151</v>
      </c>
      <c r="B680" s="12" t="s">
        <v>15</v>
      </c>
      <c r="C680" s="12">
        <v>0</v>
      </c>
      <c r="D680" s="12">
        <v>8</v>
      </c>
      <c r="E680" s="12">
        <v>0</v>
      </c>
      <c r="F680" s="12">
        <v>0</v>
      </c>
      <c r="H680" s="12">
        <v>0</v>
      </c>
      <c r="J680" s="12">
        <v>4</v>
      </c>
      <c r="K680" s="12">
        <v>1</v>
      </c>
      <c r="M680" s="12">
        <v>0</v>
      </c>
    </row>
    <row r="681" spans="1:13" ht="12.75" x14ac:dyDescent="0.35">
      <c r="A681" s="12">
        <v>151</v>
      </c>
      <c r="B681" s="12" t="s">
        <v>99</v>
      </c>
      <c r="C681" s="12">
        <v>1</v>
      </c>
      <c r="D681" s="12">
        <v>10</v>
      </c>
      <c r="E681" s="12">
        <v>11</v>
      </c>
      <c r="F681" s="12">
        <v>0</v>
      </c>
      <c r="H681" s="12">
        <v>0</v>
      </c>
      <c r="J681" s="12">
        <v>5</v>
      </c>
      <c r="K681" s="12">
        <v>0</v>
      </c>
      <c r="M681" s="12">
        <v>5</v>
      </c>
    </row>
    <row r="682" spans="1:13" ht="12.75" x14ac:dyDescent="0.35">
      <c r="A682" s="12">
        <v>152</v>
      </c>
      <c r="B682" s="12" t="s">
        <v>46</v>
      </c>
      <c r="C682" s="12">
        <v>0</v>
      </c>
      <c r="D682" s="12">
        <v>8</v>
      </c>
      <c r="E682" s="12">
        <v>0</v>
      </c>
      <c r="H682" s="12">
        <v>0</v>
      </c>
      <c r="J682" s="12">
        <v>1</v>
      </c>
      <c r="K682" s="12">
        <v>0</v>
      </c>
      <c r="M682" s="12">
        <v>3</v>
      </c>
    </row>
    <row r="683" spans="1:13" ht="12.75" x14ac:dyDescent="0.35">
      <c r="A683" s="12">
        <v>152</v>
      </c>
      <c r="B683" s="12" t="s">
        <v>298</v>
      </c>
      <c r="C683" s="12">
        <v>1</v>
      </c>
      <c r="D683" s="12">
        <v>10</v>
      </c>
      <c r="E683" s="12">
        <v>1</v>
      </c>
      <c r="H683" s="12">
        <v>1</v>
      </c>
      <c r="J683" s="12">
        <v>2</v>
      </c>
      <c r="K683" s="12">
        <v>1</v>
      </c>
      <c r="M683" s="12">
        <v>4</v>
      </c>
    </row>
    <row r="684" spans="1:13" ht="12.75" x14ac:dyDescent="0.35">
      <c r="A684" s="12">
        <v>152</v>
      </c>
      <c r="B684" s="12" t="s">
        <v>339</v>
      </c>
      <c r="C684" s="12">
        <v>0</v>
      </c>
      <c r="D684" s="12">
        <v>9</v>
      </c>
      <c r="E684" s="12">
        <v>0</v>
      </c>
      <c r="H684" s="12">
        <v>1</v>
      </c>
      <c r="J684" s="12">
        <v>3</v>
      </c>
      <c r="K684" s="12">
        <v>0</v>
      </c>
      <c r="M684" s="12">
        <v>1</v>
      </c>
    </row>
    <row r="685" spans="1:13" ht="12.75" x14ac:dyDescent="0.35">
      <c r="A685" s="12">
        <v>152</v>
      </c>
      <c r="B685" s="12" t="s">
        <v>34</v>
      </c>
      <c r="C685" s="12">
        <v>0</v>
      </c>
      <c r="D685" s="12">
        <v>8</v>
      </c>
      <c r="E685" s="12">
        <v>0</v>
      </c>
      <c r="H685" s="12">
        <v>0</v>
      </c>
      <c r="J685" s="12">
        <v>4</v>
      </c>
      <c r="K685" s="12">
        <v>0</v>
      </c>
      <c r="M685" s="12">
        <v>2</v>
      </c>
    </row>
    <row r="686" spans="1:13" ht="12.75" x14ac:dyDescent="0.35">
      <c r="A686" s="12">
        <v>153</v>
      </c>
      <c r="B686" s="12" t="s">
        <v>225</v>
      </c>
      <c r="C686" s="12">
        <v>0</v>
      </c>
      <c r="D686" s="12">
        <v>7</v>
      </c>
      <c r="E686" s="12">
        <v>0</v>
      </c>
      <c r="F686" s="12">
        <v>0</v>
      </c>
      <c r="H686" s="12">
        <v>0</v>
      </c>
      <c r="I686" s="12">
        <v>0</v>
      </c>
      <c r="J686" s="12">
        <v>4</v>
      </c>
      <c r="K686" s="12">
        <v>0</v>
      </c>
      <c r="M686" s="12">
        <v>0</v>
      </c>
    </row>
    <row r="687" spans="1:13" ht="12.75" x14ac:dyDescent="0.35">
      <c r="A687" s="12">
        <v>153</v>
      </c>
      <c r="B687" s="12" t="s">
        <v>34</v>
      </c>
      <c r="C687" s="12">
        <v>0</v>
      </c>
      <c r="D687" s="12">
        <v>5</v>
      </c>
      <c r="E687" s="12">
        <v>0</v>
      </c>
      <c r="F687" s="12">
        <v>0</v>
      </c>
      <c r="H687" s="12">
        <v>0</v>
      </c>
      <c r="I687" s="12">
        <v>0</v>
      </c>
      <c r="J687" s="12">
        <v>5</v>
      </c>
      <c r="K687" s="12">
        <v>0</v>
      </c>
      <c r="M687" s="12">
        <v>0</v>
      </c>
    </row>
    <row r="688" spans="1:13" ht="12.75" x14ac:dyDescent="0.35">
      <c r="A688" s="12">
        <v>153</v>
      </c>
      <c r="B688" s="12" t="s">
        <v>40</v>
      </c>
      <c r="C688" s="12">
        <v>1</v>
      </c>
      <c r="D688" s="12">
        <v>12</v>
      </c>
      <c r="E688" s="12">
        <v>1</v>
      </c>
      <c r="F688" s="12">
        <v>0</v>
      </c>
      <c r="H688" s="12">
        <v>0</v>
      </c>
      <c r="I688" s="12">
        <v>1</v>
      </c>
      <c r="J688" s="12">
        <v>1</v>
      </c>
      <c r="K688" s="12">
        <v>1</v>
      </c>
      <c r="M688" s="12">
        <v>1</v>
      </c>
    </row>
    <row r="689" spans="1:13" ht="12.75" x14ac:dyDescent="0.35">
      <c r="A689" s="12">
        <v>153</v>
      </c>
      <c r="B689" s="12" t="s">
        <v>113</v>
      </c>
      <c r="C689" s="12">
        <v>0</v>
      </c>
      <c r="D689" s="12">
        <v>8</v>
      </c>
      <c r="E689" s="12">
        <v>0</v>
      </c>
      <c r="F689" s="12">
        <v>0</v>
      </c>
      <c r="H689" s="12">
        <v>0</v>
      </c>
      <c r="I689" s="12">
        <v>0</v>
      </c>
      <c r="J689" s="12">
        <v>2</v>
      </c>
      <c r="K689" s="12">
        <v>0</v>
      </c>
      <c r="M689" s="12">
        <v>0</v>
      </c>
    </row>
    <row r="690" spans="1:13" ht="12.75" x14ac:dyDescent="0.35">
      <c r="A690" s="12">
        <v>153</v>
      </c>
      <c r="B690" s="12" t="s">
        <v>360</v>
      </c>
      <c r="C690" s="12">
        <v>0</v>
      </c>
      <c r="D690" s="12">
        <v>5</v>
      </c>
      <c r="E690" s="12">
        <v>0</v>
      </c>
      <c r="F690" s="12">
        <v>0</v>
      </c>
      <c r="H690" s="12">
        <v>0</v>
      </c>
      <c r="I690" s="12">
        <v>0</v>
      </c>
      <c r="J690" s="12">
        <v>3</v>
      </c>
      <c r="K690" s="12">
        <v>0</v>
      </c>
      <c r="M690" s="12">
        <v>3</v>
      </c>
    </row>
    <row r="691" spans="1:13" ht="12.75" x14ac:dyDescent="0.35">
      <c r="A691" s="12">
        <v>154</v>
      </c>
      <c r="B691" s="12" t="s">
        <v>225</v>
      </c>
      <c r="C691" s="12">
        <v>0</v>
      </c>
      <c r="D691" s="12">
        <v>6</v>
      </c>
      <c r="E691" s="12">
        <v>0</v>
      </c>
      <c r="F691" s="12">
        <v>0</v>
      </c>
      <c r="H691" s="12">
        <v>1</v>
      </c>
      <c r="J691" s="12">
        <v>1</v>
      </c>
      <c r="K691" s="12">
        <v>0</v>
      </c>
      <c r="M691" s="12">
        <v>1</v>
      </c>
    </row>
    <row r="692" spans="1:13" ht="12.75" x14ac:dyDescent="0.35">
      <c r="A692" s="12">
        <v>154</v>
      </c>
      <c r="B692" s="12" t="s">
        <v>34</v>
      </c>
      <c r="C692" s="12">
        <v>0</v>
      </c>
      <c r="D692" s="12">
        <v>9</v>
      </c>
      <c r="E692" s="12">
        <v>1</v>
      </c>
      <c r="F692" s="12">
        <v>0</v>
      </c>
      <c r="H692" s="12">
        <v>0</v>
      </c>
      <c r="J692" s="12">
        <v>2</v>
      </c>
      <c r="K692" s="12">
        <v>1</v>
      </c>
      <c r="M692" s="12">
        <v>2</v>
      </c>
    </row>
    <row r="693" spans="1:13" ht="12.75" x14ac:dyDescent="0.35">
      <c r="A693" s="12">
        <v>154</v>
      </c>
      <c r="B693" s="12" t="s">
        <v>113</v>
      </c>
      <c r="C693" s="12">
        <v>0</v>
      </c>
      <c r="D693" s="12">
        <v>5</v>
      </c>
      <c r="E693" s="12">
        <v>0</v>
      </c>
      <c r="F693" s="12">
        <v>0</v>
      </c>
      <c r="H693" s="12">
        <v>0</v>
      </c>
      <c r="J693" s="12">
        <v>3</v>
      </c>
      <c r="K693" s="12">
        <v>0</v>
      </c>
      <c r="M693" s="12">
        <v>0</v>
      </c>
    </row>
    <row r="694" spans="1:13" ht="12.75" x14ac:dyDescent="0.35">
      <c r="A694" s="12">
        <v>154</v>
      </c>
      <c r="B694" s="12" t="s">
        <v>14</v>
      </c>
      <c r="C694" s="12">
        <v>1</v>
      </c>
      <c r="D694" s="12">
        <v>10</v>
      </c>
      <c r="E694" s="12">
        <v>0</v>
      </c>
      <c r="F694" s="12">
        <v>1</v>
      </c>
      <c r="H694" s="12">
        <v>1</v>
      </c>
      <c r="J694" s="12">
        <v>4</v>
      </c>
      <c r="K694" s="12">
        <v>0</v>
      </c>
      <c r="M694" s="12">
        <v>6</v>
      </c>
    </row>
    <row r="695" spans="1:13" ht="12.75" x14ac:dyDescent="0.35">
      <c r="A695" s="12">
        <v>154</v>
      </c>
      <c r="B695" s="12" t="s">
        <v>99</v>
      </c>
      <c r="C695" s="12">
        <v>0</v>
      </c>
      <c r="D695" s="12">
        <v>6</v>
      </c>
      <c r="E695" s="12">
        <v>0</v>
      </c>
      <c r="F695" s="12">
        <v>0</v>
      </c>
      <c r="H695" s="12">
        <v>0</v>
      </c>
      <c r="J695" s="12">
        <v>5</v>
      </c>
      <c r="K695" s="12">
        <v>0</v>
      </c>
      <c r="M695" s="12">
        <v>1</v>
      </c>
    </row>
    <row r="696" spans="1:13" ht="12.75" x14ac:dyDescent="0.35">
      <c r="A696" s="12">
        <v>154</v>
      </c>
      <c r="B696" s="12" t="s">
        <v>40</v>
      </c>
      <c r="C696" s="12">
        <v>0</v>
      </c>
      <c r="D696" s="12">
        <v>4</v>
      </c>
      <c r="E696" s="12">
        <v>0</v>
      </c>
      <c r="F696" s="12">
        <v>0</v>
      </c>
      <c r="H696" s="12">
        <v>0</v>
      </c>
      <c r="J696" s="12">
        <v>6</v>
      </c>
      <c r="K696" s="12">
        <v>0</v>
      </c>
      <c r="M696" s="12">
        <v>3</v>
      </c>
    </row>
    <row r="697" spans="1:13" ht="12.75" x14ac:dyDescent="0.35">
      <c r="A697" s="12">
        <v>155</v>
      </c>
      <c r="B697" s="12" t="s">
        <v>14</v>
      </c>
      <c r="C697" s="12">
        <v>1</v>
      </c>
      <c r="D697" s="12">
        <v>10</v>
      </c>
      <c r="E697" s="12">
        <v>0</v>
      </c>
      <c r="F697" s="12">
        <v>1</v>
      </c>
      <c r="H697" s="12">
        <v>1</v>
      </c>
      <c r="J697" s="12">
        <v>1</v>
      </c>
      <c r="K697" s="12">
        <v>1</v>
      </c>
      <c r="M697" s="12">
        <v>5</v>
      </c>
    </row>
    <row r="698" spans="1:13" ht="12.75" x14ac:dyDescent="0.35">
      <c r="A698" s="12">
        <v>155</v>
      </c>
      <c r="B698" s="12" t="s">
        <v>99</v>
      </c>
      <c r="C698" s="12">
        <v>0</v>
      </c>
      <c r="D698" s="12">
        <v>5</v>
      </c>
      <c r="E698" s="12">
        <v>0</v>
      </c>
      <c r="F698" s="12">
        <v>0</v>
      </c>
      <c r="H698" s="12">
        <v>0</v>
      </c>
      <c r="J698" s="12">
        <v>2</v>
      </c>
      <c r="K698" s="12">
        <v>0</v>
      </c>
      <c r="M698" s="12">
        <v>1</v>
      </c>
    </row>
    <row r="699" spans="1:13" ht="12.75" x14ac:dyDescent="0.35">
      <c r="A699" s="12">
        <v>155</v>
      </c>
      <c r="B699" s="12" t="s">
        <v>225</v>
      </c>
      <c r="C699" s="12">
        <v>0</v>
      </c>
      <c r="D699" s="12">
        <v>8</v>
      </c>
      <c r="E699" s="12">
        <v>0</v>
      </c>
      <c r="F699" s="12">
        <v>0</v>
      </c>
      <c r="H699" s="12">
        <v>1</v>
      </c>
      <c r="J699" s="12">
        <v>3</v>
      </c>
      <c r="K699" s="12">
        <v>0</v>
      </c>
      <c r="M699" s="12">
        <v>3</v>
      </c>
    </row>
    <row r="700" spans="1:13" ht="12.75" x14ac:dyDescent="0.35">
      <c r="A700" s="12">
        <v>155</v>
      </c>
      <c r="B700" s="12" t="s">
        <v>40</v>
      </c>
      <c r="C700" s="12">
        <v>0</v>
      </c>
      <c r="D700" s="12">
        <v>5</v>
      </c>
      <c r="E700" s="12">
        <v>1</v>
      </c>
      <c r="F700" s="12">
        <v>0</v>
      </c>
      <c r="H700" s="12">
        <v>0</v>
      </c>
      <c r="J700" s="12">
        <v>4</v>
      </c>
      <c r="K700" s="12">
        <v>0</v>
      </c>
      <c r="M700" s="12">
        <v>2</v>
      </c>
    </row>
    <row r="701" spans="1:13" ht="12.75" x14ac:dyDescent="0.35">
      <c r="A701" s="12">
        <v>155</v>
      </c>
      <c r="B701" s="12" t="s">
        <v>113</v>
      </c>
      <c r="C701" s="12">
        <v>0</v>
      </c>
      <c r="D701" s="12">
        <v>5</v>
      </c>
      <c r="E701" s="12">
        <v>0</v>
      </c>
      <c r="F701" s="12">
        <v>0</v>
      </c>
      <c r="H701" s="12">
        <v>0</v>
      </c>
      <c r="J701" s="12">
        <v>5</v>
      </c>
      <c r="K701" s="12">
        <v>0</v>
      </c>
      <c r="M701" s="12">
        <v>0</v>
      </c>
    </row>
    <row r="702" spans="1:13" ht="12.75" x14ac:dyDescent="0.35">
      <c r="A702" s="12">
        <v>156</v>
      </c>
      <c r="B702" s="12" t="s">
        <v>15</v>
      </c>
      <c r="C702" s="12">
        <v>0</v>
      </c>
      <c r="D702" s="12">
        <v>7</v>
      </c>
      <c r="E702" s="12">
        <v>0</v>
      </c>
      <c r="F702" s="12">
        <v>0</v>
      </c>
      <c r="H702" s="12">
        <v>1</v>
      </c>
      <c r="J702" s="12">
        <v>1</v>
      </c>
      <c r="K702" s="12">
        <v>0</v>
      </c>
      <c r="M702" s="12">
        <v>2</v>
      </c>
    </row>
    <row r="703" spans="1:13" ht="12.75" x14ac:dyDescent="0.35">
      <c r="A703" s="12">
        <v>156</v>
      </c>
      <c r="B703" s="12" t="s">
        <v>14</v>
      </c>
      <c r="C703" s="12">
        <v>0</v>
      </c>
      <c r="D703" s="12">
        <v>9</v>
      </c>
      <c r="E703" s="12">
        <v>0</v>
      </c>
      <c r="F703" s="12">
        <v>1</v>
      </c>
      <c r="H703" s="12">
        <v>1</v>
      </c>
      <c r="J703" s="12">
        <v>2</v>
      </c>
      <c r="K703" s="12">
        <v>0</v>
      </c>
      <c r="M703" s="12">
        <v>5</v>
      </c>
    </row>
    <row r="704" spans="1:13" ht="12.75" x14ac:dyDescent="0.35">
      <c r="A704" s="12">
        <v>156</v>
      </c>
      <c r="B704" s="12" t="s">
        <v>113</v>
      </c>
      <c r="C704" s="12">
        <v>0</v>
      </c>
      <c r="D704" s="12">
        <v>6</v>
      </c>
      <c r="E704" s="12">
        <v>0</v>
      </c>
      <c r="F704" s="12">
        <v>0</v>
      </c>
      <c r="H704" s="12">
        <v>0</v>
      </c>
      <c r="J704" s="12">
        <v>3</v>
      </c>
      <c r="K704" s="12">
        <v>0</v>
      </c>
      <c r="M704" s="12">
        <v>1</v>
      </c>
    </row>
    <row r="705" spans="1:14" ht="12.75" x14ac:dyDescent="0.35">
      <c r="A705" s="12">
        <v>156</v>
      </c>
      <c r="B705" s="12" t="s">
        <v>99</v>
      </c>
      <c r="C705" s="12">
        <v>0</v>
      </c>
      <c r="D705" s="12">
        <v>8</v>
      </c>
      <c r="E705" s="12">
        <v>0</v>
      </c>
      <c r="F705" s="12">
        <v>0</v>
      </c>
      <c r="H705" s="12">
        <v>0</v>
      </c>
      <c r="J705" s="12">
        <v>4</v>
      </c>
      <c r="K705" s="12">
        <v>0</v>
      </c>
      <c r="M705" s="12">
        <v>3</v>
      </c>
    </row>
    <row r="706" spans="1:14" ht="12.75" x14ac:dyDescent="0.35">
      <c r="A706" s="12">
        <v>156</v>
      </c>
      <c r="B706" s="12" t="s">
        <v>40</v>
      </c>
      <c r="C706" s="12">
        <v>1</v>
      </c>
      <c r="D706" s="12">
        <v>10</v>
      </c>
      <c r="E706" s="12">
        <v>0</v>
      </c>
      <c r="F706" s="12">
        <v>0</v>
      </c>
      <c r="H706" s="12">
        <v>1</v>
      </c>
      <c r="J706" s="12">
        <v>5</v>
      </c>
      <c r="K706" s="12">
        <v>1</v>
      </c>
      <c r="M706" s="12">
        <v>3</v>
      </c>
    </row>
    <row r="707" spans="1:14" ht="12.75" x14ac:dyDescent="0.35">
      <c r="A707" s="12">
        <v>156</v>
      </c>
      <c r="B707" s="12" t="s">
        <v>225</v>
      </c>
      <c r="C707" s="12">
        <v>0</v>
      </c>
      <c r="D707" s="12">
        <v>9</v>
      </c>
      <c r="E707" s="12">
        <v>1</v>
      </c>
      <c r="F707" s="12">
        <v>0</v>
      </c>
      <c r="H707" s="12">
        <v>1</v>
      </c>
      <c r="J707" s="12">
        <v>6</v>
      </c>
      <c r="K707" s="12">
        <v>0</v>
      </c>
      <c r="M707" s="12">
        <v>4</v>
      </c>
    </row>
    <row r="708" spans="1:14" ht="12.75" x14ac:dyDescent="0.35">
      <c r="A708" s="12">
        <v>157</v>
      </c>
      <c r="B708" s="12" t="s">
        <v>298</v>
      </c>
      <c r="C708" s="12">
        <v>1</v>
      </c>
      <c r="D708" s="12">
        <v>13</v>
      </c>
      <c r="E708" s="12">
        <v>1</v>
      </c>
      <c r="F708" s="12">
        <v>0</v>
      </c>
      <c r="H708" s="12">
        <v>1</v>
      </c>
      <c r="J708" s="12">
        <v>1</v>
      </c>
      <c r="K708" s="12">
        <v>1</v>
      </c>
      <c r="N708" s="12">
        <v>2</v>
      </c>
    </row>
    <row r="709" spans="1:14" ht="12.75" x14ac:dyDescent="0.35">
      <c r="A709" s="12">
        <v>157</v>
      </c>
      <c r="B709" s="12" t="s">
        <v>34</v>
      </c>
      <c r="C709" s="12">
        <v>0</v>
      </c>
      <c r="D709" s="12">
        <v>7</v>
      </c>
      <c r="E709" s="12">
        <v>0</v>
      </c>
      <c r="F709" s="12">
        <v>0</v>
      </c>
      <c r="H709" s="12">
        <v>1</v>
      </c>
      <c r="J709" s="12">
        <v>2</v>
      </c>
      <c r="K709" s="12">
        <v>0</v>
      </c>
      <c r="N709" s="12">
        <v>4</v>
      </c>
    </row>
    <row r="710" spans="1:14" ht="12.75" x14ac:dyDescent="0.35">
      <c r="A710" s="12">
        <v>157</v>
      </c>
      <c r="B710" s="12" t="s">
        <v>46</v>
      </c>
      <c r="C710" s="12">
        <v>0</v>
      </c>
      <c r="D710" s="12">
        <v>6</v>
      </c>
      <c r="E710" s="12">
        <v>0</v>
      </c>
      <c r="F710" s="12">
        <v>0</v>
      </c>
      <c r="H710" s="12">
        <v>0</v>
      </c>
      <c r="J710" s="12">
        <v>3</v>
      </c>
      <c r="K710" s="12">
        <v>0</v>
      </c>
      <c r="N710" s="12">
        <v>6</v>
      </c>
    </row>
    <row r="711" spans="1:14" ht="12.75" x14ac:dyDescent="0.35">
      <c r="A711" s="12">
        <v>157</v>
      </c>
      <c r="B711" s="12" t="s">
        <v>339</v>
      </c>
      <c r="C711" s="12">
        <v>0</v>
      </c>
      <c r="D711" s="12">
        <v>5</v>
      </c>
      <c r="E711" s="12">
        <v>0</v>
      </c>
      <c r="F711" s="12">
        <v>0</v>
      </c>
      <c r="H711" s="12">
        <v>1</v>
      </c>
      <c r="J711" s="12">
        <v>4</v>
      </c>
      <c r="K711" s="12">
        <v>0</v>
      </c>
      <c r="N711" s="12">
        <v>4</v>
      </c>
    </row>
    <row r="712" spans="1:14" ht="12.75" x14ac:dyDescent="0.35">
      <c r="A712" s="12">
        <v>158</v>
      </c>
      <c r="B712" s="12" t="s">
        <v>14</v>
      </c>
      <c r="C712" s="12">
        <v>0</v>
      </c>
      <c r="D712" s="12">
        <v>9</v>
      </c>
      <c r="E712" s="12">
        <v>0</v>
      </c>
      <c r="F712" s="12">
        <v>0</v>
      </c>
      <c r="H712" s="12">
        <v>1</v>
      </c>
      <c r="J712" s="12">
        <v>1</v>
      </c>
      <c r="K712" s="12">
        <v>1</v>
      </c>
      <c r="M712" s="12">
        <v>3</v>
      </c>
    </row>
    <row r="713" spans="1:14" ht="12.75" x14ac:dyDescent="0.35">
      <c r="A713" s="12">
        <v>158</v>
      </c>
      <c r="B713" s="12" t="s">
        <v>40</v>
      </c>
      <c r="C713" s="12">
        <v>1</v>
      </c>
      <c r="D713" s="12">
        <v>10</v>
      </c>
      <c r="E713" s="12">
        <v>12</v>
      </c>
      <c r="F713" s="12">
        <v>0</v>
      </c>
      <c r="H713" s="12">
        <v>1</v>
      </c>
      <c r="J713" s="12">
        <v>2</v>
      </c>
      <c r="K713" s="12">
        <v>0</v>
      </c>
      <c r="M713" s="12">
        <v>1</v>
      </c>
    </row>
    <row r="714" spans="1:14" ht="12.75" x14ac:dyDescent="0.35">
      <c r="A714" s="12">
        <v>158</v>
      </c>
      <c r="B714" s="12" t="s">
        <v>34</v>
      </c>
      <c r="C714" s="12">
        <v>0</v>
      </c>
      <c r="D714" s="12">
        <v>7</v>
      </c>
      <c r="E714" s="12">
        <v>0</v>
      </c>
      <c r="F714" s="12">
        <v>0</v>
      </c>
      <c r="H714" s="12">
        <v>1</v>
      </c>
      <c r="J714" s="12">
        <v>3</v>
      </c>
      <c r="K714" s="12">
        <v>0</v>
      </c>
      <c r="M714" s="12">
        <v>3</v>
      </c>
    </row>
    <row r="715" spans="1:14" ht="12.75" x14ac:dyDescent="0.35">
      <c r="A715" s="12">
        <v>158</v>
      </c>
      <c r="B715" s="12" t="s">
        <v>360</v>
      </c>
      <c r="C715" s="12">
        <v>0</v>
      </c>
      <c r="D715" s="12">
        <v>6</v>
      </c>
      <c r="E715" s="12">
        <v>0</v>
      </c>
      <c r="F715" s="12">
        <v>0</v>
      </c>
      <c r="H715" s="12">
        <v>0</v>
      </c>
      <c r="J715" s="12">
        <v>4</v>
      </c>
      <c r="K715" s="12">
        <v>0</v>
      </c>
      <c r="M715" s="12">
        <v>2</v>
      </c>
    </row>
    <row r="716" spans="1:14" ht="12.75" x14ac:dyDescent="0.35">
      <c r="A716" s="12">
        <v>158</v>
      </c>
      <c r="B716" s="12" t="s">
        <v>113</v>
      </c>
      <c r="C716" s="12">
        <v>0</v>
      </c>
      <c r="D716" s="12">
        <v>7</v>
      </c>
      <c r="E716" s="12">
        <v>0</v>
      </c>
      <c r="F716" s="12">
        <v>0</v>
      </c>
      <c r="H716" s="12">
        <v>1</v>
      </c>
      <c r="J716" s="12">
        <v>5</v>
      </c>
      <c r="K716" s="12">
        <v>0</v>
      </c>
      <c r="M716" s="12">
        <v>0</v>
      </c>
    </row>
    <row r="717" spans="1:14" ht="12.75" x14ac:dyDescent="0.35">
      <c r="A717" s="12">
        <v>159</v>
      </c>
      <c r="B717" s="12" t="s">
        <v>34</v>
      </c>
      <c r="C717" s="12">
        <v>0</v>
      </c>
      <c r="D717" s="12">
        <v>8</v>
      </c>
      <c r="E717" s="12">
        <v>0</v>
      </c>
      <c r="F717" s="12">
        <v>0</v>
      </c>
      <c r="H717" s="12">
        <v>0</v>
      </c>
      <c r="J717" s="12">
        <v>1</v>
      </c>
      <c r="K717" s="12">
        <v>1</v>
      </c>
      <c r="M717" s="12">
        <v>3</v>
      </c>
    </row>
    <row r="718" spans="1:14" ht="12.75" x14ac:dyDescent="0.35">
      <c r="A718" s="12">
        <v>159</v>
      </c>
      <c r="B718" s="12" t="s">
        <v>46</v>
      </c>
      <c r="C718" s="12">
        <v>0</v>
      </c>
      <c r="D718" s="12">
        <v>4</v>
      </c>
      <c r="E718" s="12">
        <v>0</v>
      </c>
      <c r="F718" s="12">
        <v>0</v>
      </c>
      <c r="H718" s="12">
        <v>0</v>
      </c>
      <c r="J718" s="12">
        <v>2</v>
      </c>
      <c r="K718" s="12">
        <v>0</v>
      </c>
      <c r="M718" s="12">
        <v>1</v>
      </c>
    </row>
    <row r="719" spans="1:14" ht="12.75" x14ac:dyDescent="0.35">
      <c r="A719" s="12">
        <v>159</v>
      </c>
      <c r="B719" s="12" t="s">
        <v>49</v>
      </c>
      <c r="C719" s="12">
        <v>0</v>
      </c>
      <c r="D719" s="12">
        <v>7</v>
      </c>
      <c r="E719" s="12">
        <v>0</v>
      </c>
      <c r="F719" s="12">
        <v>1</v>
      </c>
      <c r="H719" s="12">
        <v>0</v>
      </c>
      <c r="J719" s="12">
        <v>3</v>
      </c>
      <c r="K719" s="12">
        <v>0</v>
      </c>
      <c r="M719" s="12">
        <v>4</v>
      </c>
    </row>
    <row r="720" spans="1:14" ht="12.75" x14ac:dyDescent="0.35">
      <c r="A720" s="12">
        <v>159</v>
      </c>
      <c r="B720" s="12" t="s">
        <v>40</v>
      </c>
      <c r="C720" s="12">
        <v>1</v>
      </c>
      <c r="D720" s="12">
        <v>10</v>
      </c>
      <c r="E720" s="12">
        <v>1</v>
      </c>
      <c r="F720" s="12">
        <v>0</v>
      </c>
      <c r="H720" s="12">
        <v>0</v>
      </c>
      <c r="J720" s="12">
        <v>4</v>
      </c>
      <c r="K720" s="12">
        <v>0</v>
      </c>
      <c r="M720" s="12">
        <v>2</v>
      </c>
    </row>
    <row r="721" spans="1:13" ht="12.75" x14ac:dyDescent="0.35">
      <c r="A721" s="12">
        <v>160</v>
      </c>
      <c r="B721" s="12" t="s">
        <v>40</v>
      </c>
      <c r="C721" s="12">
        <v>1</v>
      </c>
      <c r="D721" s="12">
        <v>10</v>
      </c>
      <c r="E721" s="12">
        <v>0</v>
      </c>
      <c r="F721" s="12">
        <v>0</v>
      </c>
      <c r="H721" s="12">
        <v>0</v>
      </c>
      <c r="J721" s="12">
        <v>1</v>
      </c>
      <c r="K721" s="12">
        <v>1</v>
      </c>
      <c r="M721" s="12">
        <v>1</v>
      </c>
    </row>
    <row r="722" spans="1:13" ht="12.75" x14ac:dyDescent="0.35">
      <c r="A722" s="12">
        <v>160</v>
      </c>
      <c r="B722" s="12" t="s">
        <v>14</v>
      </c>
      <c r="C722" s="12">
        <v>0</v>
      </c>
      <c r="D722" s="12">
        <v>7</v>
      </c>
      <c r="E722" s="12">
        <v>1</v>
      </c>
      <c r="F722" s="12">
        <v>0</v>
      </c>
      <c r="H722" s="12">
        <v>0</v>
      </c>
      <c r="J722" s="12">
        <v>2</v>
      </c>
      <c r="K722" s="12">
        <v>0</v>
      </c>
      <c r="M722" s="12">
        <v>3</v>
      </c>
    </row>
    <row r="723" spans="1:13" ht="12.75" x14ac:dyDescent="0.35">
      <c r="A723" s="12">
        <v>160</v>
      </c>
      <c r="B723" s="12" t="s">
        <v>361</v>
      </c>
      <c r="C723" s="12">
        <v>0</v>
      </c>
      <c r="D723" s="12">
        <v>6</v>
      </c>
      <c r="E723" s="12">
        <v>0</v>
      </c>
      <c r="F723" s="12">
        <v>0</v>
      </c>
      <c r="H723" s="12">
        <v>0</v>
      </c>
      <c r="J723" s="12">
        <v>3</v>
      </c>
      <c r="K723" s="12">
        <v>0</v>
      </c>
      <c r="M723" s="12">
        <v>0</v>
      </c>
    </row>
    <row r="724" spans="1:13" ht="12.75" x14ac:dyDescent="0.35">
      <c r="A724" s="12">
        <v>160</v>
      </c>
      <c r="B724" s="12" t="s">
        <v>99</v>
      </c>
      <c r="C724" s="12">
        <v>0</v>
      </c>
      <c r="D724" s="12">
        <v>8</v>
      </c>
      <c r="E724" s="12">
        <v>0</v>
      </c>
      <c r="F724" s="12">
        <v>0</v>
      </c>
      <c r="H724" s="12">
        <v>0</v>
      </c>
      <c r="J724" s="12">
        <v>4</v>
      </c>
      <c r="K724" s="12">
        <v>0</v>
      </c>
      <c r="M724" s="12">
        <v>1</v>
      </c>
    </row>
    <row r="725" spans="1:13" ht="12.75" x14ac:dyDescent="0.35">
      <c r="A725" s="12">
        <v>161</v>
      </c>
      <c r="B725" s="12" t="s">
        <v>186</v>
      </c>
      <c r="C725" s="12">
        <v>0</v>
      </c>
      <c r="D725" s="12">
        <v>8</v>
      </c>
      <c r="E725" s="12">
        <v>0</v>
      </c>
      <c r="F725" s="12">
        <v>0</v>
      </c>
      <c r="H725" s="12">
        <v>0</v>
      </c>
      <c r="J725" s="12">
        <v>1</v>
      </c>
      <c r="K725" s="12">
        <v>0</v>
      </c>
      <c r="M725" s="12">
        <v>0</v>
      </c>
    </row>
    <row r="726" spans="1:13" ht="12.75" x14ac:dyDescent="0.35">
      <c r="A726" s="12">
        <v>161</v>
      </c>
      <c r="B726" s="12" t="s">
        <v>225</v>
      </c>
      <c r="C726" s="12">
        <v>1</v>
      </c>
      <c r="D726" s="12">
        <v>10</v>
      </c>
      <c r="E726" s="12">
        <v>1</v>
      </c>
      <c r="F726" s="12">
        <v>0</v>
      </c>
      <c r="H726" s="12">
        <v>1</v>
      </c>
      <c r="J726" s="12">
        <v>2</v>
      </c>
      <c r="K726" s="12">
        <v>0</v>
      </c>
      <c r="M726" s="12">
        <v>2</v>
      </c>
    </row>
    <row r="727" spans="1:13" ht="12.75" x14ac:dyDescent="0.35">
      <c r="A727" s="12">
        <v>161</v>
      </c>
      <c r="B727" s="12" t="s">
        <v>360</v>
      </c>
      <c r="C727" s="12">
        <v>0</v>
      </c>
      <c r="D727" s="12">
        <v>5</v>
      </c>
      <c r="E727" s="12">
        <v>0</v>
      </c>
      <c r="F727" s="12">
        <v>0</v>
      </c>
      <c r="H727" s="12">
        <v>0</v>
      </c>
      <c r="J727" s="12">
        <v>3</v>
      </c>
      <c r="K727" s="12">
        <v>1</v>
      </c>
      <c r="M727" s="12">
        <v>4</v>
      </c>
    </row>
    <row r="728" spans="1:13" ht="12.75" x14ac:dyDescent="0.35">
      <c r="A728" s="12">
        <v>161</v>
      </c>
      <c r="B728" s="12" t="s">
        <v>362</v>
      </c>
      <c r="C728" s="12">
        <v>0</v>
      </c>
      <c r="D728" s="12">
        <v>2</v>
      </c>
      <c r="E728" s="12">
        <v>0</v>
      </c>
      <c r="F728" s="12">
        <v>0</v>
      </c>
      <c r="H728" s="12">
        <v>0</v>
      </c>
      <c r="J728" s="12">
        <v>4</v>
      </c>
      <c r="K728" s="12">
        <v>0</v>
      </c>
      <c r="M728" s="12">
        <v>1</v>
      </c>
    </row>
    <row r="729" spans="1:13" ht="12.75" x14ac:dyDescent="0.35">
      <c r="A729" s="12">
        <v>162</v>
      </c>
      <c r="B729" s="12" t="s">
        <v>186</v>
      </c>
      <c r="C729" s="12">
        <v>0</v>
      </c>
      <c r="D729" s="12">
        <v>5</v>
      </c>
      <c r="E729" s="12">
        <v>0</v>
      </c>
      <c r="F729" s="12">
        <v>0</v>
      </c>
      <c r="H729" s="12">
        <v>0</v>
      </c>
      <c r="J729" s="12">
        <v>1</v>
      </c>
      <c r="K729" s="12">
        <v>0</v>
      </c>
      <c r="M729" s="12">
        <v>2</v>
      </c>
    </row>
    <row r="730" spans="1:13" ht="12.75" x14ac:dyDescent="0.35">
      <c r="A730" s="12">
        <v>162</v>
      </c>
      <c r="B730" s="12" t="s">
        <v>34</v>
      </c>
      <c r="C730" s="12">
        <v>1</v>
      </c>
      <c r="D730" s="12">
        <v>10</v>
      </c>
      <c r="E730" s="12">
        <v>1</v>
      </c>
      <c r="F730" s="12">
        <v>0</v>
      </c>
      <c r="H730" s="12">
        <v>0</v>
      </c>
      <c r="J730" s="12">
        <v>2</v>
      </c>
      <c r="K730" s="12">
        <v>1</v>
      </c>
      <c r="M730" s="12">
        <v>2</v>
      </c>
    </row>
    <row r="731" spans="1:13" ht="12.75" x14ac:dyDescent="0.35">
      <c r="A731" s="12">
        <v>162</v>
      </c>
      <c r="B731" s="12" t="s">
        <v>360</v>
      </c>
      <c r="C731" s="12">
        <v>0</v>
      </c>
      <c r="D731" s="12">
        <v>6</v>
      </c>
      <c r="E731" s="12">
        <v>0</v>
      </c>
      <c r="F731" s="12">
        <v>0</v>
      </c>
      <c r="H731" s="12">
        <v>0</v>
      </c>
      <c r="J731" s="12">
        <v>3</v>
      </c>
      <c r="K731" s="12">
        <v>0</v>
      </c>
      <c r="M731" s="12">
        <v>2</v>
      </c>
    </row>
    <row r="732" spans="1:13" ht="12.75" x14ac:dyDescent="0.35">
      <c r="A732" s="12">
        <v>162</v>
      </c>
      <c r="B732" s="12" t="s">
        <v>225</v>
      </c>
      <c r="C732" s="12">
        <v>0</v>
      </c>
      <c r="D732" s="12">
        <v>5</v>
      </c>
      <c r="E732" s="12">
        <v>0</v>
      </c>
      <c r="F732" s="12">
        <v>1</v>
      </c>
      <c r="H732" s="12">
        <v>0</v>
      </c>
      <c r="J732" s="12">
        <v>4</v>
      </c>
      <c r="K732" s="12">
        <v>0</v>
      </c>
      <c r="M732" s="12">
        <v>3</v>
      </c>
    </row>
    <row r="733" spans="1:13" ht="12.75" x14ac:dyDescent="0.35">
      <c r="A733" s="12">
        <v>163</v>
      </c>
      <c r="B733" s="12" t="s">
        <v>99</v>
      </c>
      <c r="C733" s="12">
        <v>0</v>
      </c>
    </row>
    <row r="734" spans="1:13" ht="12.75" x14ac:dyDescent="0.35">
      <c r="A734" s="12">
        <v>163</v>
      </c>
      <c r="B734" s="12" t="s">
        <v>361</v>
      </c>
      <c r="C734" s="12">
        <v>0</v>
      </c>
    </row>
    <row r="735" spans="1:13" ht="12.75" x14ac:dyDescent="0.35">
      <c r="A735" s="12">
        <v>163</v>
      </c>
      <c r="B735" s="12" t="s">
        <v>14</v>
      </c>
      <c r="C735" s="12">
        <v>1</v>
      </c>
    </row>
    <row r="736" spans="1:13" ht="12.75" x14ac:dyDescent="0.35">
      <c r="A736" s="12">
        <v>163</v>
      </c>
      <c r="B736" s="12" t="s">
        <v>40</v>
      </c>
      <c r="C736" s="12">
        <v>0</v>
      </c>
    </row>
    <row r="737" spans="1:13" ht="12.75" x14ac:dyDescent="0.35">
      <c r="A737" s="12">
        <v>164</v>
      </c>
      <c r="B737" s="12" t="s">
        <v>225</v>
      </c>
      <c r="C737" s="12">
        <v>0</v>
      </c>
      <c r="D737" s="12">
        <v>5</v>
      </c>
      <c r="E737" s="12">
        <v>0</v>
      </c>
      <c r="F737" s="12">
        <v>0</v>
      </c>
      <c r="H737" s="12">
        <v>0</v>
      </c>
      <c r="J737" s="12">
        <v>1</v>
      </c>
      <c r="K737" s="12">
        <v>1</v>
      </c>
      <c r="M737" s="12">
        <v>3</v>
      </c>
    </row>
    <row r="738" spans="1:13" ht="12.75" x14ac:dyDescent="0.35">
      <c r="A738" s="12">
        <v>164</v>
      </c>
      <c r="B738" s="12" t="s">
        <v>113</v>
      </c>
      <c r="C738" s="12">
        <v>0</v>
      </c>
      <c r="D738" s="12">
        <v>9</v>
      </c>
      <c r="E738" s="12">
        <v>0</v>
      </c>
      <c r="F738" s="12">
        <v>1</v>
      </c>
      <c r="H738" s="12">
        <v>0</v>
      </c>
      <c r="J738" s="12">
        <v>2</v>
      </c>
      <c r="K738" s="12">
        <v>0</v>
      </c>
      <c r="M738" s="12">
        <v>6</v>
      </c>
    </row>
    <row r="739" spans="1:13" ht="12.75" x14ac:dyDescent="0.35">
      <c r="A739" s="12">
        <v>164</v>
      </c>
      <c r="B739" s="12" t="s">
        <v>40</v>
      </c>
      <c r="C739" s="12">
        <v>1</v>
      </c>
      <c r="D739" s="12">
        <v>10</v>
      </c>
      <c r="E739" s="12">
        <v>10</v>
      </c>
      <c r="F739" s="12">
        <v>0</v>
      </c>
      <c r="H739" s="12">
        <v>0</v>
      </c>
      <c r="J739" s="12">
        <v>3</v>
      </c>
      <c r="K739" s="12">
        <v>0</v>
      </c>
      <c r="M739" s="12">
        <v>3</v>
      </c>
    </row>
    <row r="740" spans="1:13" ht="12.75" x14ac:dyDescent="0.35">
      <c r="A740" s="12">
        <v>164</v>
      </c>
      <c r="B740" s="12" t="s">
        <v>63</v>
      </c>
      <c r="C740" s="12">
        <v>0</v>
      </c>
      <c r="D740" s="12">
        <v>6</v>
      </c>
      <c r="E740" s="12">
        <v>0</v>
      </c>
      <c r="F740" s="12">
        <v>0</v>
      </c>
      <c r="H740" s="12">
        <v>0</v>
      </c>
      <c r="J740" s="12">
        <v>4</v>
      </c>
      <c r="K740" s="12">
        <v>0</v>
      </c>
      <c r="M740" s="12">
        <v>2</v>
      </c>
    </row>
    <row r="741" spans="1:13" ht="12.75" x14ac:dyDescent="0.35">
      <c r="A741" s="12">
        <v>165</v>
      </c>
      <c r="B741" s="12" t="s">
        <v>63</v>
      </c>
      <c r="C741" s="12">
        <v>1</v>
      </c>
      <c r="D741" s="12">
        <v>10</v>
      </c>
      <c r="E741" s="12">
        <v>1</v>
      </c>
      <c r="F741" s="12">
        <v>0</v>
      </c>
      <c r="H741" s="12">
        <v>0</v>
      </c>
      <c r="J741" s="12">
        <v>4</v>
      </c>
      <c r="K741" s="12">
        <v>0</v>
      </c>
    </row>
    <row r="742" spans="1:13" ht="12.75" x14ac:dyDescent="0.35">
      <c r="A742" s="12">
        <v>165</v>
      </c>
      <c r="B742" s="12" t="s">
        <v>360</v>
      </c>
      <c r="C742" s="12">
        <v>0</v>
      </c>
      <c r="D742" s="12">
        <v>9</v>
      </c>
      <c r="E742" s="12">
        <v>0</v>
      </c>
      <c r="F742" s="12">
        <v>1</v>
      </c>
      <c r="H742" s="12">
        <v>0</v>
      </c>
      <c r="J742" s="12">
        <v>3</v>
      </c>
      <c r="K742" s="12">
        <v>1</v>
      </c>
    </row>
    <row r="743" spans="1:13" ht="12.75" x14ac:dyDescent="0.35">
      <c r="A743" s="12">
        <v>165</v>
      </c>
      <c r="B743" s="12" t="s">
        <v>14</v>
      </c>
      <c r="C743" s="12">
        <v>0</v>
      </c>
      <c r="D743" s="12">
        <v>7</v>
      </c>
      <c r="E743" s="12">
        <v>0</v>
      </c>
      <c r="F743" s="12">
        <v>0</v>
      </c>
      <c r="H743" s="12">
        <v>0</v>
      </c>
      <c r="J743" s="12">
        <v>2</v>
      </c>
      <c r="K743" s="12">
        <v>0</v>
      </c>
    </row>
    <row r="744" spans="1:13" ht="12.75" x14ac:dyDescent="0.35">
      <c r="A744" s="12">
        <v>165</v>
      </c>
      <c r="B744" s="12" t="s">
        <v>49</v>
      </c>
      <c r="C744" s="12">
        <v>0</v>
      </c>
      <c r="D744" s="12">
        <v>4</v>
      </c>
      <c r="E744" s="12">
        <v>0</v>
      </c>
      <c r="F744" s="12">
        <v>0</v>
      </c>
      <c r="H744" s="12">
        <v>0</v>
      </c>
      <c r="J744" s="12">
        <v>1</v>
      </c>
      <c r="K744" s="12">
        <v>0</v>
      </c>
    </row>
    <row r="745" spans="1:13" ht="12.75" x14ac:dyDescent="0.35"/>
    <row r="746" spans="1:13" ht="12.75" x14ac:dyDescent="0.35"/>
    <row r="747" spans="1:13" ht="12.75" x14ac:dyDescent="0.35"/>
    <row r="748" spans="1:13" ht="12.75" x14ac:dyDescent="0.35"/>
    <row r="749" spans="1:13" ht="12.75" x14ac:dyDescent="0.35"/>
    <row r="750" spans="1:13" ht="12.75" x14ac:dyDescent="0.35"/>
    <row r="751" spans="1:13" ht="12.75" x14ac:dyDescent="0.35"/>
    <row r="752" spans="1:13" ht="12.75" x14ac:dyDescent="0.35"/>
    <row r="753" ht="12.75" x14ac:dyDescent="0.35"/>
    <row r="754" ht="12.75" x14ac:dyDescent="0.35"/>
    <row r="755" ht="12.75" x14ac:dyDescent="0.35"/>
    <row r="756" ht="12.75" x14ac:dyDescent="0.35"/>
    <row r="757" ht="12.75" x14ac:dyDescent="0.35"/>
    <row r="758" ht="12.75" x14ac:dyDescent="0.35"/>
    <row r="759" ht="12.75" x14ac:dyDescent="0.35"/>
    <row r="760" ht="12.75" x14ac:dyDescent="0.35"/>
    <row r="761" ht="12.75" x14ac:dyDescent="0.35"/>
    <row r="762" ht="12.75" x14ac:dyDescent="0.35"/>
    <row r="763" ht="12.75" x14ac:dyDescent="0.35"/>
    <row r="764" ht="12.75" x14ac:dyDescent="0.35"/>
    <row r="765" ht="12.75" x14ac:dyDescent="0.35"/>
    <row r="766" ht="12.75" x14ac:dyDescent="0.35"/>
    <row r="767" ht="12.75" x14ac:dyDescent="0.35"/>
    <row r="768" ht="12.75" x14ac:dyDescent="0.35"/>
    <row r="769" ht="12.75" x14ac:dyDescent="0.35"/>
    <row r="770" ht="12.75" x14ac:dyDescent="0.35"/>
    <row r="771" ht="12.75" x14ac:dyDescent="0.35"/>
    <row r="772" ht="12.75" x14ac:dyDescent="0.35"/>
    <row r="773" ht="12.75" x14ac:dyDescent="0.35"/>
    <row r="774" ht="12.75" x14ac:dyDescent="0.35"/>
    <row r="775" ht="12.75" x14ac:dyDescent="0.35"/>
    <row r="776" ht="12.75" x14ac:dyDescent="0.35"/>
    <row r="777" ht="12.75" x14ac:dyDescent="0.35"/>
    <row r="778" ht="12.75" x14ac:dyDescent="0.35"/>
    <row r="779" ht="12.75" x14ac:dyDescent="0.35"/>
    <row r="780" ht="12.75" x14ac:dyDescent="0.35"/>
    <row r="781" ht="12.75" x14ac:dyDescent="0.35"/>
    <row r="782" ht="12.75" x14ac:dyDescent="0.35"/>
    <row r="783" ht="12.75" x14ac:dyDescent="0.35"/>
    <row r="784" ht="12.75" x14ac:dyDescent="0.35"/>
    <row r="785" ht="12.75" x14ac:dyDescent="0.35"/>
    <row r="786" ht="12.75" x14ac:dyDescent="0.35"/>
    <row r="787" ht="12.75" x14ac:dyDescent="0.35"/>
    <row r="788" ht="12.75" x14ac:dyDescent="0.35"/>
    <row r="789" ht="12.75" x14ac:dyDescent="0.35"/>
    <row r="790" ht="12.75" x14ac:dyDescent="0.35"/>
    <row r="791" ht="12.75" x14ac:dyDescent="0.35"/>
    <row r="792" ht="12.75" x14ac:dyDescent="0.35"/>
    <row r="793" ht="12.75" x14ac:dyDescent="0.35"/>
    <row r="794" ht="12.75" x14ac:dyDescent="0.35"/>
    <row r="795" ht="12.75" x14ac:dyDescent="0.35"/>
    <row r="796" ht="12.75" x14ac:dyDescent="0.35"/>
    <row r="797" ht="12.75" x14ac:dyDescent="0.35"/>
    <row r="798" ht="12.75" x14ac:dyDescent="0.35"/>
    <row r="799" ht="12.75" x14ac:dyDescent="0.35"/>
    <row r="800" ht="12.75" x14ac:dyDescent="0.35"/>
    <row r="801" ht="12.75" x14ac:dyDescent="0.35"/>
    <row r="802" ht="12.75" x14ac:dyDescent="0.35"/>
    <row r="803" ht="12.75" x14ac:dyDescent="0.35"/>
    <row r="804" ht="12.75" x14ac:dyDescent="0.35"/>
    <row r="805" ht="12.75" x14ac:dyDescent="0.35"/>
    <row r="806" ht="12.75" x14ac:dyDescent="0.35"/>
    <row r="807" ht="12.75" x14ac:dyDescent="0.35"/>
    <row r="808" ht="12.75" x14ac:dyDescent="0.35"/>
    <row r="809" ht="12.75" x14ac:dyDescent="0.35"/>
    <row r="810" ht="12.75" x14ac:dyDescent="0.35"/>
    <row r="811" ht="12.75" x14ac:dyDescent="0.35"/>
    <row r="812" ht="12.75" x14ac:dyDescent="0.35"/>
    <row r="813" ht="12.75" x14ac:dyDescent="0.35"/>
    <row r="814" ht="12.75" x14ac:dyDescent="0.35"/>
    <row r="815" ht="12.75" x14ac:dyDescent="0.35"/>
    <row r="816" ht="12.75" x14ac:dyDescent="0.35"/>
    <row r="817" ht="12.75" x14ac:dyDescent="0.35"/>
    <row r="818" ht="12.75" x14ac:dyDescent="0.35"/>
    <row r="819" ht="12.75" x14ac:dyDescent="0.35"/>
    <row r="820" ht="12.75" x14ac:dyDescent="0.35"/>
    <row r="821" ht="12.75" x14ac:dyDescent="0.35"/>
    <row r="822" ht="12.75" x14ac:dyDescent="0.35"/>
    <row r="823" ht="12.75" x14ac:dyDescent="0.35"/>
    <row r="824" ht="12.75" x14ac:dyDescent="0.35"/>
    <row r="825" ht="12.75" x14ac:dyDescent="0.35"/>
    <row r="826" ht="12.75" x14ac:dyDescent="0.35"/>
    <row r="827" ht="12.75" x14ac:dyDescent="0.35"/>
    <row r="828" ht="12.75" x14ac:dyDescent="0.35"/>
    <row r="829" ht="12.75" x14ac:dyDescent="0.35"/>
    <row r="830" ht="12.75" x14ac:dyDescent="0.35"/>
    <row r="831" ht="12.75" x14ac:dyDescent="0.35"/>
    <row r="832" ht="12.75" x14ac:dyDescent="0.35"/>
    <row r="833" ht="12.75" x14ac:dyDescent="0.35"/>
    <row r="834" ht="12.75" x14ac:dyDescent="0.35"/>
    <row r="835" ht="12.75" x14ac:dyDescent="0.35"/>
    <row r="836" ht="12.75" x14ac:dyDescent="0.35"/>
    <row r="837" ht="12.75" x14ac:dyDescent="0.35"/>
    <row r="838" ht="12.75" x14ac:dyDescent="0.35"/>
    <row r="839" ht="12.75" x14ac:dyDescent="0.35"/>
    <row r="840" ht="12.75" x14ac:dyDescent="0.35"/>
    <row r="841" ht="12.75" x14ac:dyDescent="0.35"/>
    <row r="842" ht="12.75" x14ac:dyDescent="0.35"/>
    <row r="843" ht="12.75" x14ac:dyDescent="0.35"/>
    <row r="844" ht="12.75" x14ac:dyDescent="0.35"/>
    <row r="845" ht="12.75" x14ac:dyDescent="0.35"/>
    <row r="846" ht="12.75" x14ac:dyDescent="0.35"/>
    <row r="847" ht="12.75" x14ac:dyDescent="0.35"/>
    <row r="848" ht="12.75" x14ac:dyDescent="0.35"/>
    <row r="849" ht="12.75" x14ac:dyDescent="0.35"/>
    <row r="850" ht="12.75" x14ac:dyDescent="0.35"/>
    <row r="851" ht="12.75" x14ac:dyDescent="0.35"/>
    <row r="852" ht="12.75" x14ac:dyDescent="0.35"/>
    <row r="853" ht="12.75" x14ac:dyDescent="0.35"/>
    <row r="854" ht="12.75" x14ac:dyDescent="0.35"/>
    <row r="855" ht="12.75" x14ac:dyDescent="0.35"/>
    <row r="856" ht="12.75" x14ac:dyDescent="0.35"/>
    <row r="857" ht="12.75" x14ac:dyDescent="0.35"/>
    <row r="858" ht="12.75" x14ac:dyDescent="0.35"/>
    <row r="859" ht="12.75" x14ac:dyDescent="0.35"/>
    <row r="860" ht="12.75" x14ac:dyDescent="0.35"/>
    <row r="861" ht="12.75" x14ac:dyDescent="0.35"/>
    <row r="862" ht="12.75" x14ac:dyDescent="0.35"/>
    <row r="863" ht="12.75" x14ac:dyDescent="0.35"/>
    <row r="864" ht="12.75" x14ac:dyDescent="0.35"/>
    <row r="865" ht="12.75" x14ac:dyDescent="0.35"/>
    <row r="866" ht="12.75" x14ac:dyDescent="0.35"/>
    <row r="867" ht="12.75" x14ac:dyDescent="0.35"/>
    <row r="868" ht="12.75" x14ac:dyDescent="0.35"/>
    <row r="869" ht="12.75" x14ac:dyDescent="0.35"/>
    <row r="870" ht="12.75" x14ac:dyDescent="0.35"/>
    <row r="871" ht="12.75" x14ac:dyDescent="0.35"/>
    <row r="872" ht="12.75" x14ac:dyDescent="0.35"/>
    <row r="873" ht="12.75" x14ac:dyDescent="0.35"/>
    <row r="874" ht="12.75" x14ac:dyDescent="0.35"/>
    <row r="875" ht="12.75" x14ac:dyDescent="0.35"/>
    <row r="876" ht="12.75" x14ac:dyDescent="0.35"/>
    <row r="877" ht="12.75" x14ac:dyDescent="0.35"/>
    <row r="878" ht="12.75" x14ac:dyDescent="0.35"/>
    <row r="879" ht="12.75" x14ac:dyDescent="0.35"/>
    <row r="880" ht="12.75" x14ac:dyDescent="0.35"/>
    <row r="881" ht="12.75" x14ac:dyDescent="0.35"/>
    <row r="882" ht="12.75" x14ac:dyDescent="0.35"/>
    <row r="883" ht="12.75" x14ac:dyDescent="0.35"/>
    <row r="884" ht="12.75" x14ac:dyDescent="0.35"/>
    <row r="885" ht="12.75" x14ac:dyDescent="0.35"/>
    <row r="886" ht="12.75" x14ac:dyDescent="0.35"/>
    <row r="887" ht="12.75" x14ac:dyDescent="0.35"/>
    <row r="888" ht="12.75" x14ac:dyDescent="0.35"/>
    <row r="889" ht="12.75" x14ac:dyDescent="0.35"/>
    <row r="890" ht="12.75" x14ac:dyDescent="0.35"/>
    <row r="891" ht="12.75" x14ac:dyDescent="0.35"/>
    <row r="892" ht="12.75" x14ac:dyDescent="0.35"/>
    <row r="893" ht="12.75" x14ac:dyDescent="0.35"/>
    <row r="894" ht="12.75" x14ac:dyDescent="0.35"/>
    <row r="895" ht="12.75" x14ac:dyDescent="0.35"/>
    <row r="896" ht="12.75" x14ac:dyDescent="0.35"/>
    <row r="897" ht="12.75" x14ac:dyDescent="0.35"/>
    <row r="898" ht="12.75" x14ac:dyDescent="0.35"/>
    <row r="899" ht="12.75" x14ac:dyDescent="0.35"/>
    <row r="900" ht="12.75" x14ac:dyDescent="0.35"/>
    <row r="901" ht="12.75" x14ac:dyDescent="0.35"/>
    <row r="902" ht="12.75" x14ac:dyDescent="0.35"/>
    <row r="903" ht="12.75" x14ac:dyDescent="0.35"/>
    <row r="904" ht="12.75" x14ac:dyDescent="0.35"/>
    <row r="905" ht="12.75" x14ac:dyDescent="0.35"/>
    <row r="906" ht="12.75" x14ac:dyDescent="0.35"/>
    <row r="907" ht="12.75" x14ac:dyDescent="0.35"/>
    <row r="908" ht="12.75" x14ac:dyDescent="0.35"/>
    <row r="909" ht="12.75" x14ac:dyDescent="0.35"/>
    <row r="910" ht="12.75" x14ac:dyDescent="0.35"/>
    <row r="911" ht="12.75" x14ac:dyDescent="0.35"/>
    <row r="912" ht="12.75" x14ac:dyDescent="0.35"/>
    <row r="913" ht="12.75" x14ac:dyDescent="0.35"/>
    <row r="914" ht="12.75" x14ac:dyDescent="0.35"/>
    <row r="915" ht="12.75" x14ac:dyDescent="0.35"/>
    <row r="916" ht="12.75" x14ac:dyDescent="0.35"/>
    <row r="917" ht="12.75" x14ac:dyDescent="0.35"/>
    <row r="918" ht="12.75" x14ac:dyDescent="0.35"/>
    <row r="919" ht="12.75" x14ac:dyDescent="0.35"/>
    <row r="920" ht="12.75" x14ac:dyDescent="0.35"/>
    <row r="921" ht="12.75" x14ac:dyDescent="0.35"/>
    <row r="922" ht="12.75" x14ac:dyDescent="0.35"/>
    <row r="923" ht="12.75" x14ac:dyDescent="0.35"/>
    <row r="924" ht="12.75" x14ac:dyDescent="0.35"/>
    <row r="925" ht="12.75" x14ac:dyDescent="0.35"/>
    <row r="926" ht="12.75" x14ac:dyDescent="0.35"/>
    <row r="927" ht="12.75" x14ac:dyDescent="0.35"/>
    <row r="928" ht="12.75" x14ac:dyDescent="0.35"/>
    <row r="929" ht="12.75" x14ac:dyDescent="0.35"/>
    <row r="930" ht="12.75" x14ac:dyDescent="0.35"/>
    <row r="931" ht="12.75" x14ac:dyDescent="0.35"/>
    <row r="932" ht="12.75" x14ac:dyDescent="0.35"/>
    <row r="933" ht="12.75" x14ac:dyDescent="0.35"/>
    <row r="934" ht="12.75" x14ac:dyDescent="0.35"/>
    <row r="935" ht="12.75" x14ac:dyDescent="0.35"/>
    <row r="936" ht="12.75" x14ac:dyDescent="0.35"/>
    <row r="937" ht="12.75" x14ac:dyDescent="0.35"/>
    <row r="938" ht="12.75" x14ac:dyDescent="0.35"/>
    <row r="939" ht="12.75" x14ac:dyDescent="0.35"/>
    <row r="940" ht="12.75" x14ac:dyDescent="0.35"/>
    <row r="941" ht="12.75" x14ac:dyDescent="0.35"/>
    <row r="942" ht="12.75" x14ac:dyDescent="0.35"/>
    <row r="943" ht="12.75" x14ac:dyDescent="0.35"/>
    <row r="944" ht="12.75" x14ac:dyDescent="0.35"/>
    <row r="945" ht="12.75" x14ac:dyDescent="0.35"/>
    <row r="946" ht="12.75" x14ac:dyDescent="0.35"/>
    <row r="947" ht="12.75" x14ac:dyDescent="0.35"/>
    <row r="948" ht="12.75" x14ac:dyDescent="0.35"/>
    <row r="949" ht="12.75" x14ac:dyDescent="0.35"/>
    <row r="950" ht="12.75" x14ac:dyDescent="0.35"/>
    <row r="951" ht="12.75" x14ac:dyDescent="0.35"/>
    <row r="952" ht="12.75" x14ac:dyDescent="0.35"/>
    <row r="953" ht="12.75" x14ac:dyDescent="0.35"/>
    <row r="954" ht="12.75" x14ac:dyDescent="0.35"/>
    <row r="955" ht="12.75" x14ac:dyDescent="0.35"/>
    <row r="956" ht="12.75" x14ac:dyDescent="0.35"/>
    <row r="957" ht="12.75" x14ac:dyDescent="0.35"/>
    <row r="958" ht="12.75" x14ac:dyDescent="0.35"/>
    <row r="959" ht="12.75" x14ac:dyDescent="0.35"/>
    <row r="960" ht="12.75" x14ac:dyDescent="0.35"/>
    <row r="961" ht="12.75" x14ac:dyDescent="0.35"/>
    <row r="962" ht="12.75" x14ac:dyDescent="0.35"/>
    <row r="963" ht="12.75" x14ac:dyDescent="0.35"/>
    <row r="964" ht="12.75" x14ac:dyDescent="0.35"/>
    <row r="965" ht="12.75" x14ac:dyDescent="0.35"/>
    <row r="966" ht="12.75" x14ac:dyDescent="0.35"/>
    <row r="967" ht="12.75" x14ac:dyDescent="0.35"/>
    <row r="968" ht="12.75" x14ac:dyDescent="0.35"/>
    <row r="969" ht="12.75" x14ac:dyDescent="0.35"/>
    <row r="970" ht="12.75" x14ac:dyDescent="0.35"/>
    <row r="971" ht="12.75" x14ac:dyDescent="0.35"/>
    <row r="972" ht="12.75" x14ac:dyDescent="0.35"/>
    <row r="973" ht="12.75" x14ac:dyDescent="0.35"/>
    <row r="974" ht="12.75" x14ac:dyDescent="0.35"/>
    <row r="975" ht="12.75" x14ac:dyDescent="0.35"/>
    <row r="976" ht="12.75" x14ac:dyDescent="0.35"/>
    <row r="977" ht="12.75" x14ac:dyDescent="0.35"/>
    <row r="978" ht="12.75" x14ac:dyDescent="0.35"/>
    <row r="979" ht="12.75" x14ac:dyDescent="0.35"/>
    <row r="980" ht="12.75" x14ac:dyDescent="0.35"/>
    <row r="981" ht="12.75" x14ac:dyDescent="0.35"/>
    <row r="982" ht="12.75" x14ac:dyDescent="0.35"/>
    <row r="983" ht="12.75" x14ac:dyDescent="0.35"/>
    <row r="984" ht="12.75" x14ac:dyDescent="0.35"/>
    <row r="985" ht="12.75" x14ac:dyDescent="0.35"/>
    <row r="986" ht="12.75" x14ac:dyDescent="0.35"/>
    <row r="987" ht="12.75" x14ac:dyDescent="0.35"/>
    <row r="988" ht="12.75" x14ac:dyDescent="0.35"/>
    <row r="989" ht="12.75" x14ac:dyDescent="0.35"/>
    <row r="990" ht="12.75" x14ac:dyDescent="0.35"/>
    <row r="991" ht="12.75" x14ac:dyDescent="0.35"/>
    <row r="992" ht="12.75" x14ac:dyDescent="0.35"/>
    <row r="993" ht="12.75" x14ac:dyDescent="0.35"/>
    <row r="994" ht="12.75" x14ac:dyDescent="0.35"/>
    <row r="995" ht="12.75" x14ac:dyDescent="0.35"/>
    <row r="996" ht="12.75" x14ac:dyDescent="0.35"/>
    <row r="997" ht="12.75" x14ac:dyDescent="0.35"/>
    <row r="998" ht="12.75" x14ac:dyDescent="0.35"/>
    <row r="999" ht="12.75" x14ac:dyDescent="0.35"/>
    <row r="1000" ht="12.75" x14ac:dyDescent="0.35"/>
    <row r="1001" ht="12.75" x14ac:dyDescent="0.35"/>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99"/>
    <outlinePr summaryBelow="0" summaryRight="0"/>
  </sheetPr>
  <dimension ref="A1:AT144"/>
  <sheetViews>
    <sheetView workbookViewId="0"/>
  </sheetViews>
  <sheetFormatPr defaultColWidth="14.3984375" defaultRowHeight="15.75" customHeight="1" x14ac:dyDescent="0.35"/>
  <sheetData>
    <row r="1" spans="1:46" ht="15.75" customHeight="1" x14ac:dyDescent="0.35">
      <c r="A1" t="str">
        <f ca="1">IFERROR(__xludf.DUMMYFUNCTION("transpose(unique('Raw Player Detail'!$B$3:$B1000))"),"Bobby")</f>
        <v>Bobby</v>
      </c>
      <c r="B1" t="str">
        <f ca="1">IFERROR(__xludf.DUMMYFUNCTION("""COMPUTED_VALUE"""),"Nick")</f>
        <v>Nick</v>
      </c>
      <c r="C1" t="str">
        <f ca="1">IFERROR(__xludf.DUMMYFUNCTION("""COMPUTED_VALUE"""),"Ryan")</f>
        <v>Ryan</v>
      </c>
      <c r="D1" t="str">
        <f ca="1">IFERROR(__xludf.DUMMYFUNCTION("""COMPUTED_VALUE"""),"Debraggio")</f>
        <v>Debraggio</v>
      </c>
      <c r="E1" t="str">
        <f ca="1">IFERROR(__xludf.DUMMYFUNCTION("""COMPUTED_VALUE"""),"Zack")</f>
        <v>Zack</v>
      </c>
      <c r="F1" t="str">
        <f ca="1">IFERROR(__xludf.DUMMYFUNCTION("""COMPUTED_VALUE"""),"Tabas")</f>
        <v>Tabas</v>
      </c>
      <c r="G1" t="str">
        <f ca="1">IFERROR(__xludf.DUMMYFUNCTION("""COMPUTED_VALUE"""),"Austin")</f>
        <v>Austin</v>
      </c>
      <c r="H1" t="str">
        <f ca="1">IFERROR(__xludf.DUMMYFUNCTION("""COMPUTED_VALUE"""),"Becca")</f>
        <v>Becca</v>
      </c>
      <c r="I1" t="str">
        <f ca="1">IFERROR(__xludf.DUMMYFUNCTION("""COMPUTED_VALUE"""),"Swizz")</f>
        <v>Swizz</v>
      </c>
      <c r="J1" t="str">
        <f ca="1">IFERROR(__xludf.DUMMYFUNCTION("""COMPUTED_VALUE"""),"Mary")</f>
        <v>Mary</v>
      </c>
      <c r="K1" t="str">
        <f ca="1">IFERROR(__xludf.DUMMYFUNCTION("""COMPUTED_VALUE"""),"Kathy*")</f>
        <v>Kathy*</v>
      </c>
      <c r="L1" t="str">
        <f ca="1">IFERROR(__xludf.DUMMYFUNCTION("""COMPUTED_VALUE"""),"Nathan")</f>
        <v>Nathan</v>
      </c>
      <c r="M1" t="str">
        <f ca="1">IFERROR(__xludf.DUMMYFUNCTION("""COMPUTED_VALUE"""),"Kevin")</f>
        <v>Kevin</v>
      </c>
      <c r="N1" t="str">
        <f ca="1">IFERROR(__xludf.DUMMYFUNCTION("""COMPUTED_VALUE"""),"Rego")</f>
        <v>Rego</v>
      </c>
      <c r="O1" t="str">
        <f ca="1">IFERROR(__xludf.DUMMYFUNCTION("""COMPUTED_VALUE"""),"Courtney")</f>
        <v>Courtney</v>
      </c>
      <c r="P1" t="str">
        <f ca="1">IFERROR(__xludf.DUMMYFUNCTION("""COMPUTED_VALUE"""),"Lucia")</f>
        <v>Lucia</v>
      </c>
      <c r="Q1" t="str">
        <f ca="1">IFERROR(__xludf.DUMMYFUNCTION("""COMPUTED_VALUE"""),"Reham")</f>
        <v>Reham</v>
      </c>
      <c r="R1" t="str">
        <f ca="1">IFERROR(__xludf.DUMMYFUNCTION("""COMPUTED_VALUE"""),"Molly")</f>
        <v>Molly</v>
      </c>
      <c r="S1" t="str">
        <f ca="1">IFERROR(__xludf.DUMMYFUNCTION("""COMPUTED_VALUE"""),"Dan Tabas")</f>
        <v>Dan Tabas</v>
      </c>
      <c r="T1" t="str">
        <f ca="1">IFERROR(__xludf.DUMMYFUNCTION("""COMPUTED_VALUE"""),"Collin")</f>
        <v>Collin</v>
      </c>
      <c r="U1" t="str">
        <f ca="1">IFERROR(__xludf.DUMMYFUNCTION("""COMPUTED_VALUE"""),"Chet")</f>
        <v>Chet</v>
      </c>
      <c r="V1" t="str">
        <f ca="1">IFERROR(__xludf.DUMMYFUNCTION("""COMPUTED_VALUE"""),"Tori")</f>
        <v>Tori</v>
      </c>
      <c r="W1" t="str">
        <f ca="1">IFERROR(__xludf.DUMMYFUNCTION("""COMPUTED_VALUE"""),"Ben")</f>
        <v>Ben</v>
      </c>
      <c r="X1" t="str">
        <f ca="1">IFERROR(__xludf.DUMMYFUNCTION("""COMPUTED_VALUE"""),"Mares")</f>
        <v>Mares</v>
      </c>
      <c r="Y1" t="str">
        <f ca="1">IFERROR(__xludf.DUMMYFUNCTION("""COMPUTED_VALUE"""),"Joseph")</f>
        <v>Joseph</v>
      </c>
      <c r="Z1" t="str">
        <f ca="1">IFERROR(__xludf.DUMMYFUNCTION("""COMPUTED_VALUE"""),"Claire")</f>
        <v>Claire</v>
      </c>
      <c r="AA1" t="str">
        <f ca="1">IFERROR(__xludf.DUMMYFUNCTION("""COMPUTED_VALUE"""),"Dylan")</f>
        <v>Dylan</v>
      </c>
      <c r="AB1" t="str">
        <f ca="1">IFERROR(__xludf.DUMMYFUNCTION("""COMPUTED_VALUE"""),"Brady")</f>
        <v>Brady</v>
      </c>
      <c r="AC1" t="str">
        <f ca="1">IFERROR(__xludf.DUMMYFUNCTION("""COMPUTED_VALUE"""),"Matt")</f>
        <v>Matt</v>
      </c>
      <c r="AD1" t="str">
        <f ca="1">IFERROR(__xludf.DUMMYFUNCTION("""COMPUTED_VALUE"""),"Jake")</f>
        <v>Jake</v>
      </c>
      <c r="AE1" t="str">
        <f ca="1">IFERROR(__xludf.DUMMYFUNCTION("""COMPUTED_VALUE"""),"Anne")</f>
        <v>Anne</v>
      </c>
      <c r="AF1" t="str">
        <f ca="1">IFERROR(__xludf.DUMMYFUNCTION("""COMPUTED_VALUE"""),"Brandon")</f>
        <v>Brandon</v>
      </c>
      <c r="AG1" t="str">
        <f ca="1">IFERROR(__xludf.DUMMYFUNCTION("""COMPUTED_VALUE"""),"Myles")</f>
        <v>Myles</v>
      </c>
      <c r="AH1" t="str">
        <f ca="1">IFERROR(__xludf.DUMMYFUNCTION("""COMPUTED_VALUE"""),"Joe")</f>
        <v>Joe</v>
      </c>
      <c r="AI1" t="str">
        <f ca="1">IFERROR(__xludf.DUMMYFUNCTION("""COMPUTED_VALUE"""),"Tom")</f>
        <v>Tom</v>
      </c>
      <c r="AJ1" t="str">
        <f ca="1">IFERROR(__xludf.DUMMYFUNCTION("""COMPUTED_VALUE"""),"Mark")</f>
        <v>Mark</v>
      </c>
      <c r="AK1" t="str">
        <f ca="1">IFERROR(__xludf.DUMMYFUNCTION("""COMPUTED_VALUE"""),"Rob")</f>
        <v>Rob</v>
      </c>
      <c r="AL1" t="str">
        <f ca="1">IFERROR(__xludf.DUMMYFUNCTION("""COMPUTED_VALUE"""),"Jackson")</f>
        <v>Jackson</v>
      </c>
      <c r="AM1" t="str">
        <f ca="1">IFERROR(__xludf.DUMMYFUNCTION("""COMPUTED_VALUE"""),"Mitchell")</f>
        <v>Mitchell</v>
      </c>
      <c r="AN1" t="str">
        <f ca="1">IFERROR(__xludf.DUMMYFUNCTION("""COMPUTED_VALUE"""),"Mollly")</f>
        <v>Mollly</v>
      </c>
      <c r="AO1" t="str">
        <f ca="1">IFERROR(__xludf.DUMMYFUNCTION("""COMPUTED_VALUE"""),"Emma")</f>
        <v>Emma</v>
      </c>
      <c r="AP1" t="str">
        <f ca="1">IFERROR(__xludf.DUMMYFUNCTION("""COMPUTED_VALUE"""),"Joe C.")</f>
        <v>Joe C.</v>
      </c>
      <c r="AQ1" t="str">
        <f ca="1">IFERROR(__xludf.DUMMYFUNCTION("""COMPUTED_VALUE"""),"Kathy")</f>
        <v>Kathy</v>
      </c>
      <c r="AR1" t="str">
        <f ca="1">IFERROR(__xludf.DUMMYFUNCTION("""COMPUTED_VALUE"""),"Linn")</f>
        <v>Linn</v>
      </c>
      <c r="AS1" t="str">
        <f ca="1">IFERROR(__xludf.DUMMYFUNCTION("""COMPUTED_VALUE"""),"AI Austin")</f>
        <v>AI Austin</v>
      </c>
      <c r="AT1" t="str">
        <f ca="1">IFERROR(__xludf.DUMMYFUNCTION("""COMPUTED_VALUE"""),"")</f>
        <v/>
      </c>
    </row>
    <row r="2" spans="1:46" ht="15.75" customHeight="1" x14ac:dyDescent="0.35">
      <c r="A2">
        <f ca="1">IFERROR(__xludf.DUMMYFUNCTION("if(A1="""","""",query('Raw Player Detail'!$A$3:$Q1000,""select C where B = '"" &amp; A1 &amp; ""' order by A desc""))"),0)</f>
        <v>0</v>
      </c>
      <c r="B2">
        <f ca="1">IFERROR(__xludf.DUMMYFUNCTION("if(B1="""","""",query('Raw Player Detail'!$A$3:$Q1000,""select C where B = '"" &amp; B1 &amp; ""' order by A desc""))"),0)</f>
        <v>0</v>
      </c>
      <c r="C2">
        <f ca="1">IFERROR(__xludf.DUMMYFUNCTION("if(C1="""","""",query('Raw Player Detail'!$A$3:$Q1000,""select C where B = '"" &amp; C1 &amp; ""' order by A desc""))"),1)</f>
        <v>1</v>
      </c>
      <c r="D2">
        <f ca="1">IFERROR(__xludf.DUMMYFUNCTION("if(D1="""","""",query('Raw Player Detail'!$A$3:$Q1000,""select C where B = '"" &amp; D1 &amp; ""' order by A desc""))"),0)</f>
        <v>0</v>
      </c>
      <c r="E2">
        <f ca="1">IFERROR(__xludf.DUMMYFUNCTION("if(E1="""","""",query('Raw Player Detail'!$A$3:$Q1000,""select C where B = '"" &amp; E1 &amp; ""' order by A desc""))"),0)</f>
        <v>0</v>
      </c>
      <c r="F2">
        <f ca="1">IFERROR(__xludf.DUMMYFUNCTION("if(F1="""","""",query('Raw Player Detail'!$A$3:$Q1000,""select C where B = '"" &amp; F1 &amp; ""' order by A desc""))"),1)</f>
        <v>1</v>
      </c>
      <c r="G2">
        <f ca="1">IFERROR(__xludf.DUMMYFUNCTION("if(G1="""","""",query('Raw Player Detail'!$A$3:$Q1000,""select C where B = '"" &amp; G1 &amp; ""' order by A desc""))"),1)</f>
        <v>1</v>
      </c>
      <c r="H2">
        <f ca="1">IFERROR(__xludf.DUMMYFUNCTION("if(H1="""","""",query('Raw Player Detail'!$A$3:$Q1000,""select C where B = '"" &amp; H1 &amp; ""' order by A desc""))"),0)</f>
        <v>0</v>
      </c>
      <c r="I2">
        <f ca="1">IFERROR(__xludf.DUMMYFUNCTION("if(I1="""","""",query('Raw Player Detail'!$A$3:$Q1000,""select C where B = '"" &amp; I1 &amp; ""' order by A desc""))"),0)</f>
        <v>0</v>
      </c>
      <c r="J2">
        <f ca="1">IFERROR(__xludf.DUMMYFUNCTION("if(J1="""","""",query('Raw Player Detail'!$A$3:$Q1000,""select C where B = '"" &amp; J1 &amp; ""' order by A desc""))"),0)</f>
        <v>0</v>
      </c>
      <c r="K2">
        <f ca="1">IFERROR(__xludf.DUMMYFUNCTION("if(K1="""","""",query('Raw Player Detail'!$A$3:$Q1000,""select C where B = '"" &amp; K1 &amp; ""' order by A desc""))"),0)</f>
        <v>0</v>
      </c>
      <c r="L2">
        <f ca="1">IFERROR(__xludf.DUMMYFUNCTION("if(L1="""","""",query('Raw Player Detail'!$A$3:$Q1000,""select C where B = '"" &amp; L1 &amp; ""' order by A desc""))"),0)</f>
        <v>0</v>
      </c>
      <c r="M2">
        <f ca="1">IFERROR(__xludf.DUMMYFUNCTION("if(M1="""","""",query('Raw Player Detail'!$A$3:$Q1000,""select C where B = '"" &amp; M1 &amp; ""' order by A desc""))"),1)</f>
        <v>1</v>
      </c>
      <c r="N2">
        <f ca="1">IFERROR(__xludf.DUMMYFUNCTION("if(N1="""","""",query('Raw Player Detail'!$A$3:$Q1000,""select C where B = '"" &amp; N1 &amp; ""' order by A desc""))"),0)</f>
        <v>0</v>
      </c>
      <c r="O2">
        <f ca="1">IFERROR(__xludf.DUMMYFUNCTION("if(O1="""","""",query('Raw Player Detail'!$A$3:$Q1000,""select C where B = '"" &amp; O1 &amp; ""' order by A desc""))"),0)</f>
        <v>0</v>
      </c>
      <c r="P2">
        <f ca="1">IFERROR(__xludf.DUMMYFUNCTION("if(P1="""","""",query('Raw Player Detail'!$A$3:$Q1000,""select C where B = '"" &amp; P1 &amp; ""' order by A desc""))"),0)</f>
        <v>0</v>
      </c>
      <c r="Q2">
        <f ca="1">IFERROR(__xludf.DUMMYFUNCTION("if(Q1="""","""",query('Raw Player Detail'!$A$3:$Q1000,""select C where B = '"" &amp; Q1 &amp; ""' order by A desc""))"),0)</f>
        <v>0</v>
      </c>
      <c r="R2">
        <f ca="1">IFERROR(__xludf.DUMMYFUNCTION("if(R1="""","""",query('Raw Player Detail'!$A$3:$Q1000,""select C where B = '"" &amp; R1 &amp; ""' order by A desc""))"),0)</f>
        <v>0</v>
      </c>
      <c r="S2">
        <f ca="1">IFERROR(__xludf.DUMMYFUNCTION("if(S1="""","""",query('Raw Player Detail'!$A$3:$Q1000,""select C where B = '"" &amp; S1 &amp; ""' order by A desc""))"),0)</f>
        <v>0</v>
      </c>
      <c r="T2">
        <f ca="1">IFERROR(__xludf.DUMMYFUNCTION("if(T1="""","""",query('Raw Player Detail'!$A$3:$Q1000,""select C where B = '"" &amp; T1 &amp; ""' order by A desc""))"),0)</f>
        <v>0</v>
      </c>
      <c r="U2">
        <f ca="1">IFERROR(__xludf.DUMMYFUNCTION("if(U1="""","""",query('Raw Player Detail'!$A$3:$Q1000,""select C where B = '"" &amp; U1 &amp; ""' order by A desc""))"),0)</f>
        <v>0</v>
      </c>
      <c r="V2">
        <f ca="1">IFERROR(__xludf.DUMMYFUNCTION("if(V1="""","""",query('Raw Player Detail'!$A$3:$Q1000,""select C where B = '"" &amp; V1 &amp; ""' order by A desc""))"),0)</f>
        <v>0</v>
      </c>
      <c r="W2">
        <f ca="1">IFERROR(__xludf.DUMMYFUNCTION("if(W1="""","""",query('Raw Player Detail'!$A$3:$Q1000,""select C where B = '"" &amp; W1 &amp; ""' order by A desc""))"),0)</f>
        <v>0</v>
      </c>
      <c r="X2">
        <f ca="1">IFERROR(__xludf.DUMMYFUNCTION("if(X1="""","""",query('Raw Player Detail'!$A$3:$Q1000,""select C where B = '"" &amp; X1 &amp; ""' order by A desc""))"),0)</f>
        <v>0</v>
      </c>
      <c r="Y2">
        <f ca="1">IFERROR(__xludf.DUMMYFUNCTION("if(Y1="""","""",query('Raw Player Detail'!$A$3:$Q1000,""select C where B = '"" &amp; Y1 &amp; ""' order by A desc""))"),0)</f>
        <v>0</v>
      </c>
      <c r="Z2">
        <f ca="1">IFERROR(__xludf.DUMMYFUNCTION("if(Z1="""","""",query('Raw Player Detail'!$A$3:$Q1000,""select C where B = '"" &amp; Z1 &amp; ""' order by A desc""))"),0)</f>
        <v>0</v>
      </c>
      <c r="AA2">
        <f ca="1">IFERROR(__xludf.DUMMYFUNCTION("if(AA1="""","""",query('Raw Player Detail'!$A$3:$Q1000,""select C where B = '"" &amp; AA1 &amp; ""' order by A desc""))"),0)</f>
        <v>0</v>
      </c>
      <c r="AB2">
        <f ca="1">IFERROR(__xludf.DUMMYFUNCTION("if(AB1="""","""",query('Raw Player Detail'!$A$3:$Q1000,""select C where B = '"" &amp; AB1 &amp; ""' order by A desc""))"),0)</f>
        <v>0</v>
      </c>
      <c r="AC2">
        <f ca="1">IFERROR(__xludf.DUMMYFUNCTION("if(AC1="""","""",query('Raw Player Detail'!$A$3:$Q1000,""select C where B = '"" &amp; AC1 &amp; ""' order by A desc""))"),0)</f>
        <v>0</v>
      </c>
      <c r="AD2">
        <f ca="1">IFERROR(__xludf.DUMMYFUNCTION("if(AD1="""","""",query('Raw Player Detail'!$A$3:$Q1000,""select C where B = '"" &amp; AD1 &amp; ""' order by A desc""))"),0)</f>
        <v>0</v>
      </c>
      <c r="AE2">
        <f ca="1">IFERROR(__xludf.DUMMYFUNCTION("if(AE1="""","""",query('Raw Player Detail'!$A$3:$Q1000,""select C where B = '"" &amp; AE1 &amp; ""' order by A desc""))"),0)</f>
        <v>0</v>
      </c>
      <c r="AF2">
        <f ca="1">IFERROR(__xludf.DUMMYFUNCTION("if(AF1="""","""",query('Raw Player Detail'!$A$3:$Q1000,""select C where B = '"" &amp; AF1 &amp; ""' order by A desc""))"),0)</f>
        <v>0</v>
      </c>
      <c r="AG2">
        <f ca="1">IFERROR(__xludf.DUMMYFUNCTION("if(AG1="""","""",query('Raw Player Detail'!$A$3:$Q1000,""select C where B = '"" &amp; AG1 &amp; ""' order by A desc""))"),0)</f>
        <v>0</v>
      </c>
      <c r="AH2">
        <f ca="1">IFERROR(__xludf.DUMMYFUNCTION("if(AH1="""","""",query('Raw Player Detail'!$A$3:$Q1000,""select C where B = '"" &amp; AH1 &amp; ""' order by A desc""))"),0)</f>
        <v>0</v>
      </c>
      <c r="AI2">
        <f ca="1">IFERROR(__xludf.DUMMYFUNCTION("if(AI1="""","""",query('Raw Player Detail'!$A$3:$Q1000,""select C where B = '"" &amp; AI1 &amp; ""' order by A desc""))"),0)</f>
        <v>0</v>
      </c>
      <c r="AJ2">
        <f ca="1">IFERROR(__xludf.DUMMYFUNCTION("if(AJ1="""","""",query('Raw Player Detail'!$A$3:$Q1000,""select C where B = '"" &amp; AJ1 &amp; ""' order by A desc""))"),0)</f>
        <v>0</v>
      </c>
      <c r="AK2">
        <f ca="1">IFERROR(__xludf.DUMMYFUNCTION("if(AK1="""","""",query('Raw Player Detail'!$A$3:$Q1000,""select C where B = '"" &amp; AK1 &amp; ""' order by A desc""))"),0)</f>
        <v>0</v>
      </c>
      <c r="AL2">
        <f ca="1">IFERROR(__xludf.DUMMYFUNCTION("if(AL1="""","""",query('Raw Player Detail'!$A$3:$Q1000,""select C where B = '"" &amp; AL1 &amp; ""' order by A desc""))"),0)</f>
        <v>0</v>
      </c>
      <c r="AM2">
        <f ca="1">IFERROR(__xludf.DUMMYFUNCTION("if(AM1="""","""",query('Raw Player Detail'!$A$3:$Q1000,""select C where B = '"" &amp; AM1 &amp; ""' order by A desc""))"),0)</f>
        <v>0</v>
      </c>
      <c r="AN2">
        <f ca="1">IFERROR(__xludf.DUMMYFUNCTION("if(AN1="""","""",query('Raw Player Detail'!$A$3:$Q1000,""select C where B = '"" &amp; AN1 &amp; ""' order by A desc""))"),0)</f>
        <v>0</v>
      </c>
      <c r="AO2">
        <f ca="1">IFERROR(__xludf.DUMMYFUNCTION("if(AO1="""","""",query('Raw Player Detail'!$A$3:$Q1000,""select C where B = '"" &amp; AO1 &amp; ""' order by A desc""))"),0)</f>
        <v>0</v>
      </c>
      <c r="AP2">
        <f ca="1">IFERROR(__xludf.DUMMYFUNCTION("if(AP1="""","""",query('Raw Player Detail'!$A$3:$Q1000,""select C where B = '"" &amp; AP1 &amp; ""' order by A desc""))"),1)</f>
        <v>1</v>
      </c>
      <c r="AQ2">
        <f ca="1">IFERROR(__xludf.DUMMYFUNCTION("if(AQ1="""","""",query('Raw Player Detail'!$A$3:$Q1000,""select C where B = '"" &amp; AQ1 &amp; ""' order by A desc""))"),0)</f>
        <v>0</v>
      </c>
      <c r="AR2">
        <f ca="1">IFERROR(__xludf.DUMMYFUNCTION("if(AR1="""","""",query('Raw Player Detail'!$A$3:$Q1000,""select C where B = '"" &amp; AR1 &amp; ""' order by A desc""))"),0)</f>
        <v>0</v>
      </c>
      <c r="AS2">
        <f ca="1">IFERROR(__xludf.DUMMYFUNCTION("if(AS1="""","""",query('Raw Player Detail'!$A$3:$Q1000,""select C where B = '"" &amp; AS1 &amp; ""' order by A desc""))"),0)</f>
        <v>0</v>
      </c>
      <c r="AT2" t="str">
        <f ca="1">IFERROR(__xludf.DUMMYFUNCTION("if(AT1="""","""",query('Raw Player Detail'!$A$3:$Q1000,""select C where B = '"" &amp; AT1 &amp; ""' order by A desc""))"),"")</f>
        <v/>
      </c>
    </row>
    <row r="3" spans="1:46" ht="15.75" customHeight="1" x14ac:dyDescent="0.35">
      <c r="B3">
        <f ca="1">IFERROR(__xludf.DUMMYFUNCTION("""COMPUTED_VALUE"""),0)</f>
        <v>0</v>
      </c>
      <c r="C3">
        <f ca="1">IFERROR(__xludf.DUMMYFUNCTION("""COMPUTED_VALUE"""),0)</f>
        <v>0</v>
      </c>
      <c r="D3">
        <f ca="1">IFERROR(__xludf.DUMMYFUNCTION("""COMPUTED_VALUE"""),1)</f>
        <v>1</v>
      </c>
      <c r="E3">
        <f ca="1">IFERROR(__xludf.DUMMYFUNCTION("""COMPUTED_VALUE"""),0)</f>
        <v>0</v>
      </c>
      <c r="F3">
        <f ca="1">IFERROR(__xludf.DUMMYFUNCTION("""COMPUTED_VALUE"""),0)</f>
        <v>0</v>
      </c>
      <c r="G3">
        <f ca="1">IFERROR(__xludf.DUMMYFUNCTION("""COMPUTED_VALUE"""),0)</f>
        <v>0</v>
      </c>
      <c r="H3">
        <f ca="1">IFERROR(__xludf.DUMMYFUNCTION("""COMPUTED_VALUE"""),0)</f>
        <v>0</v>
      </c>
      <c r="I3">
        <f ca="1">IFERROR(__xludf.DUMMYFUNCTION("""COMPUTED_VALUE"""),0)</f>
        <v>0</v>
      </c>
      <c r="J3">
        <f ca="1">IFERROR(__xludf.DUMMYFUNCTION("""COMPUTED_VALUE"""),0)</f>
        <v>0</v>
      </c>
      <c r="K3">
        <f ca="1">IFERROR(__xludf.DUMMYFUNCTION("""COMPUTED_VALUE"""),0)</f>
        <v>0</v>
      </c>
      <c r="M3">
        <f ca="1">IFERROR(__xludf.DUMMYFUNCTION("""COMPUTED_VALUE"""),0)</f>
        <v>0</v>
      </c>
      <c r="O3">
        <f ca="1">IFERROR(__xludf.DUMMYFUNCTION("""COMPUTED_VALUE"""),0)</f>
        <v>0</v>
      </c>
      <c r="P3">
        <f ca="1">IFERROR(__xludf.DUMMYFUNCTION("""COMPUTED_VALUE"""),0)</f>
        <v>0</v>
      </c>
      <c r="R3">
        <f ca="1">IFERROR(__xludf.DUMMYFUNCTION("""COMPUTED_VALUE"""),0)</f>
        <v>0</v>
      </c>
      <c r="V3">
        <f ca="1">IFERROR(__xludf.DUMMYFUNCTION("""COMPUTED_VALUE"""),0)</f>
        <v>0</v>
      </c>
      <c r="W3">
        <f ca="1">IFERROR(__xludf.DUMMYFUNCTION("""COMPUTED_VALUE"""),0)</f>
        <v>0</v>
      </c>
      <c r="X3">
        <f ca="1">IFERROR(__xludf.DUMMYFUNCTION("""COMPUTED_VALUE"""),1)</f>
        <v>1</v>
      </c>
      <c r="Y3">
        <f ca="1">IFERROR(__xludf.DUMMYFUNCTION("""COMPUTED_VALUE"""),0)</f>
        <v>0</v>
      </c>
      <c r="AA3">
        <f ca="1">IFERROR(__xludf.DUMMYFUNCTION("""COMPUTED_VALUE"""),0)</f>
        <v>0</v>
      </c>
      <c r="AB3">
        <f ca="1">IFERROR(__xludf.DUMMYFUNCTION("""COMPUTED_VALUE"""),0)</f>
        <v>0</v>
      </c>
      <c r="AC3">
        <f ca="1">IFERROR(__xludf.DUMMYFUNCTION("""COMPUTED_VALUE"""),0)</f>
        <v>0</v>
      </c>
      <c r="AF3">
        <f ca="1">IFERROR(__xludf.DUMMYFUNCTION("""COMPUTED_VALUE"""),0)</f>
        <v>0</v>
      </c>
      <c r="AI3">
        <f ca="1">IFERROR(__xludf.DUMMYFUNCTION("""COMPUTED_VALUE"""),0)</f>
        <v>0</v>
      </c>
      <c r="AL3">
        <f ca="1">IFERROR(__xludf.DUMMYFUNCTION("""COMPUTED_VALUE"""),0)</f>
        <v>0</v>
      </c>
      <c r="AP3">
        <f ca="1">IFERROR(__xludf.DUMMYFUNCTION("""COMPUTED_VALUE"""),1)</f>
        <v>1</v>
      </c>
      <c r="AQ3">
        <f ca="1">IFERROR(__xludf.DUMMYFUNCTION("""COMPUTED_VALUE"""),0)</f>
        <v>0</v>
      </c>
      <c r="AR3">
        <f ca="1">IFERROR(__xludf.DUMMYFUNCTION("""COMPUTED_VALUE"""),0)</f>
        <v>0</v>
      </c>
    </row>
    <row r="4" spans="1:46" ht="15.75" customHeight="1" x14ac:dyDescent="0.35">
      <c r="B4">
        <f ca="1">IFERROR(__xludf.DUMMYFUNCTION("""COMPUTED_VALUE"""),0)</f>
        <v>0</v>
      </c>
      <c r="C4">
        <f ca="1">IFERROR(__xludf.DUMMYFUNCTION("""COMPUTED_VALUE"""),1)</f>
        <v>1</v>
      </c>
      <c r="D4">
        <f ca="1">IFERROR(__xludf.DUMMYFUNCTION("""COMPUTED_VALUE"""),0)</f>
        <v>0</v>
      </c>
      <c r="E4">
        <f ca="1">IFERROR(__xludf.DUMMYFUNCTION("""COMPUTED_VALUE"""),0)</f>
        <v>0</v>
      </c>
      <c r="F4">
        <f ca="1">IFERROR(__xludf.DUMMYFUNCTION("""COMPUTED_VALUE"""),0)</f>
        <v>0</v>
      </c>
      <c r="G4">
        <f ca="1">IFERROR(__xludf.DUMMYFUNCTION("""COMPUTED_VALUE"""),0)</f>
        <v>0</v>
      </c>
      <c r="H4">
        <f ca="1">IFERROR(__xludf.DUMMYFUNCTION("""COMPUTED_VALUE"""),0)</f>
        <v>0</v>
      </c>
      <c r="I4">
        <f ca="1">IFERROR(__xludf.DUMMYFUNCTION("""COMPUTED_VALUE"""),0)</f>
        <v>0</v>
      </c>
      <c r="J4">
        <f ca="1">IFERROR(__xludf.DUMMYFUNCTION("""COMPUTED_VALUE"""),0)</f>
        <v>0</v>
      </c>
      <c r="K4">
        <f ca="1">IFERROR(__xludf.DUMMYFUNCTION("""COMPUTED_VALUE"""),0)</f>
        <v>0</v>
      </c>
      <c r="M4">
        <f ca="1">IFERROR(__xludf.DUMMYFUNCTION("""COMPUTED_VALUE"""),0)</f>
        <v>0</v>
      </c>
      <c r="P4">
        <f ca="1">IFERROR(__xludf.DUMMYFUNCTION("""COMPUTED_VALUE"""),0)</f>
        <v>0</v>
      </c>
      <c r="R4">
        <f ca="1">IFERROR(__xludf.DUMMYFUNCTION("""COMPUTED_VALUE"""),0)</f>
        <v>0</v>
      </c>
      <c r="V4">
        <f ca="1">IFERROR(__xludf.DUMMYFUNCTION("""COMPUTED_VALUE"""),0)</f>
        <v>0</v>
      </c>
      <c r="W4">
        <f ca="1">IFERROR(__xludf.DUMMYFUNCTION("""COMPUTED_VALUE"""),1)</f>
        <v>1</v>
      </c>
      <c r="X4">
        <f ca="1">IFERROR(__xludf.DUMMYFUNCTION("""COMPUTED_VALUE"""),0)</f>
        <v>0</v>
      </c>
      <c r="Y4">
        <f ca="1">IFERROR(__xludf.DUMMYFUNCTION("""COMPUTED_VALUE"""),0)</f>
        <v>0</v>
      </c>
      <c r="AA4">
        <f ca="1">IFERROR(__xludf.DUMMYFUNCTION("""COMPUTED_VALUE"""),0)</f>
        <v>0</v>
      </c>
      <c r="AB4">
        <f ca="1">IFERROR(__xludf.DUMMYFUNCTION("""COMPUTED_VALUE"""),0)</f>
        <v>0</v>
      </c>
      <c r="AQ4">
        <f ca="1">IFERROR(__xludf.DUMMYFUNCTION("""COMPUTED_VALUE"""),0)</f>
        <v>0</v>
      </c>
    </row>
    <row r="5" spans="1:46" ht="15.75" customHeight="1" x14ac:dyDescent="0.35">
      <c r="B5">
        <f ca="1">IFERROR(__xludf.DUMMYFUNCTION("""COMPUTED_VALUE"""),0)</f>
        <v>0</v>
      </c>
      <c r="C5">
        <f ca="1">IFERROR(__xludf.DUMMYFUNCTION("""COMPUTED_VALUE"""),1)</f>
        <v>1</v>
      </c>
      <c r="D5">
        <f ca="1">IFERROR(__xludf.DUMMYFUNCTION("""COMPUTED_VALUE"""),0)</f>
        <v>0</v>
      </c>
      <c r="E5">
        <f ca="1">IFERROR(__xludf.DUMMYFUNCTION("""COMPUTED_VALUE"""),1)</f>
        <v>1</v>
      </c>
      <c r="F5">
        <f ca="1">IFERROR(__xludf.DUMMYFUNCTION("""COMPUTED_VALUE"""),0)</f>
        <v>0</v>
      </c>
      <c r="G5">
        <f ca="1">IFERROR(__xludf.DUMMYFUNCTION("""COMPUTED_VALUE"""),0)</f>
        <v>0</v>
      </c>
      <c r="H5">
        <f ca="1">IFERROR(__xludf.DUMMYFUNCTION("""COMPUTED_VALUE"""),0)</f>
        <v>0</v>
      </c>
      <c r="I5">
        <f ca="1">IFERROR(__xludf.DUMMYFUNCTION("""COMPUTED_VALUE"""),0)</f>
        <v>0</v>
      </c>
      <c r="K5">
        <f ca="1">IFERROR(__xludf.DUMMYFUNCTION("""COMPUTED_VALUE"""),0)</f>
        <v>0</v>
      </c>
      <c r="P5">
        <f ca="1">IFERROR(__xludf.DUMMYFUNCTION("""COMPUTED_VALUE"""),0)</f>
        <v>0</v>
      </c>
      <c r="R5">
        <f ca="1">IFERROR(__xludf.DUMMYFUNCTION("""COMPUTED_VALUE"""),0)</f>
        <v>0</v>
      </c>
      <c r="V5">
        <f ca="1">IFERROR(__xludf.DUMMYFUNCTION("""COMPUTED_VALUE"""),0)</f>
        <v>0</v>
      </c>
      <c r="W5">
        <f ca="1">IFERROR(__xludf.DUMMYFUNCTION("""COMPUTED_VALUE"""),0)</f>
        <v>0</v>
      </c>
      <c r="X5">
        <f ca="1">IFERROR(__xludf.DUMMYFUNCTION("""COMPUTED_VALUE"""),0)</f>
        <v>0</v>
      </c>
      <c r="Y5">
        <f ca="1">IFERROR(__xludf.DUMMYFUNCTION("""COMPUTED_VALUE"""),1)</f>
        <v>1</v>
      </c>
      <c r="AA5">
        <f ca="1">IFERROR(__xludf.DUMMYFUNCTION("""COMPUTED_VALUE"""),0)</f>
        <v>0</v>
      </c>
      <c r="AB5">
        <f ca="1">IFERROR(__xludf.DUMMYFUNCTION("""COMPUTED_VALUE"""),0)</f>
        <v>0</v>
      </c>
      <c r="AQ5">
        <f ca="1">IFERROR(__xludf.DUMMYFUNCTION("""COMPUTED_VALUE"""),0)</f>
        <v>0</v>
      </c>
    </row>
    <row r="6" spans="1:46" ht="15.75" customHeight="1" x14ac:dyDescent="0.35">
      <c r="B6">
        <f ca="1">IFERROR(__xludf.DUMMYFUNCTION("""COMPUTED_VALUE"""),0)</f>
        <v>0</v>
      </c>
      <c r="C6">
        <f ca="1">IFERROR(__xludf.DUMMYFUNCTION("""COMPUTED_VALUE"""),1)</f>
        <v>1</v>
      </c>
      <c r="D6">
        <f ca="1">IFERROR(__xludf.DUMMYFUNCTION("""COMPUTED_VALUE"""),0)</f>
        <v>0</v>
      </c>
      <c r="E6">
        <f ca="1">IFERROR(__xludf.DUMMYFUNCTION("""COMPUTED_VALUE"""),0)</f>
        <v>0</v>
      </c>
      <c r="F6">
        <f ca="1">IFERROR(__xludf.DUMMYFUNCTION("""COMPUTED_VALUE"""),0)</f>
        <v>0</v>
      </c>
      <c r="G6">
        <f ca="1">IFERROR(__xludf.DUMMYFUNCTION("""COMPUTED_VALUE"""),0)</f>
        <v>0</v>
      </c>
      <c r="H6">
        <f ca="1">IFERROR(__xludf.DUMMYFUNCTION("""COMPUTED_VALUE"""),0)</f>
        <v>0</v>
      </c>
      <c r="I6">
        <f ca="1">IFERROR(__xludf.DUMMYFUNCTION("""COMPUTED_VALUE"""),0)</f>
        <v>0</v>
      </c>
      <c r="K6">
        <f ca="1">IFERROR(__xludf.DUMMYFUNCTION("""COMPUTED_VALUE"""),0)</f>
        <v>0</v>
      </c>
      <c r="R6">
        <f ca="1">IFERROR(__xludf.DUMMYFUNCTION("""COMPUTED_VALUE"""),0)</f>
        <v>0</v>
      </c>
      <c r="W6">
        <f ca="1">IFERROR(__xludf.DUMMYFUNCTION("""COMPUTED_VALUE"""),0)</f>
        <v>0</v>
      </c>
      <c r="Y6">
        <f ca="1">IFERROR(__xludf.DUMMYFUNCTION("""COMPUTED_VALUE"""),0)</f>
        <v>0</v>
      </c>
      <c r="AA6">
        <f ca="1">IFERROR(__xludf.DUMMYFUNCTION("""COMPUTED_VALUE"""),0)</f>
        <v>0</v>
      </c>
      <c r="AQ6">
        <f ca="1">IFERROR(__xludf.DUMMYFUNCTION("""COMPUTED_VALUE"""),0)</f>
        <v>0</v>
      </c>
    </row>
    <row r="7" spans="1:46" ht="15.75" customHeight="1" x14ac:dyDescent="0.35">
      <c r="B7">
        <f ca="1">IFERROR(__xludf.DUMMYFUNCTION("""COMPUTED_VALUE"""),0)</f>
        <v>0</v>
      </c>
      <c r="C7">
        <f ca="1">IFERROR(__xludf.DUMMYFUNCTION("""COMPUTED_VALUE"""),1)</f>
        <v>1</v>
      </c>
      <c r="D7">
        <f ca="1">IFERROR(__xludf.DUMMYFUNCTION("""COMPUTED_VALUE"""),1)</f>
        <v>1</v>
      </c>
      <c r="E7">
        <f ca="1">IFERROR(__xludf.DUMMYFUNCTION("""COMPUTED_VALUE"""),0)</f>
        <v>0</v>
      </c>
      <c r="F7">
        <f ca="1">IFERROR(__xludf.DUMMYFUNCTION("""COMPUTED_VALUE"""),0)</f>
        <v>0</v>
      </c>
      <c r="G7">
        <f ca="1">IFERROR(__xludf.DUMMYFUNCTION("""COMPUTED_VALUE"""),0)</f>
        <v>0</v>
      </c>
      <c r="H7">
        <f ca="1">IFERROR(__xludf.DUMMYFUNCTION("""COMPUTED_VALUE"""),0)</f>
        <v>0</v>
      </c>
      <c r="I7">
        <f ca="1">IFERROR(__xludf.DUMMYFUNCTION("""COMPUTED_VALUE"""),0)</f>
        <v>0</v>
      </c>
      <c r="K7">
        <f ca="1">IFERROR(__xludf.DUMMYFUNCTION("""COMPUTED_VALUE"""),0)</f>
        <v>0</v>
      </c>
      <c r="R7">
        <f ca="1">IFERROR(__xludf.DUMMYFUNCTION("""COMPUTED_VALUE"""),1)</f>
        <v>1</v>
      </c>
      <c r="W7">
        <f ca="1">IFERROR(__xludf.DUMMYFUNCTION("""COMPUTED_VALUE"""),0)</f>
        <v>0</v>
      </c>
      <c r="Y7">
        <f ca="1">IFERROR(__xludf.DUMMYFUNCTION("""COMPUTED_VALUE"""),0)</f>
        <v>0</v>
      </c>
      <c r="AA7">
        <f ca="1">IFERROR(__xludf.DUMMYFUNCTION("""COMPUTED_VALUE"""),1)</f>
        <v>1</v>
      </c>
    </row>
    <row r="8" spans="1:46" ht="15.75" customHeight="1" x14ac:dyDescent="0.35">
      <c r="B8">
        <f ca="1">IFERROR(__xludf.DUMMYFUNCTION("""COMPUTED_VALUE"""),0)</f>
        <v>0</v>
      </c>
      <c r="C8">
        <f ca="1">IFERROR(__xludf.DUMMYFUNCTION("""COMPUTED_VALUE"""),0)</f>
        <v>0</v>
      </c>
      <c r="D8">
        <f ca="1">IFERROR(__xludf.DUMMYFUNCTION("""COMPUTED_VALUE"""),1)</f>
        <v>1</v>
      </c>
      <c r="E8">
        <f ca="1">IFERROR(__xludf.DUMMYFUNCTION("""COMPUTED_VALUE"""),1)</f>
        <v>1</v>
      </c>
      <c r="F8">
        <f ca="1">IFERROR(__xludf.DUMMYFUNCTION("""COMPUTED_VALUE"""),1)</f>
        <v>1</v>
      </c>
      <c r="G8">
        <f ca="1">IFERROR(__xludf.DUMMYFUNCTION("""COMPUTED_VALUE"""),0)</f>
        <v>0</v>
      </c>
      <c r="H8">
        <f ca="1">IFERROR(__xludf.DUMMYFUNCTION("""COMPUTED_VALUE"""),0)</f>
        <v>0</v>
      </c>
      <c r="I8">
        <f ca="1">IFERROR(__xludf.DUMMYFUNCTION("""COMPUTED_VALUE"""),0)</f>
        <v>0</v>
      </c>
      <c r="K8">
        <f ca="1">IFERROR(__xludf.DUMMYFUNCTION("""COMPUTED_VALUE"""),0)</f>
        <v>0</v>
      </c>
      <c r="R8">
        <f ca="1">IFERROR(__xludf.DUMMYFUNCTION("""COMPUTED_VALUE"""),0)</f>
        <v>0</v>
      </c>
      <c r="W8">
        <f ca="1">IFERROR(__xludf.DUMMYFUNCTION("""COMPUTED_VALUE"""),0)</f>
        <v>0</v>
      </c>
      <c r="Y8">
        <f ca="1">IFERROR(__xludf.DUMMYFUNCTION("""COMPUTED_VALUE"""),0)</f>
        <v>0</v>
      </c>
      <c r="AA8">
        <f ca="1">IFERROR(__xludf.DUMMYFUNCTION("""COMPUTED_VALUE"""),0)</f>
        <v>0</v>
      </c>
    </row>
    <row r="9" spans="1:46" ht="15.75" customHeight="1" x14ac:dyDescent="0.35">
      <c r="B9">
        <f ca="1">IFERROR(__xludf.DUMMYFUNCTION("""COMPUTED_VALUE"""),0)</f>
        <v>0</v>
      </c>
      <c r="C9">
        <f ca="1">IFERROR(__xludf.DUMMYFUNCTION("""COMPUTED_VALUE"""),0)</f>
        <v>0</v>
      </c>
      <c r="D9">
        <f ca="1">IFERROR(__xludf.DUMMYFUNCTION("""COMPUTED_VALUE"""),0)</f>
        <v>0</v>
      </c>
      <c r="E9">
        <f ca="1">IFERROR(__xludf.DUMMYFUNCTION("""COMPUTED_VALUE"""),0)</f>
        <v>0</v>
      </c>
      <c r="F9">
        <f ca="1">IFERROR(__xludf.DUMMYFUNCTION("""COMPUTED_VALUE"""),0)</f>
        <v>0</v>
      </c>
      <c r="G9">
        <f ca="1">IFERROR(__xludf.DUMMYFUNCTION("""COMPUTED_VALUE"""),0)</f>
        <v>0</v>
      </c>
      <c r="H9">
        <f ca="1">IFERROR(__xludf.DUMMYFUNCTION("""COMPUTED_VALUE"""),1)</f>
        <v>1</v>
      </c>
      <c r="I9">
        <f ca="1">IFERROR(__xludf.DUMMYFUNCTION("""COMPUTED_VALUE"""),0)</f>
        <v>0</v>
      </c>
      <c r="K9">
        <f ca="1">IFERROR(__xludf.DUMMYFUNCTION("""COMPUTED_VALUE"""),0)</f>
        <v>0</v>
      </c>
      <c r="R9">
        <f ca="1">IFERROR(__xludf.DUMMYFUNCTION("""COMPUTED_VALUE"""),0)</f>
        <v>0</v>
      </c>
      <c r="W9">
        <f ca="1">IFERROR(__xludf.DUMMYFUNCTION("""COMPUTED_VALUE"""),0)</f>
        <v>0</v>
      </c>
      <c r="Y9">
        <f ca="1">IFERROR(__xludf.DUMMYFUNCTION("""COMPUTED_VALUE"""),0)</f>
        <v>0</v>
      </c>
      <c r="AA9">
        <f ca="1">IFERROR(__xludf.DUMMYFUNCTION("""COMPUTED_VALUE"""),0)</f>
        <v>0</v>
      </c>
    </row>
    <row r="10" spans="1:46" ht="15.75" customHeight="1" x14ac:dyDescent="0.35">
      <c r="B10">
        <f ca="1">IFERROR(__xludf.DUMMYFUNCTION("""COMPUTED_VALUE"""),0)</f>
        <v>0</v>
      </c>
      <c r="C10">
        <f ca="1">IFERROR(__xludf.DUMMYFUNCTION("""COMPUTED_VALUE"""),1)</f>
        <v>1</v>
      </c>
      <c r="D10">
        <f ca="1">IFERROR(__xludf.DUMMYFUNCTION("""COMPUTED_VALUE"""),0)</f>
        <v>0</v>
      </c>
      <c r="E10">
        <f ca="1">IFERROR(__xludf.DUMMYFUNCTION("""COMPUTED_VALUE"""),0)</f>
        <v>0</v>
      </c>
      <c r="F10">
        <f ca="1">IFERROR(__xludf.DUMMYFUNCTION("""COMPUTED_VALUE"""),0)</f>
        <v>0</v>
      </c>
      <c r="G10">
        <f ca="1">IFERROR(__xludf.DUMMYFUNCTION("""COMPUTED_VALUE"""),0)</f>
        <v>0</v>
      </c>
      <c r="H10">
        <f ca="1">IFERROR(__xludf.DUMMYFUNCTION("""COMPUTED_VALUE"""),0)</f>
        <v>0</v>
      </c>
      <c r="K10">
        <f ca="1">IFERROR(__xludf.DUMMYFUNCTION("""COMPUTED_VALUE"""),0)</f>
        <v>0</v>
      </c>
      <c r="R10">
        <f ca="1">IFERROR(__xludf.DUMMYFUNCTION("""COMPUTED_VALUE"""),0)</f>
        <v>0</v>
      </c>
      <c r="W10">
        <f ca="1">IFERROR(__xludf.DUMMYFUNCTION("""COMPUTED_VALUE"""),0)</f>
        <v>0</v>
      </c>
      <c r="Y10">
        <f ca="1">IFERROR(__xludf.DUMMYFUNCTION("""COMPUTED_VALUE"""),1)</f>
        <v>1</v>
      </c>
      <c r="AA10">
        <f ca="1">IFERROR(__xludf.DUMMYFUNCTION("""COMPUTED_VALUE"""),0)</f>
        <v>0</v>
      </c>
    </row>
    <row r="11" spans="1:46" ht="15.75" customHeight="1" x14ac:dyDescent="0.35">
      <c r="B11">
        <f ca="1">IFERROR(__xludf.DUMMYFUNCTION("""COMPUTED_VALUE"""),0)</f>
        <v>0</v>
      </c>
      <c r="C11">
        <f ca="1">IFERROR(__xludf.DUMMYFUNCTION("""COMPUTED_VALUE"""),0)</f>
        <v>0</v>
      </c>
      <c r="D11">
        <f ca="1">IFERROR(__xludf.DUMMYFUNCTION("""COMPUTED_VALUE"""),0)</f>
        <v>0</v>
      </c>
      <c r="E11">
        <f ca="1">IFERROR(__xludf.DUMMYFUNCTION("""COMPUTED_VALUE"""),1)</f>
        <v>1</v>
      </c>
      <c r="F11">
        <f ca="1">IFERROR(__xludf.DUMMYFUNCTION("""COMPUTED_VALUE"""),0)</f>
        <v>0</v>
      </c>
      <c r="G11">
        <f ca="1">IFERROR(__xludf.DUMMYFUNCTION("""COMPUTED_VALUE"""),1)</f>
        <v>1</v>
      </c>
      <c r="H11">
        <f ca="1">IFERROR(__xludf.DUMMYFUNCTION("""COMPUTED_VALUE"""),0)</f>
        <v>0</v>
      </c>
      <c r="K11">
        <f ca="1">IFERROR(__xludf.DUMMYFUNCTION("""COMPUTED_VALUE"""),0)</f>
        <v>0</v>
      </c>
      <c r="R11">
        <f ca="1">IFERROR(__xludf.DUMMYFUNCTION("""COMPUTED_VALUE"""),0)</f>
        <v>0</v>
      </c>
      <c r="W11">
        <f ca="1">IFERROR(__xludf.DUMMYFUNCTION("""COMPUTED_VALUE"""),0)</f>
        <v>0</v>
      </c>
      <c r="Y11">
        <f ca="1">IFERROR(__xludf.DUMMYFUNCTION("""COMPUTED_VALUE"""),1)</f>
        <v>1</v>
      </c>
      <c r="AA11">
        <f ca="1">IFERROR(__xludf.DUMMYFUNCTION("""COMPUTED_VALUE"""),0)</f>
        <v>0</v>
      </c>
    </row>
    <row r="12" spans="1:46" ht="15.75" customHeight="1" x14ac:dyDescent="0.35">
      <c r="B12">
        <f ca="1">IFERROR(__xludf.DUMMYFUNCTION("""COMPUTED_VALUE"""),0)</f>
        <v>0</v>
      </c>
      <c r="C12">
        <f ca="1">IFERROR(__xludf.DUMMYFUNCTION("""COMPUTED_VALUE"""),1)</f>
        <v>1</v>
      </c>
      <c r="D12">
        <f ca="1">IFERROR(__xludf.DUMMYFUNCTION("""COMPUTED_VALUE"""),1)</f>
        <v>1</v>
      </c>
      <c r="E12">
        <f ca="1">IFERROR(__xludf.DUMMYFUNCTION("""COMPUTED_VALUE"""),1)</f>
        <v>1</v>
      </c>
      <c r="F12">
        <f ca="1">IFERROR(__xludf.DUMMYFUNCTION("""COMPUTED_VALUE"""),1)</f>
        <v>1</v>
      </c>
      <c r="G12">
        <f ca="1">IFERROR(__xludf.DUMMYFUNCTION("""COMPUTED_VALUE"""),1)</f>
        <v>1</v>
      </c>
      <c r="H12">
        <f ca="1">IFERROR(__xludf.DUMMYFUNCTION("""COMPUTED_VALUE"""),0)</f>
        <v>0</v>
      </c>
      <c r="K12">
        <f ca="1">IFERROR(__xludf.DUMMYFUNCTION("""COMPUTED_VALUE"""),0)</f>
        <v>0</v>
      </c>
      <c r="R12">
        <f ca="1">IFERROR(__xludf.DUMMYFUNCTION("""COMPUTED_VALUE"""),0)</f>
        <v>0</v>
      </c>
      <c r="W12">
        <f ca="1">IFERROR(__xludf.DUMMYFUNCTION("""COMPUTED_VALUE"""),0)</f>
        <v>0</v>
      </c>
      <c r="Y12">
        <f ca="1">IFERROR(__xludf.DUMMYFUNCTION("""COMPUTED_VALUE"""),1)</f>
        <v>1</v>
      </c>
      <c r="AA12">
        <f ca="1">IFERROR(__xludf.DUMMYFUNCTION("""COMPUTED_VALUE"""),1)</f>
        <v>1</v>
      </c>
    </row>
    <row r="13" spans="1:46" ht="15.75" customHeight="1" x14ac:dyDescent="0.35">
      <c r="B13">
        <f ca="1">IFERROR(__xludf.DUMMYFUNCTION("""COMPUTED_VALUE"""),0)</f>
        <v>0</v>
      </c>
      <c r="C13">
        <f ca="1">IFERROR(__xludf.DUMMYFUNCTION("""COMPUTED_VALUE"""),0)</f>
        <v>0</v>
      </c>
      <c r="D13">
        <f ca="1">IFERROR(__xludf.DUMMYFUNCTION("""COMPUTED_VALUE"""),1)</f>
        <v>1</v>
      </c>
      <c r="E13">
        <f ca="1">IFERROR(__xludf.DUMMYFUNCTION("""COMPUTED_VALUE"""),0)</f>
        <v>0</v>
      </c>
      <c r="F13">
        <f ca="1">IFERROR(__xludf.DUMMYFUNCTION("""COMPUTED_VALUE"""),0)</f>
        <v>0</v>
      </c>
      <c r="G13">
        <f ca="1">IFERROR(__xludf.DUMMYFUNCTION("""COMPUTED_VALUE"""),0)</f>
        <v>0</v>
      </c>
      <c r="H13">
        <f ca="1">IFERROR(__xludf.DUMMYFUNCTION("""COMPUTED_VALUE"""),0)</f>
        <v>0</v>
      </c>
      <c r="K13">
        <f ca="1">IFERROR(__xludf.DUMMYFUNCTION("""COMPUTED_VALUE"""),0)</f>
        <v>0</v>
      </c>
      <c r="R13">
        <f ca="1">IFERROR(__xludf.DUMMYFUNCTION("""COMPUTED_VALUE"""),1)</f>
        <v>1</v>
      </c>
      <c r="W13">
        <f ca="1">IFERROR(__xludf.DUMMYFUNCTION("""COMPUTED_VALUE"""),0)</f>
        <v>0</v>
      </c>
      <c r="Y13">
        <f ca="1">IFERROR(__xludf.DUMMYFUNCTION("""COMPUTED_VALUE"""),0)</f>
        <v>0</v>
      </c>
      <c r="AA13">
        <f ca="1">IFERROR(__xludf.DUMMYFUNCTION("""COMPUTED_VALUE"""),0)</f>
        <v>0</v>
      </c>
    </row>
    <row r="14" spans="1:46" ht="15.75" customHeight="1" x14ac:dyDescent="0.35">
      <c r="B14">
        <f ca="1">IFERROR(__xludf.DUMMYFUNCTION("""COMPUTED_VALUE"""),0)</f>
        <v>0</v>
      </c>
      <c r="C14">
        <f ca="1">IFERROR(__xludf.DUMMYFUNCTION("""COMPUTED_VALUE"""),0)</f>
        <v>0</v>
      </c>
      <c r="D14">
        <f ca="1">IFERROR(__xludf.DUMMYFUNCTION("""COMPUTED_VALUE"""),0)</f>
        <v>0</v>
      </c>
      <c r="E14">
        <f ca="1">IFERROR(__xludf.DUMMYFUNCTION("""COMPUTED_VALUE"""),1)</f>
        <v>1</v>
      </c>
      <c r="F14">
        <f ca="1">IFERROR(__xludf.DUMMYFUNCTION("""COMPUTED_VALUE"""),1)</f>
        <v>1</v>
      </c>
      <c r="G14">
        <f ca="1">IFERROR(__xludf.DUMMYFUNCTION("""COMPUTED_VALUE"""),0)</f>
        <v>0</v>
      </c>
      <c r="H14">
        <f ca="1">IFERROR(__xludf.DUMMYFUNCTION("""COMPUTED_VALUE"""),0)</f>
        <v>0</v>
      </c>
      <c r="K14">
        <f ca="1">IFERROR(__xludf.DUMMYFUNCTION("""COMPUTED_VALUE"""),0)</f>
        <v>0</v>
      </c>
      <c r="R14">
        <f ca="1">IFERROR(__xludf.DUMMYFUNCTION("""COMPUTED_VALUE"""),0)</f>
        <v>0</v>
      </c>
      <c r="W14">
        <f ca="1">IFERROR(__xludf.DUMMYFUNCTION("""COMPUTED_VALUE"""),0)</f>
        <v>0</v>
      </c>
      <c r="Y14">
        <f ca="1">IFERROR(__xludf.DUMMYFUNCTION("""COMPUTED_VALUE"""),0)</f>
        <v>0</v>
      </c>
      <c r="AA14">
        <f ca="1">IFERROR(__xludf.DUMMYFUNCTION("""COMPUTED_VALUE"""),1)</f>
        <v>1</v>
      </c>
    </row>
    <row r="15" spans="1:46" ht="15.75" customHeight="1" x14ac:dyDescent="0.35">
      <c r="B15">
        <f ca="1">IFERROR(__xludf.DUMMYFUNCTION("""COMPUTED_VALUE"""),1)</f>
        <v>1</v>
      </c>
      <c r="C15">
        <f ca="1">IFERROR(__xludf.DUMMYFUNCTION("""COMPUTED_VALUE"""),0)</f>
        <v>0</v>
      </c>
      <c r="D15">
        <f ca="1">IFERROR(__xludf.DUMMYFUNCTION("""COMPUTED_VALUE"""),0)</f>
        <v>0</v>
      </c>
      <c r="E15">
        <f ca="1">IFERROR(__xludf.DUMMYFUNCTION("""COMPUTED_VALUE"""),0)</f>
        <v>0</v>
      </c>
      <c r="F15">
        <f ca="1">IFERROR(__xludf.DUMMYFUNCTION("""COMPUTED_VALUE"""),0)</f>
        <v>0</v>
      </c>
      <c r="G15">
        <f ca="1">IFERROR(__xludf.DUMMYFUNCTION("""COMPUTED_VALUE"""),0)</f>
        <v>0</v>
      </c>
      <c r="H15">
        <f ca="1">IFERROR(__xludf.DUMMYFUNCTION("""COMPUTED_VALUE"""),1)</f>
        <v>1</v>
      </c>
      <c r="K15">
        <f ca="1">IFERROR(__xludf.DUMMYFUNCTION("""COMPUTED_VALUE"""),0)</f>
        <v>0</v>
      </c>
      <c r="R15">
        <f ca="1">IFERROR(__xludf.DUMMYFUNCTION("""COMPUTED_VALUE"""),0)</f>
        <v>0</v>
      </c>
      <c r="W15">
        <f ca="1">IFERROR(__xludf.DUMMYFUNCTION("""COMPUTED_VALUE"""),0)</f>
        <v>0</v>
      </c>
      <c r="Y15">
        <f ca="1">IFERROR(__xludf.DUMMYFUNCTION("""COMPUTED_VALUE"""),0)</f>
        <v>0</v>
      </c>
      <c r="AA15">
        <f ca="1">IFERROR(__xludf.DUMMYFUNCTION("""COMPUTED_VALUE"""),0)</f>
        <v>0</v>
      </c>
    </row>
    <row r="16" spans="1:46" ht="15.75" customHeight="1" x14ac:dyDescent="0.35">
      <c r="B16">
        <f ca="1">IFERROR(__xludf.DUMMYFUNCTION("""COMPUTED_VALUE"""),1)</f>
        <v>1</v>
      </c>
      <c r="C16">
        <f ca="1">IFERROR(__xludf.DUMMYFUNCTION("""COMPUTED_VALUE"""),0)</f>
        <v>0</v>
      </c>
      <c r="D16">
        <f ca="1">IFERROR(__xludf.DUMMYFUNCTION("""COMPUTED_VALUE"""),0)</f>
        <v>0</v>
      </c>
      <c r="E16">
        <f ca="1">IFERROR(__xludf.DUMMYFUNCTION("""COMPUTED_VALUE"""),0)</f>
        <v>0</v>
      </c>
      <c r="F16">
        <f ca="1">IFERROR(__xludf.DUMMYFUNCTION("""COMPUTED_VALUE"""),0)</f>
        <v>0</v>
      </c>
      <c r="G16">
        <f ca="1">IFERROR(__xludf.DUMMYFUNCTION("""COMPUTED_VALUE"""),0)</f>
        <v>0</v>
      </c>
      <c r="H16">
        <f ca="1">IFERROR(__xludf.DUMMYFUNCTION("""COMPUTED_VALUE"""),0)</f>
        <v>0</v>
      </c>
      <c r="K16">
        <f ca="1">IFERROR(__xludf.DUMMYFUNCTION("""COMPUTED_VALUE"""),0)</f>
        <v>0</v>
      </c>
      <c r="R16">
        <f ca="1">IFERROR(__xludf.DUMMYFUNCTION("""COMPUTED_VALUE"""),0)</f>
        <v>0</v>
      </c>
      <c r="W16">
        <f ca="1">IFERROR(__xludf.DUMMYFUNCTION("""COMPUTED_VALUE"""),0)</f>
        <v>0</v>
      </c>
      <c r="Y16">
        <f ca="1">IFERROR(__xludf.DUMMYFUNCTION("""COMPUTED_VALUE"""),0)</f>
        <v>0</v>
      </c>
      <c r="AA16">
        <f ca="1">IFERROR(__xludf.DUMMYFUNCTION("""COMPUTED_VALUE"""),0)</f>
        <v>0</v>
      </c>
    </row>
    <row r="17" spans="2:27" ht="15.75" customHeight="1" x14ac:dyDescent="0.35">
      <c r="B17">
        <f ca="1">IFERROR(__xludf.DUMMYFUNCTION("""COMPUTED_VALUE"""),0)</f>
        <v>0</v>
      </c>
      <c r="C17">
        <f ca="1">IFERROR(__xludf.DUMMYFUNCTION("""COMPUTED_VALUE"""),0)</f>
        <v>0</v>
      </c>
      <c r="D17">
        <f ca="1">IFERROR(__xludf.DUMMYFUNCTION("""COMPUTED_VALUE"""),1)</f>
        <v>1</v>
      </c>
      <c r="E17">
        <f ca="1">IFERROR(__xludf.DUMMYFUNCTION("""COMPUTED_VALUE"""),1)</f>
        <v>1</v>
      </c>
      <c r="F17">
        <f ca="1">IFERROR(__xludf.DUMMYFUNCTION("""COMPUTED_VALUE"""),0)</f>
        <v>0</v>
      </c>
      <c r="G17">
        <f ca="1">IFERROR(__xludf.DUMMYFUNCTION("""COMPUTED_VALUE"""),0)</f>
        <v>0</v>
      </c>
      <c r="H17">
        <f ca="1">IFERROR(__xludf.DUMMYFUNCTION("""COMPUTED_VALUE"""),0)</f>
        <v>0</v>
      </c>
      <c r="K17">
        <f ca="1">IFERROR(__xludf.DUMMYFUNCTION("""COMPUTED_VALUE"""),1)</f>
        <v>1</v>
      </c>
      <c r="R17">
        <f ca="1">IFERROR(__xludf.DUMMYFUNCTION("""COMPUTED_VALUE"""),0)</f>
        <v>0</v>
      </c>
      <c r="W17">
        <f ca="1">IFERROR(__xludf.DUMMYFUNCTION("""COMPUTED_VALUE"""),1)</f>
        <v>1</v>
      </c>
      <c r="Y17">
        <f ca="1">IFERROR(__xludf.DUMMYFUNCTION("""COMPUTED_VALUE"""),1)</f>
        <v>1</v>
      </c>
      <c r="AA17">
        <f ca="1">IFERROR(__xludf.DUMMYFUNCTION("""COMPUTED_VALUE"""),0)</f>
        <v>0</v>
      </c>
    </row>
    <row r="18" spans="2:27" ht="15.75" customHeight="1" x14ac:dyDescent="0.35">
      <c r="B18">
        <f ca="1">IFERROR(__xludf.DUMMYFUNCTION("""COMPUTED_VALUE"""),0)</f>
        <v>0</v>
      </c>
      <c r="C18">
        <f ca="1">IFERROR(__xludf.DUMMYFUNCTION("""COMPUTED_VALUE"""),1)</f>
        <v>1</v>
      </c>
      <c r="D18">
        <f ca="1">IFERROR(__xludf.DUMMYFUNCTION("""COMPUTED_VALUE"""),0)</f>
        <v>0</v>
      </c>
      <c r="E18">
        <f ca="1">IFERROR(__xludf.DUMMYFUNCTION("""COMPUTED_VALUE"""),0)</f>
        <v>0</v>
      </c>
      <c r="G18">
        <f ca="1">IFERROR(__xludf.DUMMYFUNCTION("""COMPUTED_VALUE"""),0)</f>
        <v>0</v>
      </c>
      <c r="H18">
        <f ca="1">IFERROR(__xludf.DUMMYFUNCTION("""COMPUTED_VALUE"""),0)</f>
        <v>0</v>
      </c>
      <c r="K18">
        <f ca="1">IFERROR(__xludf.DUMMYFUNCTION("""COMPUTED_VALUE"""),0)</f>
        <v>0</v>
      </c>
      <c r="R18">
        <f ca="1">IFERROR(__xludf.DUMMYFUNCTION("""COMPUTED_VALUE"""),0)</f>
        <v>0</v>
      </c>
      <c r="W18">
        <f ca="1">IFERROR(__xludf.DUMMYFUNCTION("""COMPUTED_VALUE"""),0)</f>
        <v>0</v>
      </c>
      <c r="AA18">
        <f ca="1">IFERROR(__xludf.DUMMYFUNCTION("""COMPUTED_VALUE"""),0)</f>
        <v>0</v>
      </c>
    </row>
    <row r="19" spans="2:27" ht="15.75" customHeight="1" x14ac:dyDescent="0.35">
      <c r="C19">
        <f ca="1">IFERROR(__xludf.DUMMYFUNCTION("""COMPUTED_VALUE"""),1)</f>
        <v>1</v>
      </c>
      <c r="D19">
        <f ca="1">IFERROR(__xludf.DUMMYFUNCTION("""COMPUTED_VALUE"""),0)</f>
        <v>0</v>
      </c>
      <c r="E19">
        <f ca="1">IFERROR(__xludf.DUMMYFUNCTION("""COMPUTED_VALUE"""),0)</f>
        <v>0</v>
      </c>
      <c r="G19">
        <f ca="1">IFERROR(__xludf.DUMMYFUNCTION("""COMPUTED_VALUE"""),0)</f>
        <v>0</v>
      </c>
      <c r="H19">
        <f ca="1">IFERROR(__xludf.DUMMYFUNCTION("""COMPUTED_VALUE"""),0)</f>
        <v>0</v>
      </c>
      <c r="K19">
        <f ca="1">IFERROR(__xludf.DUMMYFUNCTION("""COMPUTED_VALUE"""),0)</f>
        <v>0</v>
      </c>
      <c r="R19">
        <f ca="1">IFERROR(__xludf.DUMMYFUNCTION("""COMPUTED_VALUE"""),0)</f>
        <v>0</v>
      </c>
      <c r="W19">
        <f ca="1">IFERROR(__xludf.DUMMYFUNCTION("""COMPUTED_VALUE"""),0)</f>
        <v>0</v>
      </c>
      <c r="AA19">
        <f ca="1">IFERROR(__xludf.DUMMYFUNCTION("""COMPUTED_VALUE"""),0)</f>
        <v>0</v>
      </c>
    </row>
    <row r="20" spans="2:27" ht="15.75" customHeight="1" x14ac:dyDescent="0.35">
      <c r="C20">
        <f ca="1">IFERROR(__xludf.DUMMYFUNCTION("""COMPUTED_VALUE"""),1)</f>
        <v>1</v>
      </c>
      <c r="D20">
        <f ca="1">IFERROR(__xludf.DUMMYFUNCTION("""COMPUTED_VALUE"""),1)</f>
        <v>1</v>
      </c>
      <c r="E20">
        <f ca="1">IFERROR(__xludf.DUMMYFUNCTION("""COMPUTED_VALUE"""),1)</f>
        <v>1</v>
      </c>
      <c r="G20">
        <f ca="1">IFERROR(__xludf.DUMMYFUNCTION("""COMPUTED_VALUE"""),1)</f>
        <v>1</v>
      </c>
      <c r="H20">
        <f ca="1">IFERROR(__xludf.DUMMYFUNCTION("""COMPUTED_VALUE"""),0)</f>
        <v>0</v>
      </c>
      <c r="K20">
        <f ca="1">IFERROR(__xludf.DUMMYFUNCTION("""COMPUTED_VALUE"""),0)</f>
        <v>0</v>
      </c>
      <c r="R20">
        <f ca="1">IFERROR(__xludf.DUMMYFUNCTION("""COMPUTED_VALUE"""),0)</f>
        <v>0</v>
      </c>
      <c r="W20">
        <f ca="1">IFERROR(__xludf.DUMMYFUNCTION("""COMPUTED_VALUE"""),0)</f>
        <v>0</v>
      </c>
      <c r="AA20">
        <f ca="1">IFERROR(__xludf.DUMMYFUNCTION("""COMPUTED_VALUE"""),0)</f>
        <v>0</v>
      </c>
    </row>
    <row r="21" spans="2:27" ht="15.75" customHeight="1" x14ac:dyDescent="0.35">
      <c r="C21">
        <f ca="1">IFERROR(__xludf.DUMMYFUNCTION("""COMPUTED_VALUE"""),0)</f>
        <v>0</v>
      </c>
      <c r="D21">
        <f ca="1">IFERROR(__xludf.DUMMYFUNCTION("""COMPUTED_VALUE"""),0)</f>
        <v>0</v>
      </c>
      <c r="E21">
        <f ca="1">IFERROR(__xludf.DUMMYFUNCTION("""COMPUTED_VALUE"""),0)</f>
        <v>0</v>
      </c>
      <c r="G21">
        <f ca="1">IFERROR(__xludf.DUMMYFUNCTION("""COMPUTED_VALUE"""),0)</f>
        <v>0</v>
      </c>
      <c r="H21">
        <f ca="1">IFERROR(__xludf.DUMMYFUNCTION("""COMPUTED_VALUE"""),1)</f>
        <v>1</v>
      </c>
      <c r="K21">
        <f ca="1">IFERROR(__xludf.DUMMYFUNCTION("""COMPUTED_VALUE"""),0)</f>
        <v>0</v>
      </c>
      <c r="R21">
        <f ca="1">IFERROR(__xludf.DUMMYFUNCTION("""COMPUTED_VALUE"""),0)</f>
        <v>0</v>
      </c>
      <c r="W21">
        <f ca="1">IFERROR(__xludf.DUMMYFUNCTION("""COMPUTED_VALUE"""),0)</f>
        <v>0</v>
      </c>
      <c r="AA21">
        <f ca="1">IFERROR(__xludf.DUMMYFUNCTION("""COMPUTED_VALUE"""),0)</f>
        <v>0</v>
      </c>
    </row>
    <row r="22" spans="2:27" ht="15.75" customHeight="1" x14ac:dyDescent="0.35">
      <c r="C22">
        <f ca="1">IFERROR(__xludf.DUMMYFUNCTION("""COMPUTED_VALUE"""),0)</f>
        <v>0</v>
      </c>
      <c r="D22">
        <f ca="1">IFERROR(__xludf.DUMMYFUNCTION("""COMPUTED_VALUE"""),0)</f>
        <v>0</v>
      </c>
      <c r="E22">
        <f ca="1">IFERROR(__xludf.DUMMYFUNCTION("""COMPUTED_VALUE"""),0)</f>
        <v>0</v>
      </c>
      <c r="G22">
        <f ca="1">IFERROR(__xludf.DUMMYFUNCTION("""COMPUTED_VALUE"""),1)</f>
        <v>1</v>
      </c>
      <c r="H22">
        <f ca="1">IFERROR(__xludf.DUMMYFUNCTION("""COMPUTED_VALUE"""),0)</f>
        <v>0</v>
      </c>
      <c r="K22">
        <f ca="1">IFERROR(__xludf.DUMMYFUNCTION("""COMPUTED_VALUE"""),0)</f>
        <v>0</v>
      </c>
      <c r="R22">
        <f ca="1">IFERROR(__xludf.DUMMYFUNCTION("""COMPUTED_VALUE"""),0)</f>
        <v>0</v>
      </c>
      <c r="W22">
        <f ca="1">IFERROR(__xludf.DUMMYFUNCTION("""COMPUTED_VALUE"""),0)</f>
        <v>0</v>
      </c>
      <c r="AA22">
        <f ca="1">IFERROR(__xludf.DUMMYFUNCTION("""COMPUTED_VALUE"""),0)</f>
        <v>0</v>
      </c>
    </row>
    <row r="23" spans="2:27" ht="15.75" customHeight="1" x14ac:dyDescent="0.35">
      <c r="C23">
        <f ca="1">IFERROR(__xludf.DUMMYFUNCTION("""COMPUTED_VALUE"""),0)</f>
        <v>0</v>
      </c>
      <c r="D23">
        <f ca="1">IFERROR(__xludf.DUMMYFUNCTION("""COMPUTED_VALUE"""),0)</f>
        <v>0</v>
      </c>
      <c r="E23">
        <f ca="1">IFERROR(__xludf.DUMMYFUNCTION("""COMPUTED_VALUE"""),0)</f>
        <v>0</v>
      </c>
      <c r="G23">
        <f ca="1">IFERROR(__xludf.DUMMYFUNCTION("""COMPUTED_VALUE"""),1)</f>
        <v>1</v>
      </c>
      <c r="H23">
        <f ca="1">IFERROR(__xludf.DUMMYFUNCTION("""COMPUTED_VALUE"""),0)</f>
        <v>0</v>
      </c>
      <c r="K23">
        <f ca="1">IFERROR(__xludf.DUMMYFUNCTION("""COMPUTED_VALUE"""),0)</f>
        <v>0</v>
      </c>
      <c r="R23">
        <f ca="1">IFERROR(__xludf.DUMMYFUNCTION("""COMPUTED_VALUE"""),1)</f>
        <v>1</v>
      </c>
      <c r="W23">
        <f ca="1">IFERROR(__xludf.DUMMYFUNCTION("""COMPUTED_VALUE"""),0)</f>
        <v>0</v>
      </c>
      <c r="AA23">
        <f ca="1">IFERROR(__xludf.DUMMYFUNCTION("""COMPUTED_VALUE"""),1)</f>
        <v>1</v>
      </c>
    </row>
    <row r="24" spans="2:27" ht="15.75" customHeight="1" x14ac:dyDescent="0.35">
      <c r="C24">
        <f ca="1">IFERROR(__xludf.DUMMYFUNCTION("""COMPUTED_VALUE"""),0)</f>
        <v>0</v>
      </c>
      <c r="D24">
        <f ca="1">IFERROR(__xludf.DUMMYFUNCTION("""COMPUTED_VALUE"""),0)</f>
        <v>0</v>
      </c>
      <c r="E24">
        <f ca="1">IFERROR(__xludf.DUMMYFUNCTION("""COMPUTED_VALUE"""),0)</f>
        <v>0</v>
      </c>
      <c r="G24">
        <f ca="1">IFERROR(__xludf.DUMMYFUNCTION("""COMPUTED_VALUE"""),1)</f>
        <v>1</v>
      </c>
      <c r="H24">
        <f ca="1">IFERROR(__xludf.DUMMYFUNCTION("""COMPUTED_VALUE"""),0)</f>
        <v>0</v>
      </c>
      <c r="K24">
        <f ca="1">IFERROR(__xludf.DUMMYFUNCTION("""COMPUTED_VALUE"""),0)</f>
        <v>0</v>
      </c>
      <c r="R24">
        <f ca="1">IFERROR(__xludf.DUMMYFUNCTION("""COMPUTED_VALUE"""),1)</f>
        <v>1</v>
      </c>
      <c r="W24">
        <f ca="1">IFERROR(__xludf.DUMMYFUNCTION("""COMPUTED_VALUE"""),0)</f>
        <v>0</v>
      </c>
      <c r="AA24">
        <f ca="1">IFERROR(__xludf.DUMMYFUNCTION("""COMPUTED_VALUE"""),0)</f>
        <v>0</v>
      </c>
    </row>
    <row r="25" spans="2:27" ht="15.75" customHeight="1" x14ac:dyDescent="0.35">
      <c r="C25">
        <f ca="1">IFERROR(__xludf.DUMMYFUNCTION("""COMPUTED_VALUE"""),0)</f>
        <v>0</v>
      </c>
      <c r="D25">
        <f ca="1">IFERROR(__xludf.DUMMYFUNCTION("""COMPUTED_VALUE"""),1)</f>
        <v>1</v>
      </c>
      <c r="E25">
        <f ca="1">IFERROR(__xludf.DUMMYFUNCTION("""COMPUTED_VALUE"""),1)</f>
        <v>1</v>
      </c>
      <c r="G25">
        <f ca="1">IFERROR(__xludf.DUMMYFUNCTION("""COMPUTED_VALUE"""),1)</f>
        <v>1</v>
      </c>
      <c r="H25">
        <f ca="1">IFERROR(__xludf.DUMMYFUNCTION("""COMPUTED_VALUE"""),0)</f>
        <v>0</v>
      </c>
      <c r="K25">
        <f ca="1">IFERROR(__xludf.DUMMYFUNCTION("""COMPUTED_VALUE"""),0)</f>
        <v>0</v>
      </c>
      <c r="R25">
        <f ca="1">IFERROR(__xludf.DUMMYFUNCTION("""COMPUTED_VALUE"""),0)</f>
        <v>0</v>
      </c>
      <c r="W25">
        <f ca="1">IFERROR(__xludf.DUMMYFUNCTION("""COMPUTED_VALUE"""),0)</f>
        <v>0</v>
      </c>
      <c r="AA25">
        <f ca="1">IFERROR(__xludf.DUMMYFUNCTION("""COMPUTED_VALUE"""),1)</f>
        <v>1</v>
      </c>
    </row>
    <row r="26" spans="2:27" ht="15.75" customHeight="1" x14ac:dyDescent="0.35">
      <c r="C26">
        <f ca="1">IFERROR(__xludf.DUMMYFUNCTION("""COMPUTED_VALUE"""),1)</f>
        <v>1</v>
      </c>
      <c r="D26">
        <f ca="1">IFERROR(__xludf.DUMMYFUNCTION("""COMPUTED_VALUE"""),0)</f>
        <v>0</v>
      </c>
      <c r="E26">
        <f ca="1">IFERROR(__xludf.DUMMYFUNCTION("""COMPUTED_VALUE"""),0)</f>
        <v>0</v>
      </c>
      <c r="G26">
        <f ca="1">IFERROR(__xludf.DUMMYFUNCTION("""COMPUTED_VALUE"""),0)</f>
        <v>0</v>
      </c>
      <c r="H26">
        <f ca="1">IFERROR(__xludf.DUMMYFUNCTION("""COMPUTED_VALUE"""),0)</f>
        <v>0</v>
      </c>
      <c r="K26">
        <f ca="1">IFERROR(__xludf.DUMMYFUNCTION("""COMPUTED_VALUE"""),1)</f>
        <v>1</v>
      </c>
      <c r="R26">
        <f ca="1">IFERROR(__xludf.DUMMYFUNCTION("""COMPUTED_VALUE"""),1)</f>
        <v>1</v>
      </c>
      <c r="W26">
        <f ca="1">IFERROR(__xludf.DUMMYFUNCTION("""COMPUTED_VALUE"""),0)</f>
        <v>0</v>
      </c>
      <c r="AA26">
        <f ca="1">IFERROR(__xludf.DUMMYFUNCTION("""COMPUTED_VALUE"""),0)</f>
        <v>0</v>
      </c>
    </row>
    <row r="27" spans="2:27" ht="15.75" customHeight="1" x14ac:dyDescent="0.35">
      <c r="C27">
        <f ca="1">IFERROR(__xludf.DUMMYFUNCTION("""COMPUTED_VALUE"""),1)</f>
        <v>1</v>
      </c>
      <c r="D27">
        <f ca="1">IFERROR(__xludf.DUMMYFUNCTION("""COMPUTED_VALUE"""),1)</f>
        <v>1</v>
      </c>
      <c r="E27">
        <f ca="1">IFERROR(__xludf.DUMMYFUNCTION("""COMPUTED_VALUE"""),0)</f>
        <v>0</v>
      </c>
      <c r="G27">
        <f ca="1">IFERROR(__xludf.DUMMYFUNCTION("""COMPUTED_VALUE"""),0)</f>
        <v>0</v>
      </c>
      <c r="H27">
        <f ca="1">IFERROR(__xludf.DUMMYFUNCTION("""COMPUTED_VALUE"""),0)</f>
        <v>0</v>
      </c>
      <c r="K27">
        <f ca="1">IFERROR(__xludf.DUMMYFUNCTION("""COMPUTED_VALUE"""),1)</f>
        <v>1</v>
      </c>
      <c r="R27">
        <f ca="1">IFERROR(__xludf.DUMMYFUNCTION("""COMPUTED_VALUE"""),0)</f>
        <v>0</v>
      </c>
      <c r="W27">
        <f ca="1">IFERROR(__xludf.DUMMYFUNCTION("""COMPUTED_VALUE"""),1)</f>
        <v>1</v>
      </c>
      <c r="AA27">
        <f ca="1">IFERROR(__xludf.DUMMYFUNCTION("""COMPUTED_VALUE"""),0)</f>
        <v>0</v>
      </c>
    </row>
    <row r="28" spans="2:27" ht="15.75" customHeight="1" x14ac:dyDescent="0.35">
      <c r="C28">
        <f ca="1">IFERROR(__xludf.DUMMYFUNCTION("""COMPUTED_VALUE"""),0)</f>
        <v>0</v>
      </c>
      <c r="D28">
        <f ca="1">IFERROR(__xludf.DUMMYFUNCTION("""COMPUTED_VALUE"""),0)</f>
        <v>0</v>
      </c>
      <c r="E28">
        <f ca="1">IFERROR(__xludf.DUMMYFUNCTION("""COMPUTED_VALUE"""),0)</f>
        <v>0</v>
      </c>
      <c r="G28">
        <f ca="1">IFERROR(__xludf.DUMMYFUNCTION("""COMPUTED_VALUE"""),0)</f>
        <v>0</v>
      </c>
      <c r="K28">
        <f ca="1">IFERROR(__xludf.DUMMYFUNCTION("""COMPUTED_VALUE"""),0)</f>
        <v>0</v>
      </c>
      <c r="R28">
        <f ca="1">IFERROR(__xludf.DUMMYFUNCTION("""COMPUTED_VALUE"""),0)</f>
        <v>0</v>
      </c>
      <c r="W28">
        <f ca="1">IFERROR(__xludf.DUMMYFUNCTION("""COMPUTED_VALUE"""),0)</f>
        <v>0</v>
      </c>
      <c r="AA28">
        <f ca="1">IFERROR(__xludf.DUMMYFUNCTION("""COMPUTED_VALUE"""),0)</f>
        <v>0</v>
      </c>
    </row>
    <row r="29" spans="2:27" ht="15.75" customHeight="1" x14ac:dyDescent="0.35">
      <c r="C29">
        <f ca="1">IFERROR(__xludf.DUMMYFUNCTION("""COMPUTED_VALUE"""),0)</f>
        <v>0</v>
      </c>
      <c r="D29">
        <f ca="1">IFERROR(__xludf.DUMMYFUNCTION("""COMPUTED_VALUE"""),1)</f>
        <v>1</v>
      </c>
      <c r="E29">
        <f ca="1">IFERROR(__xludf.DUMMYFUNCTION("""COMPUTED_VALUE"""),0)</f>
        <v>0</v>
      </c>
      <c r="G29">
        <f ca="1">IFERROR(__xludf.DUMMYFUNCTION("""COMPUTED_VALUE"""),0)</f>
        <v>0</v>
      </c>
      <c r="K29">
        <f ca="1">IFERROR(__xludf.DUMMYFUNCTION("""COMPUTED_VALUE"""),0)</f>
        <v>0</v>
      </c>
      <c r="R29">
        <f ca="1">IFERROR(__xludf.DUMMYFUNCTION("""COMPUTED_VALUE"""),0)</f>
        <v>0</v>
      </c>
      <c r="W29">
        <f ca="1">IFERROR(__xludf.DUMMYFUNCTION("""COMPUTED_VALUE"""),0)</f>
        <v>0</v>
      </c>
      <c r="AA29">
        <f ca="1">IFERROR(__xludf.DUMMYFUNCTION("""COMPUTED_VALUE"""),0)</f>
        <v>0</v>
      </c>
    </row>
    <row r="30" spans="2:27" ht="15.75" customHeight="1" x14ac:dyDescent="0.35">
      <c r="C30">
        <f ca="1">IFERROR(__xludf.DUMMYFUNCTION("""COMPUTED_VALUE"""),1)</f>
        <v>1</v>
      </c>
      <c r="D30">
        <f ca="1">IFERROR(__xludf.DUMMYFUNCTION("""COMPUTED_VALUE"""),1)</f>
        <v>1</v>
      </c>
      <c r="E30">
        <f ca="1">IFERROR(__xludf.DUMMYFUNCTION("""COMPUTED_VALUE"""),0)</f>
        <v>0</v>
      </c>
      <c r="G30">
        <f ca="1">IFERROR(__xludf.DUMMYFUNCTION("""COMPUTED_VALUE"""),1)</f>
        <v>1</v>
      </c>
      <c r="K30">
        <f ca="1">IFERROR(__xludf.DUMMYFUNCTION("""COMPUTED_VALUE"""),0)</f>
        <v>0</v>
      </c>
      <c r="R30">
        <f ca="1">IFERROR(__xludf.DUMMYFUNCTION("""COMPUTED_VALUE"""),0)</f>
        <v>0</v>
      </c>
      <c r="W30">
        <f ca="1">IFERROR(__xludf.DUMMYFUNCTION("""COMPUTED_VALUE"""),1)</f>
        <v>1</v>
      </c>
      <c r="AA30">
        <f ca="1">IFERROR(__xludf.DUMMYFUNCTION("""COMPUTED_VALUE"""),0)</f>
        <v>0</v>
      </c>
    </row>
    <row r="31" spans="2:27" ht="15.75" customHeight="1" x14ac:dyDescent="0.35">
      <c r="C31">
        <f ca="1">IFERROR(__xludf.DUMMYFUNCTION("""COMPUTED_VALUE"""),0)</f>
        <v>0</v>
      </c>
      <c r="D31">
        <f ca="1">IFERROR(__xludf.DUMMYFUNCTION("""COMPUTED_VALUE"""),1)</f>
        <v>1</v>
      </c>
      <c r="E31">
        <f ca="1">IFERROR(__xludf.DUMMYFUNCTION("""COMPUTED_VALUE"""),0)</f>
        <v>0</v>
      </c>
      <c r="G31">
        <f ca="1">IFERROR(__xludf.DUMMYFUNCTION("""COMPUTED_VALUE"""),0)</f>
        <v>0</v>
      </c>
      <c r="K31">
        <f ca="1">IFERROR(__xludf.DUMMYFUNCTION("""COMPUTED_VALUE"""),0)</f>
        <v>0</v>
      </c>
      <c r="R31">
        <f ca="1">IFERROR(__xludf.DUMMYFUNCTION("""COMPUTED_VALUE"""),0)</f>
        <v>0</v>
      </c>
      <c r="W31">
        <f ca="1">IFERROR(__xludf.DUMMYFUNCTION("""COMPUTED_VALUE"""),0)</f>
        <v>0</v>
      </c>
      <c r="AA31">
        <f ca="1">IFERROR(__xludf.DUMMYFUNCTION("""COMPUTED_VALUE"""),0)</f>
        <v>0</v>
      </c>
    </row>
    <row r="32" spans="2:27" ht="15.75" customHeight="1" x14ac:dyDescent="0.35">
      <c r="C32">
        <f ca="1">IFERROR(__xludf.DUMMYFUNCTION("""COMPUTED_VALUE"""),1)</f>
        <v>1</v>
      </c>
      <c r="D32">
        <f ca="1">IFERROR(__xludf.DUMMYFUNCTION("""COMPUTED_VALUE"""),1)</f>
        <v>1</v>
      </c>
      <c r="E32">
        <f ca="1">IFERROR(__xludf.DUMMYFUNCTION("""COMPUTED_VALUE"""),0)</f>
        <v>0</v>
      </c>
      <c r="G32">
        <f ca="1">IFERROR(__xludf.DUMMYFUNCTION("""COMPUTED_VALUE"""),0)</f>
        <v>0</v>
      </c>
      <c r="K32">
        <f ca="1">IFERROR(__xludf.DUMMYFUNCTION("""COMPUTED_VALUE"""),1)</f>
        <v>1</v>
      </c>
      <c r="R32">
        <f ca="1">IFERROR(__xludf.DUMMYFUNCTION("""COMPUTED_VALUE"""),0)</f>
        <v>0</v>
      </c>
      <c r="W32">
        <f ca="1">IFERROR(__xludf.DUMMYFUNCTION("""COMPUTED_VALUE"""),0)</f>
        <v>0</v>
      </c>
      <c r="AA32">
        <f ca="1">IFERROR(__xludf.DUMMYFUNCTION("""COMPUTED_VALUE"""),0)</f>
        <v>0</v>
      </c>
    </row>
    <row r="33" spans="3:23" ht="15.75" customHeight="1" x14ac:dyDescent="0.35">
      <c r="C33">
        <f ca="1">IFERROR(__xludf.DUMMYFUNCTION("""COMPUTED_VALUE"""),1)</f>
        <v>1</v>
      </c>
      <c r="D33">
        <f ca="1">IFERROR(__xludf.DUMMYFUNCTION("""COMPUTED_VALUE"""),0)</f>
        <v>0</v>
      </c>
      <c r="E33">
        <f ca="1">IFERROR(__xludf.DUMMYFUNCTION("""COMPUTED_VALUE"""),1)</f>
        <v>1</v>
      </c>
      <c r="G33">
        <f ca="1">IFERROR(__xludf.DUMMYFUNCTION("""COMPUTED_VALUE"""),0)</f>
        <v>0</v>
      </c>
      <c r="K33">
        <f ca="1">IFERROR(__xludf.DUMMYFUNCTION("""COMPUTED_VALUE"""),0)</f>
        <v>0</v>
      </c>
      <c r="R33">
        <f ca="1">IFERROR(__xludf.DUMMYFUNCTION("""COMPUTED_VALUE"""),1)</f>
        <v>1</v>
      </c>
      <c r="W33">
        <f ca="1">IFERROR(__xludf.DUMMYFUNCTION("""COMPUTED_VALUE"""),0)</f>
        <v>0</v>
      </c>
    </row>
    <row r="34" spans="3:23" ht="15.75" customHeight="1" x14ac:dyDescent="0.35">
      <c r="C34">
        <f ca="1">IFERROR(__xludf.DUMMYFUNCTION("""COMPUTED_VALUE"""),1)</f>
        <v>1</v>
      </c>
      <c r="D34">
        <f ca="1">IFERROR(__xludf.DUMMYFUNCTION("""COMPUTED_VALUE"""),0)</f>
        <v>0</v>
      </c>
      <c r="E34">
        <f ca="1">IFERROR(__xludf.DUMMYFUNCTION("""COMPUTED_VALUE"""),0)</f>
        <v>0</v>
      </c>
      <c r="G34">
        <f ca="1">IFERROR(__xludf.DUMMYFUNCTION("""COMPUTED_VALUE"""),0)</f>
        <v>0</v>
      </c>
      <c r="K34">
        <f ca="1">IFERROR(__xludf.DUMMYFUNCTION("""COMPUTED_VALUE"""),0)</f>
        <v>0</v>
      </c>
      <c r="R34">
        <f ca="1">IFERROR(__xludf.DUMMYFUNCTION("""COMPUTED_VALUE"""),0)</f>
        <v>0</v>
      </c>
      <c r="W34">
        <f ca="1">IFERROR(__xludf.DUMMYFUNCTION("""COMPUTED_VALUE"""),0)</f>
        <v>0</v>
      </c>
    </row>
    <row r="35" spans="3:23" ht="15.75" customHeight="1" x14ac:dyDescent="0.35">
      <c r="C35">
        <f ca="1">IFERROR(__xludf.DUMMYFUNCTION("""COMPUTED_VALUE"""),0)</f>
        <v>0</v>
      </c>
      <c r="D35">
        <f ca="1">IFERROR(__xludf.DUMMYFUNCTION("""COMPUTED_VALUE"""),1)</f>
        <v>1</v>
      </c>
      <c r="E35">
        <f ca="1">IFERROR(__xludf.DUMMYFUNCTION("""COMPUTED_VALUE"""),0)</f>
        <v>0</v>
      </c>
      <c r="G35">
        <f ca="1">IFERROR(__xludf.DUMMYFUNCTION("""COMPUTED_VALUE"""),0)</f>
        <v>0</v>
      </c>
      <c r="K35">
        <f ca="1">IFERROR(__xludf.DUMMYFUNCTION("""COMPUTED_VALUE"""),0)</f>
        <v>0</v>
      </c>
      <c r="R35">
        <f ca="1">IFERROR(__xludf.DUMMYFUNCTION("""COMPUTED_VALUE"""),0)</f>
        <v>0</v>
      </c>
      <c r="W35">
        <f ca="1">IFERROR(__xludf.DUMMYFUNCTION("""COMPUTED_VALUE"""),0)</f>
        <v>0</v>
      </c>
    </row>
    <row r="36" spans="3:23" ht="15.75" customHeight="1" x14ac:dyDescent="0.35">
      <c r="C36">
        <f ca="1">IFERROR(__xludf.DUMMYFUNCTION("""COMPUTED_VALUE"""),0)</f>
        <v>0</v>
      </c>
      <c r="D36">
        <f ca="1">IFERROR(__xludf.DUMMYFUNCTION("""COMPUTED_VALUE"""),0)</f>
        <v>0</v>
      </c>
      <c r="E36">
        <f ca="1">IFERROR(__xludf.DUMMYFUNCTION("""COMPUTED_VALUE"""),0)</f>
        <v>0</v>
      </c>
      <c r="G36">
        <f ca="1">IFERROR(__xludf.DUMMYFUNCTION("""COMPUTED_VALUE"""),0)</f>
        <v>0</v>
      </c>
      <c r="K36">
        <f ca="1">IFERROR(__xludf.DUMMYFUNCTION("""COMPUTED_VALUE"""),1)</f>
        <v>1</v>
      </c>
      <c r="R36">
        <f ca="1">IFERROR(__xludf.DUMMYFUNCTION("""COMPUTED_VALUE"""),0)</f>
        <v>0</v>
      </c>
      <c r="W36">
        <f ca="1">IFERROR(__xludf.DUMMYFUNCTION("""COMPUTED_VALUE"""),0)</f>
        <v>0</v>
      </c>
    </row>
    <row r="37" spans="3:23" ht="15.75" customHeight="1" x14ac:dyDescent="0.35">
      <c r="C37">
        <f ca="1">IFERROR(__xludf.DUMMYFUNCTION("""COMPUTED_VALUE"""),0)</f>
        <v>0</v>
      </c>
      <c r="D37">
        <f ca="1">IFERROR(__xludf.DUMMYFUNCTION("""COMPUTED_VALUE"""),0)</f>
        <v>0</v>
      </c>
      <c r="E37">
        <f ca="1">IFERROR(__xludf.DUMMYFUNCTION("""COMPUTED_VALUE"""),1)</f>
        <v>1</v>
      </c>
      <c r="G37">
        <f ca="1">IFERROR(__xludf.DUMMYFUNCTION("""COMPUTED_VALUE"""),0)</f>
        <v>0</v>
      </c>
      <c r="K37">
        <f ca="1">IFERROR(__xludf.DUMMYFUNCTION("""COMPUTED_VALUE"""),0)</f>
        <v>0</v>
      </c>
      <c r="R37">
        <f ca="1">IFERROR(__xludf.DUMMYFUNCTION("""COMPUTED_VALUE"""),0)</f>
        <v>0</v>
      </c>
    </row>
    <row r="38" spans="3:23" ht="15.75" customHeight="1" x14ac:dyDescent="0.35">
      <c r="C38">
        <f ca="1">IFERROR(__xludf.DUMMYFUNCTION("""COMPUTED_VALUE"""),0)</f>
        <v>0</v>
      </c>
      <c r="D38">
        <f ca="1">IFERROR(__xludf.DUMMYFUNCTION("""COMPUTED_VALUE"""),0)</f>
        <v>0</v>
      </c>
      <c r="E38">
        <f ca="1">IFERROR(__xludf.DUMMYFUNCTION("""COMPUTED_VALUE"""),0)</f>
        <v>0</v>
      </c>
      <c r="G38">
        <f ca="1">IFERROR(__xludf.DUMMYFUNCTION("""COMPUTED_VALUE"""),0)</f>
        <v>0</v>
      </c>
      <c r="K38">
        <f ca="1">IFERROR(__xludf.DUMMYFUNCTION("""COMPUTED_VALUE"""),1)</f>
        <v>1</v>
      </c>
      <c r="R38">
        <f ca="1">IFERROR(__xludf.DUMMYFUNCTION("""COMPUTED_VALUE"""),0)</f>
        <v>0</v>
      </c>
    </row>
    <row r="39" spans="3:23" ht="12.75" x14ac:dyDescent="0.35">
      <c r="C39">
        <f ca="1">IFERROR(__xludf.DUMMYFUNCTION("""COMPUTED_VALUE"""),0)</f>
        <v>0</v>
      </c>
      <c r="D39">
        <f ca="1">IFERROR(__xludf.DUMMYFUNCTION("""COMPUTED_VALUE"""),0)</f>
        <v>0</v>
      </c>
      <c r="E39">
        <f ca="1">IFERROR(__xludf.DUMMYFUNCTION("""COMPUTED_VALUE"""),1)</f>
        <v>1</v>
      </c>
      <c r="G39">
        <f ca="1">IFERROR(__xludf.DUMMYFUNCTION("""COMPUTED_VALUE"""),1)</f>
        <v>1</v>
      </c>
      <c r="K39">
        <f ca="1">IFERROR(__xludf.DUMMYFUNCTION("""COMPUTED_VALUE"""),0)</f>
        <v>0</v>
      </c>
      <c r="R39">
        <f ca="1">IFERROR(__xludf.DUMMYFUNCTION("""COMPUTED_VALUE"""),0)</f>
        <v>0</v>
      </c>
    </row>
    <row r="40" spans="3:23" ht="12.75" x14ac:dyDescent="0.35">
      <c r="C40">
        <f ca="1">IFERROR(__xludf.DUMMYFUNCTION("""COMPUTED_VALUE"""),0)</f>
        <v>0</v>
      </c>
      <c r="D40">
        <f ca="1">IFERROR(__xludf.DUMMYFUNCTION("""COMPUTED_VALUE"""),0)</f>
        <v>0</v>
      </c>
      <c r="E40">
        <f ca="1">IFERROR(__xludf.DUMMYFUNCTION("""COMPUTED_VALUE"""),0)</f>
        <v>0</v>
      </c>
      <c r="G40">
        <f ca="1">IFERROR(__xludf.DUMMYFUNCTION("""COMPUTED_VALUE"""),0)</f>
        <v>0</v>
      </c>
      <c r="K40">
        <f ca="1">IFERROR(__xludf.DUMMYFUNCTION("""COMPUTED_VALUE"""),1)</f>
        <v>1</v>
      </c>
      <c r="R40">
        <f ca="1">IFERROR(__xludf.DUMMYFUNCTION("""COMPUTED_VALUE"""),0)</f>
        <v>0</v>
      </c>
    </row>
    <row r="41" spans="3:23" ht="12.75" x14ac:dyDescent="0.35">
      <c r="C41">
        <f ca="1">IFERROR(__xludf.DUMMYFUNCTION("""COMPUTED_VALUE"""),1)</f>
        <v>1</v>
      </c>
      <c r="D41">
        <f ca="1">IFERROR(__xludf.DUMMYFUNCTION("""COMPUTED_VALUE"""),0)</f>
        <v>0</v>
      </c>
      <c r="E41">
        <f ca="1">IFERROR(__xludf.DUMMYFUNCTION("""COMPUTED_VALUE"""),0)</f>
        <v>0</v>
      </c>
      <c r="G41">
        <f ca="1">IFERROR(__xludf.DUMMYFUNCTION("""COMPUTED_VALUE"""),0)</f>
        <v>0</v>
      </c>
      <c r="K41">
        <f ca="1">IFERROR(__xludf.DUMMYFUNCTION("""COMPUTED_VALUE"""),0)</f>
        <v>0</v>
      </c>
      <c r="R41">
        <f ca="1">IFERROR(__xludf.DUMMYFUNCTION("""COMPUTED_VALUE"""),0)</f>
        <v>0</v>
      </c>
    </row>
    <row r="42" spans="3:23" ht="12.75" x14ac:dyDescent="0.35">
      <c r="C42">
        <f ca="1">IFERROR(__xludf.DUMMYFUNCTION("""COMPUTED_VALUE"""),0)</f>
        <v>0</v>
      </c>
      <c r="D42">
        <f ca="1">IFERROR(__xludf.DUMMYFUNCTION("""COMPUTED_VALUE"""),0)</f>
        <v>0</v>
      </c>
      <c r="E42">
        <f ca="1">IFERROR(__xludf.DUMMYFUNCTION("""COMPUTED_VALUE"""),1)</f>
        <v>1</v>
      </c>
      <c r="G42">
        <f ca="1">IFERROR(__xludf.DUMMYFUNCTION("""COMPUTED_VALUE"""),1)</f>
        <v>1</v>
      </c>
      <c r="K42">
        <f ca="1">IFERROR(__xludf.DUMMYFUNCTION("""COMPUTED_VALUE"""),0)</f>
        <v>0</v>
      </c>
      <c r="R42">
        <f ca="1">IFERROR(__xludf.DUMMYFUNCTION("""COMPUTED_VALUE"""),0)</f>
        <v>0</v>
      </c>
    </row>
    <row r="43" spans="3:23" ht="12.75" x14ac:dyDescent="0.35">
      <c r="C43">
        <f ca="1">IFERROR(__xludf.DUMMYFUNCTION("""COMPUTED_VALUE"""),0)</f>
        <v>0</v>
      </c>
      <c r="D43">
        <f ca="1">IFERROR(__xludf.DUMMYFUNCTION("""COMPUTED_VALUE"""),1)</f>
        <v>1</v>
      </c>
      <c r="E43">
        <f ca="1">IFERROR(__xludf.DUMMYFUNCTION("""COMPUTED_VALUE"""),0)</f>
        <v>0</v>
      </c>
      <c r="G43">
        <f ca="1">IFERROR(__xludf.DUMMYFUNCTION("""COMPUTED_VALUE"""),1)</f>
        <v>1</v>
      </c>
      <c r="K43">
        <f ca="1">IFERROR(__xludf.DUMMYFUNCTION("""COMPUTED_VALUE"""),1)</f>
        <v>1</v>
      </c>
      <c r="R43">
        <f ca="1">IFERROR(__xludf.DUMMYFUNCTION("""COMPUTED_VALUE"""),1)</f>
        <v>1</v>
      </c>
    </row>
    <row r="44" spans="3:23" ht="12.75" x14ac:dyDescent="0.35">
      <c r="C44">
        <f ca="1">IFERROR(__xludf.DUMMYFUNCTION("""COMPUTED_VALUE"""),0)</f>
        <v>0</v>
      </c>
      <c r="D44">
        <f ca="1">IFERROR(__xludf.DUMMYFUNCTION("""COMPUTED_VALUE"""),1)</f>
        <v>1</v>
      </c>
      <c r="E44">
        <f ca="1">IFERROR(__xludf.DUMMYFUNCTION("""COMPUTED_VALUE"""),0)</f>
        <v>0</v>
      </c>
      <c r="G44">
        <f ca="1">IFERROR(__xludf.DUMMYFUNCTION("""COMPUTED_VALUE"""),0)</f>
        <v>0</v>
      </c>
      <c r="K44">
        <f ca="1">IFERROR(__xludf.DUMMYFUNCTION("""COMPUTED_VALUE"""),0)</f>
        <v>0</v>
      </c>
      <c r="R44">
        <f ca="1">IFERROR(__xludf.DUMMYFUNCTION("""COMPUTED_VALUE"""),0)</f>
        <v>0</v>
      </c>
    </row>
    <row r="45" spans="3:23" ht="12.75" x14ac:dyDescent="0.35">
      <c r="C45">
        <f ca="1">IFERROR(__xludf.DUMMYFUNCTION("""COMPUTED_VALUE"""),1)</f>
        <v>1</v>
      </c>
      <c r="D45">
        <f ca="1">IFERROR(__xludf.DUMMYFUNCTION("""COMPUTED_VALUE"""),0)</f>
        <v>0</v>
      </c>
      <c r="E45">
        <f ca="1">IFERROR(__xludf.DUMMYFUNCTION("""COMPUTED_VALUE"""),0)</f>
        <v>0</v>
      </c>
      <c r="G45">
        <f ca="1">IFERROR(__xludf.DUMMYFUNCTION("""COMPUTED_VALUE"""),1)</f>
        <v>1</v>
      </c>
      <c r="K45">
        <f ca="1">IFERROR(__xludf.DUMMYFUNCTION("""COMPUTED_VALUE"""),0)</f>
        <v>0</v>
      </c>
      <c r="R45">
        <f ca="1">IFERROR(__xludf.DUMMYFUNCTION("""COMPUTED_VALUE"""),0)</f>
        <v>0</v>
      </c>
    </row>
    <row r="46" spans="3:23" ht="12.75" x14ac:dyDescent="0.35">
      <c r="C46">
        <f ca="1">IFERROR(__xludf.DUMMYFUNCTION("""COMPUTED_VALUE"""),1)</f>
        <v>1</v>
      </c>
      <c r="D46">
        <f ca="1">IFERROR(__xludf.DUMMYFUNCTION("""COMPUTED_VALUE"""),0)</f>
        <v>0</v>
      </c>
      <c r="E46">
        <f ca="1">IFERROR(__xludf.DUMMYFUNCTION("""COMPUTED_VALUE"""),0)</f>
        <v>0</v>
      </c>
      <c r="G46">
        <f ca="1">IFERROR(__xludf.DUMMYFUNCTION("""COMPUTED_VALUE"""),0)</f>
        <v>0</v>
      </c>
      <c r="K46">
        <f ca="1">IFERROR(__xludf.DUMMYFUNCTION("""COMPUTED_VALUE"""),1)</f>
        <v>1</v>
      </c>
      <c r="R46">
        <f ca="1">IFERROR(__xludf.DUMMYFUNCTION("""COMPUTED_VALUE"""),0)</f>
        <v>0</v>
      </c>
    </row>
    <row r="47" spans="3:23" ht="12.75" x14ac:dyDescent="0.35">
      <c r="C47">
        <f ca="1">IFERROR(__xludf.DUMMYFUNCTION("""COMPUTED_VALUE"""),0)</f>
        <v>0</v>
      </c>
      <c r="D47">
        <f ca="1">IFERROR(__xludf.DUMMYFUNCTION("""COMPUTED_VALUE"""),0)</f>
        <v>0</v>
      </c>
      <c r="E47">
        <f ca="1">IFERROR(__xludf.DUMMYFUNCTION("""COMPUTED_VALUE"""),0)</f>
        <v>0</v>
      </c>
      <c r="G47">
        <f ca="1">IFERROR(__xludf.DUMMYFUNCTION("""COMPUTED_VALUE"""),0)</f>
        <v>0</v>
      </c>
      <c r="K47">
        <f ca="1">IFERROR(__xludf.DUMMYFUNCTION("""COMPUTED_VALUE"""),0)</f>
        <v>0</v>
      </c>
      <c r="R47">
        <f ca="1">IFERROR(__xludf.DUMMYFUNCTION("""COMPUTED_VALUE"""),0)</f>
        <v>0</v>
      </c>
    </row>
    <row r="48" spans="3:23" ht="12.75" x14ac:dyDescent="0.35">
      <c r="C48">
        <f ca="1">IFERROR(__xludf.DUMMYFUNCTION("""COMPUTED_VALUE"""),0)</f>
        <v>0</v>
      </c>
      <c r="D48">
        <f ca="1">IFERROR(__xludf.DUMMYFUNCTION("""COMPUTED_VALUE"""),1)</f>
        <v>1</v>
      </c>
      <c r="E48">
        <f ca="1">IFERROR(__xludf.DUMMYFUNCTION("""COMPUTED_VALUE"""),0)</f>
        <v>0</v>
      </c>
      <c r="G48">
        <f ca="1">IFERROR(__xludf.DUMMYFUNCTION("""COMPUTED_VALUE"""),0)</f>
        <v>0</v>
      </c>
      <c r="K48">
        <f ca="1">IFERROR(__xludf.DUMMYFUNCTION("""COMPUTED_VALUE"""),1)</f>
        <v>1</v>
      </c>
      <c r="R48">
        <f ca="1">IFERROR(__xludf.DUMMYFUNCTION("""COMPUTED_VALUE"""),0)</f>
        <v>0</v>
      </c>
    </row>
    <row r="49" spans="3:18" ht="12.75" x14ac:dyDescent="0.35">
      <c r="C49">
        <f ca="1">IFERROR(__xludf.DUMMYFUNCTION("""COMPUTED_VALUE"""),1)</f>
        <v>1</v>
      </c>
      <c r="D49">
        <f ca="1">IFERROR(__xludf.DUMMYFUNCTION("""COMPUTED_VALUE"""),0)</f>
        <v>0</v>
      </c>
      <c r="E49">
        <f ca="1">IFERROR(__xludf.DUMMYFUNCTION("""COMPUTED_VALUE"""),0)</f>
        <v>0</v>
      </c>
      <c r="G49">
        <f ca="1">IFERROR(__xludf.DUMMYFUNCTION("""COMPUTED_VALUE"""),0)</f>
        <v>0</v>
      </c>
      <c r="K49">
        <f ca="1">IFERROR(__xludf.DUMMYFUNCTION("""COMPUTED_VALUE"""),0)</f>
        <v>0</v>
      </c>
      <c r="R49">
        <f ca="1">IFERROR(__xludf.DUMMYFUNCTION("""COMPUTED_VALUE"""),0)</f>
        <v>0</v>
      </c>
    </row>
    <row r="50" spans="3:18" ht="12.75" x14ac:dyDescent="0.35">
      <c r="C50">
        <f ca="1">IFERROR(__xludf.DUMMYFUNCTION("""COMPUTED_VALUE"""),0)</f>
        <v>0</v>
      </c>
      <c r="D50">
        <f ca="1">IFERROR(__xludf.DUMMYFUNCTION("""COMPUTED_VALUE"""),0)</f>
        <v>0</v>
      </c>
      <c r="E50">
        <f ca="1">IFERROR(__xludf.DUMMYFUNCTION("""COMPUTED_VALUE"""),0)</f>
        <v>0</v>
      </c>
      <c r="G50">
        <f ca="1">IFERROR(__xludf.DUMMYFUNCTION("""COMPUTED_VALUE"""),0)</f>
        <v>0</v>
      </c>
      <c r="K50">
        <f ca="1">IFERROR(__xludf.DUMMYFUNCTION("""COMPUTED_VALUE"""),1)</f>
        <v>1</v>
      </c>
      <c r="R50">
        <f ca="1">IFERROR(__xludf.DUMMYFUNCTION("""COMPUTED_VALUE"""),0)</f>
        <v>0</v>
      </c>
    </row>
    <row r="51" spans="3:18" ht="12.75" x14ac:dyDescent="0.35">
      <c r="C51">
        <f ca="1">IFERROR(__xludf.DUMMYFUNCTION("""COMPUTED_VALUE"""),0)</f>
        <v>0</v>
      </c>
      <c r="D51">
        <f ca="1">IFERROR(__xludf.DUMMYFUNCTION("""COMPUTED_VALUE"""),0)</f>
        <v>0</v>
      </c>
      <c r="E51">
        <f ca="1">IFERROR(__xludf.DUMMYFUNCTION("""COMPUTED_VALUE"""),1)</f>
        <v>1</v>
      </c>
      <c r="G51">
        <f ca="1">IFERROR(__xludf.DUMMYFUNCTION("""COMPUTED_VALUE"""),0)</f>
        <v>0</v>
      </c>
      <c r="R51">
        <f ca="1">IFERROR(__xludf.DUMMYFUNCTION("""COMPUTED_VALUE"""),0)</f>
        <v>0</v>
      </c>
    </row>
    <row r="52" spans="3:18" ht="12.75" x14ac:dyDescent="0.35">
      <c r="C52">
        <f ca="1">IFERROR(__xludf.DUMMYFUNCTION("""COMPUTED_VALUE"""),0)</f>
        <v>0</v>
      </c>
      <c r="D52">
        <f ca="1">IFERROR(__xludf.DUMMYFUNCTION("""COMPUTED_VALUE"""),0)</f>
        <v>0</v>
      </c>
      <c r="E52">
        <f ca="1">IFERROR(__xludf.DUMMYFUNCTION("""COMPUTED_VALUE"""),0)</f>
        <v>0</v>
      </c>
      <c r="G52">
        <f ca="1">IFERROR(__xludf.DUMMYFUNCTION("""COMPUTED_VALUE"""),0)</f>
        <v>0</v>
      </c>
      <c r="R52">
        <f ca="1">IFERROR(__xludf.DUMMYFUNCTION("""COMPUTED_VALUE"""),0)</f>
        <v>0</v>
      </c>
    </row>
    <row r="53" spans="3:18" ht="12.75" x14ac:dyDescent="0.35">
      <c r="C53">
        <f ca="1">IFERROR(__xludf.DUMMYFUNCTION("""COMPUTED_VALUE"""),1)</f>
        <v>1</v>
      </c>
      <c r="D53">
        <f ca="1">IFERROR(__xludf.DUMMYFUNCTION("""COMPUTED_VALUE"""),1)</f>
        <v>1</v>
      </c>
      <c r="E53">
        <f ca="1">IFERROR(__xludf.DUMMYFUNCTION("""COMPUTED_VALUE"""),0)</f>
        <v>0</v>
      </c>
      <c r="G53">
        <f ca="1">IFERROR(__xludf.DUMMYFUNCTION("""COMPUTED_VALUE"""),0)</f>
        <v>0</v>
      </c>
      <c r="R53">
        <f ca="1">IFERROR(__xludf.DUMMYFUNCTION("""COMPUTED_VALUE"""),0)</f>
        <v>0</v>
      </c>
    </row>
    <row r="54" spans="3:18" ht="12.75" x14ac:dyDescent="0.35">
      <c r="C54">
        <f ca="1">IFERROR(__xludf.DUMMYFUNCTION("""COMPUTED_VALUE"""),0)</f>
        <v>0</v>
      </c>
      <c r="D54">
        <f ca="1">IFERROR(__xludf.DUMMYFUNCTION("""COMPUTED_VALUE"""),1)</f>
        <v>1</v>
      </c>
      <c r="E54">
        <f ca="1">IFERROR(__xludf.DUMMYFUNCTION("""COMPUTED_VALUE"""),1)</f>
        <v>1</v>
      </c>
      <c r="G54">
        <f ca="1">IFERROR(__xludf.DUMMYFUNCTION("""COMPUTED_VALUE"""),0)</f>
        <v>0</v>
      </c>
      <c r="R54">
        <f ca="1">IFERROR(__xludf.DUMMYFUNCTION("""COMPUTED_VALUE"""),1)</f>
        <v>1</v>
      </c>
    </row>
    <row r="55" spans="3:18" ht="12.75" x14ac:dyDescent="0.35">
      <c r="C55">
        <f ca="1">IFERROR(__xludf.DUMMYFUNCTION("""COMPUTED_VALUE"""),1)</f>
        <v>1</v>
      </c>
      <c r="D55">
        <f ca="1">IFERROR(__xludf.DUMMYFUNCTION("""COMPUTED_VALUE"""),0)</f>
        <v>0</v>
      </c>
      <c r="E55">
        <f ca="1">IFERROR(__xludf.DUMMYFUNCTION("""COMPUTED_VALUE"""),0)</f>
        <v>0</v>
      </c>
      <c r="G55">
        <f ca="1">IFERROR(__xludf.DUMMYFUNCTION("""COMPUTED_VALUE"""),0)</f>
        <v>0</v>
      </c>
      <c r="R55">
        <f ca="1">IFERROR(__xludf.DUMMYFUNCTION("""COMPUTED_VALUE"""),0)</f>
        <v>0</v>
      </c>
    </row>
    <row r="56" spans="3:18" ht="12.75" x14ac:dyDescent="0.35">
      <c r="C56">
        <f ca="1">IFERROR(__xludf.DUMMYFUNCTION("""COMPUTED_VALUE"""),0)</f>
        <v>0</v>
      </c>
      <c r="D56">
        <f ca="1">IFERROR(__xludf.DUMMYFUNCTION("""COMPUTED_VALUE"""),1)</f>
        <v>1</v>
      </c>
      <c r="E56">
        <f ca="1">IFERROR(__xludf.DUMMYFUNCTION("""COMPUTED_VALUE"""),0)</f>
        <v>0</v>
      </c>
      <c r="G56">
        <f ca="1">IFERROR(__xludf.DUMMYFUNCTION("""COMPUTED_VALUE"""),0)</f>
        <v>0</v>
      </c>
      <c r="R56">
        <f ca="1">IFERROR(__xludf.DUMMYFUNCTION("""COMPUTED_VALUE"""),0)</f>
        <v>0</v>
      </c>
    </row>
    <row r="57" spans="3:18" ht="12.75" x14ac:dyDescent="0.35">
      <c r="C57">
        <f ca="1">IFERROR(__xludf.DUMMYFUNCTION("""COMPUTED_VALUE"""),1)</f>
        <v>1</v>
      </c>
      <c r="D57">
        <f ca="1">IFERROR(__xludf.DUMMYFUNCTION("""COMPUTED_VALUE"""),0)</f>
        <v>0</v>
      </c>
      <c r="E57">
        <f ca="1">IFERROR(__xludf.DUMMYFUNCTION("""COMPUTED_VALUE"""),1)</f>
        <v>1</v>
      </c>
      <c r="G57">
        <f ca="1">IFERROR(__xludf.DUMMYFUNCTION("""COMPUTED_VALUE"""),0)</f>
        <v>0</v>
      </c>
      <c r="R57">
        <f ca="1">IFERROR(__xludf.DUMMYFUNCTION("""COMPUTED_VALUE"""),0)</f>
        <v>0</v>
      </c>
    </row>
    <row r="58" spans="3:18" ht="12.75" x14ac:dyDescent="0.35">
      <c r="C58">
        <f ca="1">IFERROR(__xludf.DUMMYFUNCTION("""COMPUTED_VALUE"""),0)</f>
        <v>0</v>
      </c>
      <c r="D58">
        <f ca="1">IFERROR(__xludf.DUMMYFUNCTION("""COMPUTED_VALUE"""),1)</f>
        <v>1</v>
      </c>
      <c r="E58">
        <f ca="1">IFERROR(__xludf.DUMMYFUNCTION("""COMPUTED_VALUE"""),1)</f>
        <v>1</v>
      </c>
      <c r="G58">
        <f ca="1">IFERROR(__xludf.DUMMYFUNCTION("""COMPUTED_VALUE"""),0)</f>
        <v>0</v>
      </c>
      <c r="R58">
        <f ca="1">IFERROR(__xludf.DUMMYFUNCTION("""COMPUTED_VALUE"""),0)</f>
        <v>0</v>
      </c>
    </row>
    <row r="59" spans="3:18" ht="12.75" x14ac:dyDescent="0.35">
      <c r="C59">
        <f ca="1">IFERROR(__xludf.DUMMYFUNCTION("""COMPUTED_VALUE"""),0)</f>
        <v>0</v>
      </c>
      <c r="D59">
        <f ca="1">IFERROR(__xludf.DUMMYFUNCTION("""COMPUTED_VALUE"""),0)</f>
        <v>0</v>
      </c>
      <c r="E59">
        <f ca="1">IFERROR(__xludf.DUMMYFUNCTION("""COMPUTED_VALUE"""),0)</f>
        <v>0</v>
      </c>
      <c r="G59">
        <f ca="1">IFERROR(__xludf.DUMMYFUNCTION("""COMPUTED_VALUE"""),0)</f>
        <v>0</v>
      </c>
      <c r="R59">
        <f ca="1">IFERROR(__xludf.DUMMYFUNCTION("""COMPUTED_VALUE"""),1)</f>
        <v>1</v>
      </c>
    </row>
    <row r="60" spans="3:18" ht="12.75" x14ac:dyDescent="0.35">
      <c r="C60">
        <f ca="1">IFERROR(__xludf.DUMMYFUNCTION("""COMPUTED_VALUE"""),1)</f>
        <v>1</v>
      </c>
      <c r="D60">
        <f ca="1">IFERROR(__xludf.DUMMYFUNCTION("""COMPUTED_VALUE"""),0)</f>
        <v>0</v>
      </c>
      <c r="E60">
        <f ca="1">IFERROR(__xludf.DUMMYFUNCTION("""COMPUTED_VALUE"""),1)</f>
        <v>1</v>
      </c>
      <c r="G60">
        <f ca="1">IFERROR(__xludf.DUMMYFUNCTION("""COMPUTED_VALUE"""),0)</f>
        <v>0</v>
      </c>
      <c r="R60">
        <f ca="1">IFERROR(__xludf.DUMMYFUNCTION("""COMPUTED_VALUE"""),0)</f>
        <v>0</v>
      </c>
    </row>
    <row r="61" spans="3:18" ht="12.75" x14ac:dyDescent="0.35">
      <c r="C61">
        <f ca="1">IFERROR(__xludf.DUMMYFUNCTION("""COMPUTED_VALUE"""),0)</f>
        <v>0</v>
      </c>
      <c r="D61">
        <f ca="1">IFERROR(__xludf.DUMMYFUNCTION("""COMPUTED_VALUE"""),0)</f>
        <v>0</v>
      </c>
      <c r="E61">
        <f ca="1">IFERROR(__xludf.DUMMYFUNCTION("""COMPUTED_VALUE"""),0)</f>
        <v>0</v>
      </c>
      <c r="G61">
        <f ca="1">IFERROR(__xludf.DUMMYFUNCTION("""COMPUTED_VALUE"""),0)</f>
        <v>0</v>
      </c>
      <c r="R61">
        <f ca="1">IFERROR(__xludf.DUMMYFUNCTION("""COMPUTED_VALUE"""),0)</f>
        <v>0</v>
      </c>
    </row>
    <row r="62" spans="3:18" ht="12.75" x14ac:dyDescent="0.35">
      <c r="C62">
        <f ca="1">IFERROR(__xludf.DUMMYFUNCTION("""COMPUTED_VALUE"""),0)</f>
        <v>0</v>
      </c>
      <c r="D62">
        <f ca="1">IFERROR(__xludf.DUMMYFUNCTION("""COMPUTED_VALUE"""),0)</f>
        <v>0</v>
      </c>
      <c r="E62">
        <f ca="1">IFERROR(__xludf.DUMMYFUNCTION("""COMPUTED_VALUE"""),1)</f>
        <v>1</v>
      </c>
      <c r="G62">
        <f ca="1">IFERROR(__xludf.DUMMYFUNCTION("""COMPUTED_VALUE"""),0)</f>
        <v>0</v>
      </c>
      <c r="R62">
        <f ca="1">IFERROR(__xludf.DUMMYFUNCTION("""COMPUTED_VALUE"""),0)</f>
        <v>0</v>
      </c>
    </row>
    <row r="63" spans="3:18" ht="12.75" x14ac:dyDescent="0.35">
      <c r="C63">
        <f ca="1">IFERROR(__xludf.DUMMYFUNCTION("""COMPUTED_VALUE"""),0)</f>
        <v>0</v>
      </c>
      <c r="D63">
        <f ca="1">IFERROR(__xludf.DUMMYFUNCTION("""COMPUTED_VALUE"""),0)</f>
        <v>0</v>
      </c>
      <c r="E63">
        <f ca="1">IFERROR(__xludf.DUMMYFUNCTION("""COMPUTED_VALUE"""),0)</f>
        <v>0</v>
      </c>
      <c r="G63">
        <f ca="1">IFERROR(__xludf.DUMMYFUNCTION("""COMPUTED_VALUE"""),1)</f>
        <v>1</v>
      </c>
      <c r="R63">
        <f ca="1">IFERROR(__xludf.DUMMYFUNCTION("""COMPUTED_VALUE"""),0)</f>
        <v>0</v>
      </c>
    </row>
    <row r="64" spans="3:18" ht="12.75" x14ac:dyDescent="0.35">
      <c r="C64">
        <f ca="1">IFERROR(__xludf.DUMMYFUNCTION("""COMPUTED_VALUE"""),0)</f>
        <v>0</v>
      </c>
      <c r="D64">
        <f ca="1">IFERROR(__xludf.DUMMYFUNCTION("""COMPUTED_VALUE"""),1)</f>
        <v>1</v>
      </c>
      <c r="E64">
        <f ca="1">IFERROR(__xludf.DUMMYFUNCTION("""COMPUTED_VALUE"""),0)</f>
        <v>0</v>
      </c>
      <c r="R64">
        <f ca="1">IFERROR(__xludf.DUMMYFUNCTION("""COMPUTED_VALUE"""),0)</f>
        <v>0</v>
      </c>
    </row>
    <row r="65" spans="3:18" ht="12.75" x14ac:dyDescent="0.35">
      <c r="C65">
        <f ca="1">IFERROR(__xludf.DUMMYFUNCTION("""COMPUTED_VALUE"""),0)</f>
        <v>0</v>
      </c>
      <c r="D65">
        <f ca="1">IFERROR(__xludf.DUMMYFUNCTION("""COMPUTED_VALUE"""),0)</f>
        <v>0</v>
      </c>
      <c r="E65">
        <f ca="1">IFERROR(__xludf.DUMMYFUNCTION("""COMPUTED_VALUE"""),0)</f>
        <v>0</v>
      </c>
      <c r="R65">
        <f ca="1">IFERROR(__xludf.DUMMYFUNCTION("""COMPUTED_VALUE"""),0)</f>
        <v>0</v>
      </c>
    </row>
    <row r="66" spans="3:18" ht="12.75" x14ac:dyDescent="0.35">
      <c r="C66">
        <f ca="1">IFERROR(__xludf.DUMMYFUNCTION("""COMPUTED_VALUE"""),0)</f>
        <v>0</v>
      </c>
      <c r="D66">
        <f ca="1">IFERROR(__xludf.DUMMYFUNCTION("""COMPUTED_VALUE"""),0)</f>
        <v>0</v>
      </c>
      <c r="E66">
        <f ca="1">IFERROR(__xludf.DUMMYFUNCTION("""COMPUTED_VALUE"""),0)</f>
        <v>0</v>
      </c>
      <c r="R66">
        <f ca="1">IFERROR(__xludf.DUMMYFUNCTION("""COMPUTED_VALUE"""),0)</f>
        <v>0</v>
      </c>
    </row>
    <row r="67" spans="3:18" ht="12.75" x14ac:dyDescent="0.35">
      <c r="C67">
        <f ca="1">IFERROR(__xludf.DUMMYFUNCTION("""COMPUTED_VALUE"""),1)</f>
        <v>1</v>
      </c>
      <c r="D67">
        <f ca="1">IFERROR(__xludf.DUMMYFUNCTION("""COMPUTED_VALUE"""),0)</f>
        <v>0</v>
      </c>
      <c r="E67">
        <f ca="1">IFERROR(__xludf.DUMMYFUNCTION("""COMPUTED_VALUE"""),0)</f>
        <v>0</v>
      </c>
      <c r="R67">
        <f ca="1">IFERROR(__xludf.DUMMYFUNCTION("""COMPUTED_VALUE"""),0)</f>
        <v>0</v>
      </c>
    </row>
    <row r="68" spans="3:18" ht="12.75" x14ac:dyDescent="0.35">
      <c r="C68">
        <f ca="1">IFERROR(__xludf.DUMMYFUNCTION("""COMPUTED_VALUE"""),0)</f>
        <v>0</v>
      </c>
      <c r="D68">
        <f ca="1">IFERROR(__xludf.DUMMYFUNCTION("""COMPUTED_VALUE"""),0)</f>
        <v>0</v>
      </c>
      <c r="E68">
        <f ca="1">IFERROR(__xludf.DUMMYFUNCTION("""COMPUTED_VALUE"""),0)</f>
        <v>0</v>
      </c>
      <c r="R68">
        <f ca="1">IFERROR(__xludf.DUMMYFUNCTION("""COMPUTED_VALUE"""),0)</f>
        <v>0</v>
      </c>
    </row>
    <row r="69" spans="3:18" ht="12.75" x14ac:dyDescent="0.35">
      <c r="C69">
        <f ca="1">IFERROR(__xludf.DUMMYFUNCTION("""COMPUTED_VALUE"""),0)</f>
        <v>0</v>
      </c>
      <c r="D69">
        <f ca="1">IFERROR(__xludf.DUMMYFUNCTION("""COMPUTED_VALUE"""),0)</f>
        <v>0</v>
      </c>
      <c r="E69">
        <f ca="1">IFERROR(__xludf.DUMMYFUNCTION("""COMPUTED_VALUE"""),0)</f>
        <v>0</v>
      </c>
      <c r="R69">
        <f ca="1">IFERROR(__xludf.DUMMYFUNCTION("""COMPUTED_VALUE"""),0)</f>
        <v>0</v>
      </c>
    </row>
    <row r="70" spans="3:18" ht="12.75" x14ac:dyDescent="0.35">
      <c r="C70">
        <f ca="1">IFERROR(__xludf.DUMMYFUNCTION("""COMPUTED_VALUE"""),0)</f>
        <v>0</v>
      </c>
      <c r="D70">
        <f ca="1">IFERROR(__xludf.DUMMYFUNCTION("""COMPUTED_VALUE"""),0)</f>
        <v>0</v>
      </c>
      <c r="E70">
        <f ca="1">IFERROR(__xludf.DUMMYFUNCTION("""COMPUTED_VALUE"""),1)</f>
        <v>1</v>
      </c>
      <c r="R70">
        <f ca="1">IFERROR(__xludf.DUMMYFUNCTION("""COMPUTED_VALUE"""),0)</f>
        <v>0</v>
      </c>
    </row>
    <row r="71" spans="3:18" ht="12.75" x14ac:dyDescent="0.35">
      <c r="C71">
        <f ca="1">IFERROR(__xludf.DUMMYFUNCTION("""COMPUTED_VALUE"""),0)</f>
        <v>0</v>
      </c>
      <c r="D71">
        <f ca="1">IFERROR(__xludf.DUMMYFUNCTION("""COMPUTED_VALUE"""),0)</f>
        <v>0</v>
      </c>
      <c r="E71">
        <f ca="1">IFERROR(__xludf.DUMMYFUNCTION("""COMPUTED_VALUE"""),0)</f>
        <v>0</v>
      </c>
      <c r="R71">
        <f ca="1">IFERROR(__xludf.DUMMYFUNCTION("""COMPUTED_VALUE"""),0)</f>
        <v>0</v>
      </c>
    </row>
    <row r="72" spans="3:18" ht="12.75" x14ac:dyDescent="0.35">
      <c r="C72">
        <f ca="1">IFERROR(__xludf.DUMMYFUNCTION("""COMPUTED_VALUE"""),0)</f>
        <v>0</v>
      </c>
      <c r="D72">
        <f ca="1">IFERROR(__xludf.DUMMYFUNCTION("""COMPUTED_VALUE"""),1)</f>
        <v>1</v>
      </c>
      <c r="E72">
        <f ca="1">IFERROR(__xludf.DUMMYFUNCTION("""COMPUTED_VALUE"""),0)</f>
        <v>0</v>
      </c>
      <c r="R72">
        <f ca="1">IFERROR(__xludf.DUMMYFUNCTION("""COMPUTED_VALUE"""),0)</f>
        <v>0</v>
      </c>
    </row>
    <row r="73" spans="3:18" ht="12.75" x14ac:dyDescent="0.35">
      <c r="C73">
        <f ca="1">IFERROR(__xludf.DUMMYFUNCTION("""COMPUTED_VALUE"""),0)</f>
        <v>0</v>
      </c>
      <c r="D73">
        <f ca="1">IFERROR(__xludf.DUMMYFUNCTION("""COMPUTED_VALUE"""),1)</f>
        <v>1</v>
      </c>
      <c r="E73">
        <f ca="1">IFERROR(__xludf.DUMMYFUNCTION("""COMPUTED_VALUE"""),0)</f>
        <v>0</v>
      </c>
      <c r="R73">
        <f ca="1">IFERROR(__xludf.DUMMYFUNCTION("""COMPUTED_VALUE"""),0)</f>
        <v>0</v>
      </c>
    </row>
    <row r="74" spans="3:18" ht="12.75" x14ac:dyDescent="0.35">
      <c r="C74">
        <f ca="1">IFERROR(__xludf.DUMMYFUNCTION("""COMPUTED_VALUE"""),0)</f>
        <v>0</v>
      </c>
      <c r="D74">
        <f ca="1">IFERROR(__xludf.DUMMYFUNCTION("""COMPUTED_VALUE"""),0)</f>
        <v>0</v>
      </c>
      <c r="E74">
        <f ca="1">IFERROR(__xludf.DUMMYFUNCTION("""COMPUTED_VALUE"""),0)</f>
        <v>0</v>
      </c>
      <c r="R74">
        <f ca="1">IFERROR(__xludf.DUMMYFUNCTION("""COMPUTED_VALUE"""),0)</f>
        <v>0</v>
      </c>
    </row>
    <row r="75" spans="3:18" ht="12.75" x14ac:dyDescent="0.35">
      <c r="C75">
        <f ca="1">IFERROR(__xludf.DUMMYFUNCTION("""COMPUTED_VALUE"""),0)</f>
        <v>0</v>
      </c>
      <c r="D75">
        <f ca="1">IFERROR(__xludf.DUMMYFUNCTION("""COMPUTED_VALUE"""),0)</f>
        <v>0</v>
      </c>
      <c r="E75">
        <f ca="1">IFERROR(__xludf.DUMMYFUNCTION("""COMPUTED_VALUE"""),0)</f>
        <v>0</v>
      </c>
      <c r="R75">
        <f ca="1">IFERROR(__xludf.DUMMYFUNCTION("""COMPUTED_VALUE"""),0)</f>
        <v>0</v>
      </c>
    </row>
    <row r="76" spans="3:18" ht="12.75" x14ac:dyDescent="0.35">
      <c r="C76">
        <f ca="1">IFERROR(__xludf.DUMMYFUNCTION("""COMPUTED_VALUE"""),1)</f>
        <v>1</v>
      </c>
      <c r="D76">
        <f ca="1">IFERROR(__xludf.DUMMYFUNCTION("""COMPUTED_VALUE"""),0)</f>
        <v>0</v>
      </c>
      <c r="E76">
        <f ca="1">IFERROR(__xludf.DUMMYFUNCTION("""COMPUTED_VALUE"""),0)</f>
        <v>0</v>
      </c>
      <c r="R76">
        <f ca="1">IFERROR(__xludf.DUMMYFUNCTION("""COMPUTED_VALUE"""),1)</f>
        <v>1</v>
      </c>
    </row>
    <row r="77" spans="3:18" ht="12.75" x14ac:dyDescent="0.35">
      <c r="C77">
        <f ca="1">IFERROR(__xludf.DUMMYFUNCTION("""COMPUTED_VALUE"""),0)</f>
        <v>0</v>
      </c>
      <c r="D77">
        <f ca="1">IFERROR(__xludf.DUMMYFUNCTION("""COMPUTED_VALUE"""),1)</f>
        <v>1</v>
      </c>
      <c r="E77">
        <f ca="1">IFERROR(__xludf.DUMMYFUNCTION("""COMPUTED_VALUE"""),0)</f>
        <v>0</v>
      </c>
      <c r="R77">
        <f ca="1">IFERROR(__xludf.DUMMYFUNCTION("""COMPUTED_VALUE"""),0)</f>
        <v>0</v>
      </c>
    </row>
    <row r="78" spans="3:18" ht="12.75" x14ac:dyDescent="0.35">
      <c r="C78">
        <f ca="1">IFERROR(__xludf.DUMMYFUNCTION("""COMPUTED_VALUE"""),0)</f>
        <v>0</v>
      </c>
      <c r="D78">
        <f ca="1">IFERROR(__xludf.DUMMYFUNCTION("""COMPUTED_VALUE"""),0)</f>
        <v>0</v>
      </c>
      <c r="E78">
        <f ca="1">IFERROR(__xludf.DUMMYFUNCTION("""COMPUTED_VALUE"""),0)</f>
        <v>0</v>
      </c>
    </row>
    <row r="79" spans="3:18" ht="12.75" x14ac:dyDescent="0.35">
      <c r="C79">
        <f ca="1">IFERROR(__xludf.DUMMYFUNCTION("""COMPUTED_VALUE"""),0)</f>
        <v>0</v>
      </c>
      <c r="D79">
        <f ca="1">IFERROR(__xludf.DUMMYFUNCTION("""COMPUTED_VALUE"""),0)</f>
        <v>0</v>
      </c>
      <c r="E79">
        <f ca="1">IFERROR(__xludf.DUMMYFUNCTION("""COMPUTED_VALUE"""),0)</f>
        <v>0</v>
      </c>
    </row>
    <row r="80" spans="3:18" ht="12.75" x14ac:dyDescent="0.35">
      <c r="C80">
        <f ca="1">IFERROR(__xludf.DUMMYFUNCTION("""COMPUTED_VALUE"""),0)</f>
        <v>0</v>
      </c>
      <c r="D80">
        <f ca="1">IFERROR(__xludf.DUMMYFUNCTION("""COMPUTED_VALUE"""),1)</f>
        <v>1</v>
      </c>
      <c r="E80">
        <f ca="1">IFERROR(__xludf.DUMMYFUNCTION("""COMPUTED_VALUE"""),1)</f>
        <v>1</v>
      </c>
    </row>
    <row r="81" spans="3:5" ht="12.75" x14ac:dyDescent="0.35">
      <c r="C81">
        <f ca="1">IFERROR(__xludf.DUMMYFUNCTION("""COMPUTED_VALUE"""),0)</f>
        <v>0</v>
      </c>
      <c r="D81">
        <f ca="1">IFERROR(__xludf.DUMMYFUNCTION("""COMPUTED_VALUE"""),0)</f>
        <v>0</v>
      </c>
      <c r="E81">
        <f ca="1">IFERROR(__xludf.DUMMYFUNCTION("""COMPUTED_VALUE"""),1)</f>
        <v>1</v>
      </c>
    </row>
    <row r="82" spans="3:5" ht="12.75" x14ac:dyDescent="0.35">
      <c r="C82">
        <f ca="1">IFERROR(__xludf.DUMMYFUNCTION("""COMPUTED_VALUE"""),0)</f>
        <v>0</v>
      </c>
      <c r="D82">
        <f ca="1">IFERROR(__xludf.DUMMYFUNCTION("""COMPUTED_VALUE"""),0)</f>
        <v>0</v>
      </c>
      <c r="E82">
        <f ca="1">IFERROR(__xludf.DUMMYFUNCTION("""COMPUTED_VALUE"""),0)</f>
        <v>0</v>
      </c>
    </row>
    <row r="83" spans="3:5" ht="12.75" x14ac:dyDescent="0.35">
      <c r="C83">
        <f ca="1">IFERROR(__xludf.DUMMYFUNCTION("""COMPUTED_VALUE"""),1)</f>
        <v>1</v>
      </c>
      <c r="D83">
        <f ca="1">IFERROR(__xludf.DUMMYFUNCTION("""COMPUTED_VALUE"""),1)</f>
        <v>1</v>
      </c>
      <c r="E83">
        <f ca="1">IFERROR(__xludf.DUMMYFUNCTION("""COMPUTED_VALUE"""),0)</f>
        <v>0</v>
      </c>
    </row>
    <row r="84" spans="3:5" ht="12.75" x14ac:dyDescent="0.35">
      <c r="C84">
        <f ca="1">IFERROR(__xludf.DUMMYFUNCTION("""COMPUTED_VALUE"""),1)</f>
        <v>1</v>
      </c>
      <c r="D84">
        <f ca="1">IFERROR(__xludf.DUMMYFUNCTION("""COMPUTED_VALUE"""),0)</f>
        <v>0</v>
      </c>
      <c r="E84">
        <f ca="1">IFERROR(__xludf.DUMMYFUNCTION("""COMPUTED_VALUE"""),0)</f>
        <v>0</v>
      </c>
    </row>
    <row r="85" spans="3:5" ht="12.75" x14ac:dyDescent="0.35">
      <c r="C85">
        <f ca="1">IFERROR(__xludf.DUMMYFUNCTION("""COMPUTED_VALUE"""),1)</f>
        <v>1</v>
      </c>
      <c r="D85">
        <f ca="1">IFERROR(__xludf.DUMMYFUNCTION("""COMPUTED_VALUE"""),0)</f>
        <v>0</v>
      </c>
      <c r="E85">
        <f ca="1">IFERROR(__xludf.DUMMYFUNCTION("""COMPUTED_VALUE"""),0)</f>
        <v>0</v>
      </c>
    </row>
    <row r="86" spans="3:5" ht="12.75" x14ac:dyDescent="0.35">
      <c r="C86">
        <f ca="1">IFERROR(__xludf.DUMMYFUNCTION("""COMPUTED_VALUE"""),1)</f>
        <v>1</v>
      </c>
      <c r="D86">
        <f ca="1">IFERROR(__xludf.DUMMYFUNCTION("""COMPUTED_VALUE"""),1)</f>
        <v>1</v>
      </c>
      <c r="E86">
        <f ca="1">IFERROR(__xludf.DUMMYFUNCTION("""COMPUTED_VALUE"""),0)</f>
        <v>0</v>
      </c>
    </row>
    <row r="87" spans="3:5" ht="12.75" x14ac:dyDescent="0.35">
      <c r="C87">
        <f ca="1">IFERROR(__xludf.DUMMYFUNCTION("""COMPUTED_VALUE"""),0)</f>
        <v>0</v>
      </c>
      <c r="D87">
        <f ca="1">IFERROR(__xludf.DUMMYFUNCTION("""COMPUTED_VALUE"""),0)</f>
        <v>0</v>
      </c>
      <c r="E87">
        <f ca="1">IFERROR(__xludf.DUMMYFUNCTION("""COMPUTED_VALUE"""),0)</f>
        <v>0</v>
      </c>
    </row>
    <row r="88" spans="3:5" ht="12.75" x14ac:dyDescent="0.35">
      <c r="C88">
        <f ca="1">IFERROR(__xludf.DUMMYFUNCTION("""COMPUTED_VALUE"""),0)</f>
        <v>0</v>
      </c>
      <c r="D88">
        <f ca="1">IFERROR(__xludf.DUMMYFUNCTION("""COMPUTED_VALUE"""),0)</f>
        <v>0</v>
      </c>
      <c r="E88">
        <f ca="1">IFERROR(__xludf.DUMMYFUNCTION("""COMPUTED_VALUE"""),0)</f>
        <v>0</v>
      </c>
    </row>
    <row r="89" spans="3:5" ht="12.75" x14ac:dyDescent="0.35">
      <c r="C89">
        <f ca="1">IFERROR(__xludf.DUMMYFUNCTION("""COMPUTED_VALUE"""),0)</f>
        <v>0</v>
      </c>
      <c r="D89">
        <f ca="1">IFERROR(__xludf.DUMMYFUNCTION("""COMPUTED_VALUE"""),0)</f>
        <v>0</v>
      </c>
      <c r="E89">
        <f ca="1">IFERROR(__xludf.DUMMYFUNCTION("""COMPUTED_VALUE"""),0)</f>
        <v>0</v>
      </c>
    </row>
    <row r="90" spans="3:5" ht="12.75" x14ac:dyDescent="0.35">
      <c r="C90">
        <f ca="1">IFERROR(__xludf.DUMMYFUNCTION("""COMPUTED_VALUE"""),0)</f>
        <v>0</v>
      </c>
      <c r="D90">
        <f ca="1">IFERROR(__xludf.DUMMYFUNCTION("""COMPUTED_VALUE"""),0)</f>
        <v>0</v>
      </c>
      <c r="E90">
        <f ca="1">IFERROR(__xludf.DUMMYFUNCTION("""COMPUTED_VALUE"""),0)</f>
        <v>0</v>
      </c>
    </row>
    <row r="91" spans="3:5" ht="12.75" x14ac:dyDescent="0.35">
      <c r="C91">
        <f ca="1">IFERROR(__xludf.DUMMYFUNCTION("""COMPUTED_VALUE"""),0)</f>
        <v>0</v>
      </c>
      <c r="D91">
        <f ca="1">IFERROR(__xludf.DUMMYFUNCTION("""COMPUTED_VALUE"""),0)</f>
        <v>0</v>
      </c>
      <c r="E91">
        <f ca="1">IFERROR(__xludf.DUMMYFUNCTION("""COMPUTED_VALUE"""),0)</f>
        <v>0</v>
      </c>
    </row>
    <row r="92" spans="3:5" ht="12.75" x14ac:dyDescent="0.35">
      <c r="C92">
        <f ca="1">IFERROR(__xludf.DUMMYFUNCTION("""COMPUTED_VALUE"""),0)</f>
        <v>0</v>
      </c>
      <c r="E92">
        <f ca="1">IFERROR(__xludf.DUMMYFUNCTION("""COMPUTED_VALUE"""),1)</f>
        <v>1</v>
      </c>
    </row>
    <row r="93" spans="3:5" ht="12.75" x14ac:dyDescent="0.35">
      <c r="C93">
        <f ca="1">IFERROR(__xludf.DUMMYFUNCTION("""COMPUTED_VALUE"""),1)</f>
        <v>1</v>
      </c>
      <c r="E93">
        <f ca="1">IFERROR(__xludf.DUMMYFUNCTION("""COMPUTED_VALUE"""),0)</f>
        <v>0</v>
      </c>
    </row>
    <row r="94" spans="3:5" ht="12.75" x14ac:dyDescent="0.35">
      <c r="C94">
        <f ca="1">IFERROR(__xludf.DUMMYFUNCTION("""COMPUTED_VALUE"""),0)</f>
        <v>0</v>
      </c>
      <c r="E94">
        <f ca="1">IFERROR(__xludf.DUMMYFUNCTION("""COMPUTED_VALUE"""),0)</f>
        <v>0</v>
      </c>
    </row>
    <row r="95" spans="3:5" ht="12.75" x14ac:dyDescent="0.35">
      <c r="C95">
        <f ca="1">IFERROR(__xludf.DUMMYFUNCTION("""COMPUTED_VALUE"""),1)</f>
        <v>1</v>
      </c>
      <c r="E95">
        <f ca="1">IFERROR(__xludf.DUMMYFUNCTION("""COMPUTED_VALUE"""),0)</f>
        <v>0</v>
      </c>
    </row>
    <row r="96" spans="3:5" ht="12.75" x14ac:dyDescent="0.35">
      <c r="C96">
        <f ca="1">IFERROR(__xludf.DUMMYFUNCTION("""COMPUTED_VALUE"""),0)</f>
        <v>0</v>
      </c>
      <c r="E96">
        <f ca="1">IFERROR(__xludf.DUMMYFUNCTION("""COMPUTED_VALUE"""),0)</f>
        <v>0</v>
      </c>
    </row>
    <row r="97" spans="3:5" ht="12.75" x14ac:dyDescent="0.35">
      <c r="C97">
        <f ca="1">IFERROR(__xludf.DUMMYFUNCTION("""COMPUTED_VALUE"""),0)</f>
        <v>0</v>
      </c>
      <c r="E97">
        <f ca="1">IFERROR(__xludf.DUMMYFUNCTION("""COMPUTED_VALUE"""),0)</f>
        <v>0</v>
      </c>
    </row>
    <row r="98" spans="3:5" ht="12.75" x14ac:dyDescent="0.35">
      <c r="C98">
        <f ca="1">IFERROR(__xludf.DUMMYFUNCTION("""COMPUTED_VALUE"""),1)</f>
        <v>1</v>
      </c>
      <c r="E98">
        <f ca="1">IFERROR(__xludf.DUMMYFUNCTION("""COMPUTED_VALUE"""),0)</f>
        <v>0</v>
      </c>
    </row>
    <row r="99" spans="3:5" ht="12.75" x14ac:dyDescent="0.35">
      <c r="C99">
        <f ca="1">IFERROR(__xludf.DUMMYFUNCTION("""COMPUTED_VALUE"""),0)</f>
        <v>0</v>
      </c>
      <c r="E99">
        <f ca="1">IFERROR(__xludf.DUMMYFUNCTION("""COMPUTED_VALUE"""),1)</f>
        <v>1</v>
      </c>
    </row>
    <row r="100" spans="3:5" ht="12.75" x14ac:dyDescent="0.35">
      <c r="C100">
        <f ca="1">IFERROR(__xludf.DUMMYFUNCTION("""COMPUTED_VALUE"""),0)</f>
        <v>0</v>
      </c>
      <c r="E100">
        <f ca="1">IFERROR(__xludf.DUMMYFUNCTION("""COMPUTED_VALUE"""),0)</f>
        <v>0</v>
      </c>
    </row>
    <row r="101" spans="3:5" ht="12.75" x14ac:dyDescent="0.35">
      <c r="C101">
        <f ca="1">IFERROR(__xludf.DUMMYFUNCTION("""COMPUTED_VALUE"""),0)</f>
        <v>0</v>
      </c>
      <c r="E101">
        <f ca="1">IFERROR(__xludf.DUMMYFUNCTION("""COMPUTED_VALUE"""),0)</f>
        <v>0</v>
      </c>
    </row>
    <row r="102" spans="3:5" ht="12.75" x14ac:dyDescent="0.35">
      <c r="C102">
        <f ca="1">IFERROR(__xludf.DUMMYFUNCTION("""COMPUTED_VALUE"""),0)</f>
        <v>0</v>
      </c>
      <c r="E102">
        <f ca="1">IFERROR(__xludf.DUMMYFUNCTION("""COMPUTED_VALUE"""),0)</f>
        <v>0</v>
      </c>
    </row>
    <row r="103" spans="3:5" ht="12.75" x14ac:dyDescent="0.35">
      <c r="C103">
        <f ca="1">IFERROR(__xludf.DUMMYFUNCTION("""COMPUTED_VALUE"""),1)</f>
        <v>1</v>
      </c>
      <c r="E103">
        <f ca="1">IFERROR(__xludf.DUMMYFUNCTION("""COMPUTED_VALUE"""),0)</f>
        <v>0</v>
      </c>
    </row>
    <row r="104" spans="3:5" ht="12.75" x14ac:dyDescent="0.35">
      <c r="C104">
        <f ca="1">IFERROR(__xludf.DUMMYFUNCTION("""COMPUTED_VALUE"""),0)</f>
        <v>0</v>
      </c>
      <c r="E104">
        <f ca="1">IFERROR(__xludf.DUMMYFUNCTION("""COMPUTED_VALUE"""),0)</f>
        <v>0</v>
      </c>
    </row>
    <row r="105" spans="3:5" ht="12.75" x14ac:dyDescent="0.35">
      <c r="C105">
        <f ca="1">IFERROR(__xludf.DUMMYFUNCTION("""COMPUTED_VALUE"""),1)</f>
        <v>1</v>
      </c>
      <c r="E105">
        <f ca="1">IFERROR(__xludf.DUMMYFUNCTION("""COMPUTED_VALUE"""),0)</f>
        <v>0</v>
      </c>
    </row>
    <row r="106" spans="3:5" ht="12.75" x14ac:dyDescent="0.35">
      <c r="C106">
        <f ca="1">IFERROR(__xludf.DUMMYFUNCTION("""COMPUTED_VALUE"""),1)</f>
        <v>1</v>
      </c>
      <c r="E106">
        <f ca="1">IFERROR(__xludf.DUMMYFUNCTION("""COMPUTED_VALUE"""),1)</f>
        <v>1</v>
      </c>
    </row>
    <row r="107" spans="3:5" ht="12.75" x14ac:dyDescent="0.35">
      <c r="C107">
        <f ca="1">IFERROR(__xludf.DUMMYFUNCTION("""COMPUTED_VALUE"""),0)</f>
        <v>0</v>
      </c>
      <c r="E107">
        <f ca="1">IFERROR(__xludf.DUMMYFUNCTION("""COMPUTED_VALUE"""),0)</f>
        <v>0</v>
      </c>
    </row>
    <row r="108" spans="3:5" ht="12.75" x14ac:dyDescent="0.35">
      <c r="C108">
        <f ca="1">IFERROR(__xludf.DUMMYFUNCTION("""COMPUTED_VALUE"""),0)</f>
        <v>0</v>
      </c>
      <c r="E108">
        <f ca="1">IFERROR(__xludf.DUMMYFUNCTION("""COMPUTED_VALUE"""),0)</f>
        <v>0</v>
      </c>
    </row>
    <row r="109" spans="3:5" ht="12.75" x14ac:dyDescent="0.35">
      <c r="C109">
        <f ca="1">IFERROR(__xludf.DUMMYFUNCTION("""COMPUTED_VALUE"""),0)</f>
        <v>0</v>
      </c>
      <c r="E109">
        <f ca="1">IFERROR(__xludf.DUMMYFUNCTION("""COMPUTED_VALUE"""),0)</f>
        <v>0</v>
      </c>
    </row>
    <row r="110" spans="3:5" ht="12.75" x14ac:dyDescent="0.35">
      <c r="C110">
        <f ca="1">IFERROR(__xludf.DUMMYFUNCTION("""COMPUTED_VALUE"""),1)</f>
        <v>1</v>
      </c>
      <c r="E110">
        <f ca="1">IFERROR(__xludf.DUMMYFUNCTION("""COMPUTED_VALUE"""),0)</f>
        <v>0</v>
      </c>
    </row>
    <row r="111" spans="3:5" ht="12.75" x14ac:dyDescent="0.35">
      <c r="C111">
        <f ca="1">IFERROR(__xludf.DUMMYFUNCTION("""COMPUTED_VALUE"""),0)</f>
        <v>0</v>
      </c>
      <c r="E111">
        <f ca="1">IFERROR(__xludf.DUMMYFUNCTION("""COMPUTED_VALUE"""),0)</f>
        <v>0</v>
      </c>
    </row>
    <row r="112" spans="3:5" ht="12.75" x14ac:dyDescent="0.35">
      <c r="C112">
        <f ca="1">IFERROR(__xludf.DUMMYFUNCTION("""COMPUTED_VALUE"""),0)</f>
        <v>0</v>
      </c>
      <c r="E112">
        <f ca="1">IFERROR(__xludf.DUMMYFUNCTION("""COMPUTED_VALUE"""),0)</f>
        <v>0</v>
      </c>
    </row>
    <row r="113" spans="3:5" ht="12.75" x14ac:dyDescent="0.35">
      <c r="C113">
        <f ca="1">IFERROR(__xludf.DUMMYFUNCTION("""COMPUTED_VALUE"""),0)</f>
        <v>0</v>
      </c>
      <c r="E113">
        <f ca="1">IFERROR(__xludf.DUMMYFUNCTION("""COMPUTED_VALUE"""),0)</f>
        <v>0</v>
      </c>
    </row>
    <row r="114" spans="3:5" ht="12.75" x14ac:dyDescent="0.35">
      <c r="C114">
        <f ca="1">IFERROR(__xludf.DUMMYFUNCTION("""COMPUTED_VALUE"""),0)</f>
        <v>0</v>
      </c>
      <c r="E114">
        <f ca="1">IFERROR(__xludf.DUMMYFUNCTION("""COMPUTED_VALUE"""),1)</f>
        <v>1</v>
      </c>
    </row>
    <row r="115" spans="3:5" ht="12.75" x14ac:dyDescent="0.35">
      <c r="C115">
        <f ca="1">IFERROR(__xludf.DUMMYFUNCTION("""COMPUTED_VALUE"""),1)</f>
        <v>1</v>
      </c>
      <c r="E115">
        <f ca="1">IFERROR(__xludf.DUMMYFUNCTION("""COMPUTED_VALUE"""),0)</f>
        <v>0</v>
      </c>
    </row>
    <row r="116" spans="3:5" ht="12.75" x14ac:dyDescent="0.35">
      <c r="C116">
        <f ca="1">IFERROR(__xludf.DUMMYFUNCTION("""COMPUTED_VALUE"""),0)</f>
        <v>0</v>
      </c>
      <c r="E116">
        <f ca="1">IFERROR(__xludf.DUMMYFUNCTION("""COMPUTED_VALUE"""),1)</f>
        <v>1</v>
      </c>
    </row>
    <row r="117" spans="3:5" ht="12.75" x14ac:dyDescent="0.35">
      <c r="C117">
        <f ca="1">IFERROR(__xludf.DUMMYFUNCTION("""COMPUTED_VALUE"""),1)</f>
        <v>1</v>
      </c>
    </row>
    <row r="118" spans="3:5" ht="12.75" x14ac:dyDescent="0.35">
      <c r="C118">
        <f ca="1">IFERROR(__xludf.DUMMYFUNCTION("""COMPUTED_VALUE"""),0)</f>
        <v>0</v>
      </c>
    </row>
    <row r="119" spans="3:5" ht="12.75" x14ac:dyDescent="0.35">
      <c r="C119">
        <f ca="1">IFERROR(__xludf.DUMMYFUNCTION("""COMPUTED_VALUE"""),0)</f>
        <v>0</v>
      </c>
    </row>
    <row r="120" spans="3:5" ht="12.75" x14ac:dyDescent="0.35">
      <c r="C120">
        <f ca="1">IFERROR(__xludf.DUMMYFUNCTION("""COMPUTED_VALUE"""),1)</f>
        <v>1</v>
      </c>
    </row>
    <row r="121" spans="3:5" ht="12.75" x14ac:dyDescent="0.35">
      <c r="C121">
        <f ca="1">IFERROR(__xludf.DUMMYFUNCTION("""COMPUTED_VALUE"""),0)</f>
        <v>0</v>
      </c>
    </row>
    <row r="122" spans="3:5" ht="12.75" x14ac:dyDescent="0.35">
      <c r="C122">
        <f ca="1">IFERROR(__xludf.DUMMYFUNCTION("""COMPUTED_VALUE"""),0)</f>
        <v>0</v>
      </c>
    </row>
    <row r="123" spans="3:5" ht="12.75" x14ac:dyDescent="0.35">
      <c r="C123">
        <f ca="1">IFERROR(__xludf.DUMMYFUNCTION("""COMPUTED_VALUE"""),1)</f>
        <v>1</v>
      </c>
    </row>
    <row r="124" spans="3:5" ht="12.75" x14ac:dyDescent="0.35">
      <c r="C124">
        <f ca="1">IFERROR(__xludf.DUMMYFUNCTION("""COMPUTED_VALUE"""),1)</f>
        <v>1</v>
      </c>
    </row>
    <row r="125" spans="3:5" ht="12.75" x14ac:dyDescent="0.35">
      <c r="C125">
        <f ca="1">IFERROR(__xludf.DUMMYFUNCTION("""COMPUTED_VALUE"""),0)</f>
        <v>0</v>
      </c>
    </row>
    <row r="126" spans="3:5" ht="12.75" x14ac:dyDescent="0.35">
      <c r="C126">
        <f ca="1">IFERROR(__xludf.DUMMYFUNCTION("""COMPUTED_VALUE"""),0)</f>
        <v>0</v>
      </c>
    </row>
    <row r="127" spans="3:5" ht="12.75" x14ac:dyDescent="0.35">
      <c r="C127">
        <f ca="1">IFERROR(__xludf.DUMMYFUNCTION("""COMPUTED_VALUE"""),1)</f>
        <v>1</v>
      </c>
    </row>
    <row r="128" spans="3:5" ht="12.75" x14ac:dyDescent="0.35">
      <c r="C128">
        <f ca="1">IFERROR(__xludf.DUMMYFUNCTION("""COMPUTED_VALUE"""),1)</f>
        <v>1</v>
      </c>
    </row>
    <row r="129" spans="3:3" ht="12.75" x14ac:dyDescent="0.35">
      <c r="C129">
        <f ca="1">IFERROR(__xludf.DUMMYFUNCTION("""COMPUTED_VALUE"""),0)</f>
        <v>0</v>
      </c>
    </row>
    <row r="130" spans="3:3" ht="12.75" x14ac:dyDescent="0.35">
      <c r="C130">
        <f ca="1">IFERROR(__xludf.DUMMYFUNCTION("""COMPUTED_VALUE"""),1)</f>
        <v>1</v>
      </c>
    </row>
    <row r="131" spans="3:3" ht="12.75" x14ac:dyDescent="0.35">
      <c r="C131">
        <f ca="1">IFERROR(__xludf.DUMMYFUNCTION("""COMPUTED_VALUE"""),0)</f>
        <v>0</v>
      </c>
    </row>
    <row r="132" spans="3:3" ht="12.75" x14ac:dyDescent="0.35">
      <c r="C132">
        <f ca="1">IFERROR(__xludf.DUMMYFUNCTION("""COMPUTED_VALUE"""),0)</f>
        <v>0</v>
      </c>
    </row>
    <row r="133" spans="3:3" ht="12.75" x14ac:dyDescent="0.35">
      <c r="C133">
        <f ca="1">IFERROR(__xludf.DUMMYFUNCTION("""COMPUTED_VALUE"""),1)</f>
        <v>1</v>
      </c>
    </row>
    <row r="134" spans="3:3" ht="12.75" x14ac:dyDescent="0.35">
      <c r="C134">
        <f ca="1">IFERROR(__xludf.DUMMYFUNCTION("""COMPUTED_VALUE"""),0)</f>
        <v>0</v>
      </c>
    </row>
    <row r="135" spans="3:3" ht="12.75" x14ac:dyDescent="0.35">
      <c r="C135">
        <f ca="1">IFERROR(__xludf.DUMMYFUNCTION("""COMPUTED_VALUE"""),0)</f>
        <v>0</v>
      </c>
    </row>
    <row r="136" spans="3:3" ht="12.75" x14ac:dyDescent="0.35">
      <c r="C136">
        <f ca="1">IFERROR(__xludf.DUMMYFUNCTION("""COMPUTED_VALUE"""),0)</f>
        <v>0</v>
      </c>
    </row>
    <row r="137" spans="3:3" ht="12.75" x14ac:dyDescent="0.35">
      <c r="C137">
        <f ca="1">IFERROR(__xludf.DUMMYFUNCTION("""COMPUTED_VALUE"""),0)</f>
        <v>0</v>
      </c>
    </row>
    <row r="138" spans="3:3" ht="12.75" x14ac:dyDescent="0.35">
      <c r="C138">
        <f ca="1">IFERROR(__xludf.DUMMYFUNCTION("""COMPUTED_VALUE"""),0)</f>
        <v>0</v>
      </c>
    </row>
    <row r="139" spans="3:3" ht="12.75" x14ac:dyDescent="0.35">
      <c r="C139">
        <f ca="1">IFERROR(__xludf.DUMMYFUNCTION("""COMPUTED_VALUE"""),0)</f>
        <v>0</v>
      </c>
    </row>
    <row r="140" spans="3:3" ht="12.75" x14ac:dyDescent="0.35">
      <c r="C140">
        <f ca="1">IFERROR(__xludf.DUMMYFUNCTION("""COMPUTED_VALUE"""),1)</f>
        <v>1</v>
      </c>
    </row>
    <row r="141" spans="3:3" ht="12.75" x14ac:dyDescent="0.35">
      <c r="C141">
        <f ca="1">IFERROR(__xludf.DUMMYFUNCTION("""COMPUTED_VALUE"""),1)</f>
        <v>1</v>
      </c>
    </row>
    <row r="142" spans="3:3" ht="12.75" x14ac:dyDescent="0.35">
      <c r="C142">
        <f ca="1">IFERROR(__xludf.DUMMYFUNCTION("""COMPUTED_VALUE"""),0)</f>
        <v>0</v>
      </c>
    </row>
    <row r="143" spans="3:3" ht="12.75" x14ac:dyDescent="0.35">
      <c r="C143">
        <f ca="1">IFERROR(__xludf.DUMMYFUNCTION("""COMPUTED_VALUE"""),0)</f>
        <v>0</v>
      </c>
    </row>
    <row r="144" spans="3:3" ht="12.75" x14ac:dyDescent="0.35">
      <c r="C144">
        <f ca="1">IFERROR(__xludf.DUMMYFUNCTION("""COMPUTED_VALUE"""),0)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25"/>
  <sheetViews>
    <sheetView showGridLines="0" workbookViewId="0">
      <selection activeCell="D5" sqref="D5"/>
    </sheetView>
  </sheetViews>
  <sheetFormatPr defaultColWidth="14.3984375" defaultRowHeight="15.75" customHeight="1" x14ac:dyDescent="0.35"/>
  <cols>
    <col min="1" max="1" width="4.265625" customWidth="1"/>
    <col min="2" max="2" width="21.86328125" customWidth="1"/>
    <col min="4" max="4" width="17.86328125" customWidth="1"/>
    <col min="10" max="10" width="17.3984375" customWidth="1"/>
    <col min="11" max="11" width="25.86328125" customWidth="1"/>
  </cols>
  <sheetData>
    <row r="1" spans="1:5" ht="7.5" customHeight="1" x14ac:dyDescent="0.35">
      <c r="A1" s="34"/>
      <c r="B1" s="34"/>
    </row>
    <row r="2" spans="1:5" ht="12.75" x14ac:dyDescent="0.35">
      <c r="A2" s="34"/>
      <c r="B2" s="34"/>
    </row>
    <row r="3" spans="1:5" ht="13.15" x14ac:dyDescent="0.4">
      <c r="A3" s="14"/>
      <c r="B3" s="14"/>
      <c r="C3" s="14"/>
      <c r="D3" s="14"/>
      <c r="E3" s="14"/>
    </row>
    <row r="4" spans="1:5" ht="13.15" x14ac:dyDescent="0.4">
      <c r="A4" s="14"/>
      <c r="B4" s="14"/>
      <c r="C4" s="35" t="s">
        <v>320</v>
      </c>
      <c r="D4" s="36" t="s">
        <v>7</v>
      </c>
      <c r="E4" s="14"/>
    </row>
    <row r="5" spans="1:5" ht="12.75" x14ac:dyDescent="0.35">
      <c r="A5" s="12"/>
      <c r="B5" s="12"/>
      <c r="C5" s="37" t="str">
        <f ca="1">Standings!A2</f>
        <v>Kathy*</v>
      </c>
      <c r="D5" s="38">
        <f t="array" aca="1" ref="D5" ca="1">INDEX(Standings!$A$1:$I$14,MATCH($C5,Standings!$A$1:$A$14,0),MATCH(D$4,Standings!$A$1:$I$1,0))</f>
        <v>0.337837837837837</v>
      </c>
    </row>
    <row r="6" spans="1:5" ht="12.75" x14ac:dyDescent="0.35">
      <c r="A6" s="12"/>
      <c r="B6" s="12"/>
      <c r="C6" s="37" t="str">
        <f ca="1">Standings!A3</f>
        <v>Ryan</v>
      </c>
      <c r="D6" s="38">
        <f t="array" aca="1" ref="D6" ca="1">INDEX(Standings!$A$1:$I$14,MATCH(C6,Standings!$A$1:$A$14,0),MATCH(D$4,Standings!$A$1:$I$1,0))</f>
        <v>0.31521739130434701</v>
      </c>
    </row>
    <row r="7" spans="1:5" ht="12.75" x14ac:dyDescent="0.35">
      <c r="A7" s="12"/>
      <c r="B7" s="12"/>
      <c r="C7" s="37" t="str">
        <f ca="1">Standings!A4</f>
        <v>Joseph</v>
      </c>
      <c r="D7" s="38">
        <f t="array" aca="1" ref="D7" ca="1">INDEX(Standings!$A$1:$I$14,MATCH(C7,Standings!$A$1:$A$14,0),MATCH(D$4,Standings!$A$1:$I$1,0))</f>
        <v>0.3125</v>
      </c>
    </row>
    <row r="8" spans="1:5" ht="12.75" x14ac:dyDescent="0.35">
      <c r="A8" s="12"/>
      <c r="B8" s="12"/>
      <c r="C8" s="37" t="str">
        <f ca="1">Standings!A5</f>
        <v>Debraggio</v>
      </c>
      <c r="D8" s="38">
        <f t="array" aca="1" ref="D8" ca="1">INDEX(Standings!$A$1:$I$14,MATCH(C8,Standings!$A$1:$A$14,0),MATCH(D$4,Standings!$A$1:$I$1,0))</f>
        <v>0.27777777777777701</v>
      </c>
    </row>
    <row r="9" spans="1:5" ht="12.75" x14ac:dyDescent="0.35">
      <c r="A9" s="12"/>
      <c r="B9" s="12"/>
      <c r="C9" s="37" t="str">
        <f ca="1">Standings!A6</f>
        <v>Tabas</v>
      </c>
      <c r="D9" s="38">
        <f t="array" aca="1" ref="D9" ca="1">INDEX(Standings!$A$1:$I$14,MATCH(C9,Standings!$A$1:$A$14,0),MATCH(D$4,Standings!$A$1:$I$1,0))</f>
        <v>0.269230769230769</v>
      </c>
    </row>
    <row r="10" spans="1:5" ht="12.75" x14ac:dyDescent="0.35">
      <c r="A10" s="12"/>
      <c r="B10" s="12"/>
      <c r="C10" s="37" t="str">
        <f ca="1">Standings!A7</f>
        <v>Zack</v>
      </c>
      <c r="D10" s="38">
        <f t="array" aca="1" ref="D10" ca="1">INDEX(Standings!$A$1:$I$14,MATCH(C10,Standings!$A$1:$A$14,0),MATCH(D$4,Standings!$A$1:$I$1,0))</f>
        <v>0.224806201550387</v>
      </c>
    </row>
    <row r="11" spans="1:5" ht="12.75" x14ac:dyDescent="0.35">
      <c r="A11" s="12"/>
      <c r="B11" s="12"/>
      <c r="C11" s="37" t="str">
        <f ca="1">Standings!A8</f>
        <v>Austin</v>
      </c>
      <c r="D11" s="38">
        <f t="array" aca="1" ref="D11" ca="1">INDEX(Standings!$A$1:$I$14,MATCH(C11,Standings!$A$1:$A$14,0),MATCH(D$4,Standings!$A$1:$I$1,0))</f>
        <v>0.224719101123595</v>
      </c>
    </row>
    <row r="12" spans="1:5" ht="12.75" x14ac:dyDescent="0.35">
      <c r="A12" s="12"/>
      <c r="B12" s="12"/>
      <c r="C12" s="37" t="str">
        <f ca="1">Standings!A9</f>
        <v>Dylan</v>
      </c>
      <c r="D12" s="38">
        <f t="array" aca="1" ref="D12" ca="1">INDEX(Standings!$A$1:$I$14,MATCH(C12,Standings!$A$1:$A$14,0),MATCH(D$4,Standings!$A$1:$I$1,0))</f>
        <v>0.16129032258064499</v>
      </c>
    </row>
    <row r="13" spans="1:5" ht="12.75" x14ac:dyDescent="0.35">
      <c r="A13" s="12"/>
      <c r="B13" s="12"/>
      <c r="C13" s="37" t="str">
        <f ca="1">Standings!A10</f>
        <v>Molly</v>
      </c>
      <c r="D13" s="38">
        <f t="array" aca="1" ref="D13" ca="1">INDEX(Standings!$A$1:$I$14,MATCH(C13,Standings!$A$1:$A$14,0),MATCH(D$4,Standings!$A$1:$I$1,0))</f>
        <v>0.13157894736842099</v>
      </c>
    </row>
    <row r="14" spans="1:5" ht="12.75" x14ac:dyDescent="0.35">
      <c r="A14" s="12"/>
      <c r="B14" s="12"/>
      <c r="C14" s="37" t="str">
        <f ca="1">Standings!A11</f>
        <v>Ben</v>
      </c>
      <c r="D14" s="38">
        <f t="array" aca="1" ref="D14" ca="1">INDEX(Standings!$A$1:$I$14,MATCH(C14,Standings!$A$1:$A$14,0),MATCH(D$4,Standings!$A$1:$I$1,0))</f>
        <v>0.114285714285714</v>
      </c>
    </row>
    <row r="15" spans="1:5" ht="12.75" x14ac:dyDescent="0.35">
      <c r="A15" s="12"/>
      <c r="B15" s="12"/>
      <c r="C15" s="37" t="str">
        <f ca="1">Standings!A12</f>
        <v>Becca</v>
      </c>
      <c r="D15" s="38">
        <f t="array" aca="1" ref="D15" ca="1">INDEX(Standings!$A$1:$I$14,MATCH(C15,Standings!$A$1:$A$14,0),MATCH(D$4,Standings!$A$1:$I$1,0))</f>
        <v>0.10256410256410201</v>
      </c>
    </row>
    <row r="16" spans="1:5" ht="12.75" x14ac:dyDescent="0.35">
      <c r="A16" s="12"/>
      <c r="B16" s="12"/>
      <c r="C16" s="37" t="str">
        <f ca="1">Standings!A13</f>
        <v>Nick</v>
      </c>
      <c r="D16" s="38">
        <f t="array" aca="1" ref="D16" ca="1">INDEX(Standings!$A$1:$I$14,MATCH(C16,Standings!$A$1:$A$14,0),MATCH(D$4,Standings!$A$1:$I$1,0))</f>
        <v>8.3333333333333301E-2</v>
      </c>
    </row>
    <row r="17" spans="1:10" ht="12.75" x14ac:dyDescent="0.35">
      <c r="A17" s="12"/>
      <c r="B17" s="12"/>
      <c r="C17" s="37" t="str">
        <f ca="1">Standings!A14</f>
        <v>Kathy</v>
      </c>
      <c r="D17" s="38">
        <f t="array" aca="1" ref="D17" ca="1">INDEX(Standings!$A$1:$I$14,MATCH(C17,Standings!$A$1:$A$14,0),MATCH(D$4,Standings!$A$1:$I$1,0))</f>
        <v>0</v>
      </c>
    </row>
    <row r="18" spans="1:10" ht="12.75" x14ac:dyDescent="0.35">
      <c r="A18" s="12"/>
      <c r="B18" s="12"/>
      <c r="C18" s="12" t="str">
        <f ca="1">Standings!A15</f>
        <v>Lucia</v>
      </c>
    </row>
    <row r="19" spans="1:10" ht="12.75" x14ac:dyDescent="0.35">
      <c r="A19" s="12"/>
      <c r="B19" s="12"/>
      <c r="C19" s="12" t="str">
        <f ca="1">Standings!A16</f>
        <v>Swizz</v>
      </c>
    </row>
    <row r="20" spans="1:10" ht="12.75" x14ac:dyDescent="0.35">
      <c r="A20" s="12"/>
      <c r="B20" s="12"/>
      <c r="C20" s="12">
        <f>Standings!A17</f>
        <v>0</v>
      </c>
    </row>
    <row r="25" spans="1:10" ht="12.75" x14ac:dyDescent="0.35">
      <c r="C25" s="45" t="s">
        <v>363</v>
      </c>
      <c r="D25" s="45" t="s">
        <v>326</v>
      </c>
      <c r="E25" s="46"/>
    </row>
    <row r="26" spans="1:10" ht="12.75" x14ac:dyDescent="0.35">
      <c r="C26" s="45" t="s">
        <v>320</v>
      </c>
      <c r="D26" s="47">
        <v>0</v>
      </c>
      <c r="E26" s="48">
        <v>1</v>
      </c>
    </row>
    <row r="27" spans="1:10" ht="13.15" x14ac:dyDescent="0.4">
      <c r="C27" s="47" t="s">
        <v>34</v>
      </c>
      <c r="D27" s="49">
        <v>0.32258064516129031</v>
      </c>
      <c r="E27" s="50">
        <v>0.15</v>
      </c>
      <c r="J27" s="14"/>
    </row>
    <row r="28" spans="1:10" ht="12.75" x14ac:dyDescent="0.35">
      <c r="C28" s="51" t="s">
        <v>113</v>
      </c>
      <c r="D28" s="52">
        <v>0.125</v>
      </c>
      <c r="E28" s="53">
        <v>0.33333333333333331</v>
      </c>
    </row>
    <row r="29" spans="1:10" ht="12.75" x14ac:dyDescent="0.35">
      <c r="C29" s="51" t="s">
        <v>225</v>
      </c>
      <c r="D29" s="52">
        <v>0.3</v>
      </c>
      <c r="E29" s="53">
        <v>0</v>
      </c>
    </row>
    <row r="30" spans="1:10" ht="12.75" x14ac:dyDescent="0.35">
      <c r="C30" s="51" t="s">
        <v>14</v>
      </c>
      <c r="D30" s="52">
        <v>0.30769230769230771</v>
      </c>
      <c r="E30" s="53">
        <v>0.2857142857142857</v>
      </c>
    </row>
    <row r="31" spans="1:10" ht="12.75" x14ac:dyDescent="0.35">
      <c r="C31" s="51" t="s">
        <v>186</v>
      </c>
      <c r="D31" s="52">
        <v>0.2</v>
      </c>
      <c r="E31" s="53">
        <v>0</v>
      </c>
    </row>
    <row r="32" spans="1:10" ht="12.75" x14ac:dyDescent="0.35">
      <c r="C32" s="51" t="s">
        <v>356</v>
      </c>
      <c r="D32" s="52">
        <v>0</v>
      </c>
      <c r="E32" s="53"/>
    </row>
    <row r="33" spans="2:5" ht="12.75" x14ac:dyDescent="0.35">
      <c r="C33" s="51" t="s">
        <v>13</v>
      </c>
      <c r="D33" s="52">
        <v>0.38461538461538464</v>
      </c>
      <c r="E33" s="53"/>
    </row>
    <row r="34" spans="2:5" ht="12.75" x14ac:dyDescent="0.35">
      <c r="C34" s="51" t="s">
        <v>46</v>
      </c>
      <c r="D34" s="52">
        <v>0.23255813953488372</v>
      </c>
      <c r="E34" s="53"/>
    </row>
    <row r="35" spans="2:5" ht="12.75" x14ac:dyDescent="0.35">
      <c r="C35" s="51" t="s">
        <v>99</v>
      </c>
      <c r="D35" s="52">
        <v>0.15686274509803921</v>
      </c>
      <c r="E35" s="53">
        <v>7.6923076923076927E-2</v>
      </c>
    </row>
    <row r="36" spans="2:5" ht="12.75" x14ac:dyDescent="0.35">
      <c r="C36" s="51" t="s">
        <v>49</v>
      </c>
      <c r="D36" s="52">
        <v>0.14285714285714285</v>
      </c>
      <c r="E36" s="53">
        <v>0.125</v>
      </c>
    </row>
    <row r="37" spans="2:5" ht="12.75" x14ac:dyDescent="0.35">
      <c r="C37" s="51" t="s">
        <v>40</v>
      </c>
      <c r="D37" s="52">
        <v>0.33707865168539325</v>
      </c>
      <c r="E37" s="53">
        <v>0.23529411764705882</v>
      </c>
    </row>
    <row r="38" spans="2:5" ht="12.75" x14ac:dyDescent="0.35">
      <c r="C38" s="51" t="s">
        <v>334</v>
      </c>
      <c r="D38" s="52">
        <v>0</v>
      </c>
      <c r="E38" s="53"/>
    </row>
    <row r="39" spans="2:5" ht="12.75" x14ac:dyDescent="0.35">
      <c r="C39" s="51" t="s">
        <v>63</v>
      </c>
      <c r="D39" s="52">
        <v>0.23076923076923078</v>
      </c>
      <c r="E39" s="53">
        <v>0</v>
      </c>
    </row>
    <row r="40" spans="2:5" ht="12.75" x14ac:dyDescent="0.35">
      <c r="C40" s="54" t="s">
        <v>15</v>
      </c>
      <c r="D40" s="55">
        <v>0.23728813559322035</v>
      </c>
      <c r="E40" s="56">
        <v>0.20454545454545456</v>
      </c>
    </row>
    <row r="41" spans="2:5" ht="12.75" x14ac:dyDescent="0.35">
      <c r="B41" s="32"/>
    </row>
    <row r="42" spans="2:5" ht="12.75" x14ac:dyDescent="0.35">
      <c r="B42" s="32"/>
    </row>
    <row r="43" spans="2:5" ht="12.75" x14ac:dyDescent="0.35">
      <c r="B43" s="32"/>
    </row>
    <row r="44" spans="2:5" ht="12.75" x14ac:dyDescent="0.35">
      <c r="B44" s="32"/>
    </row>
    <row r="45" spans="2:5" ht="12.75" x14ac:dyDescent="0.35">
      <c r="B45" s="32"/>
    </row>
    <row r="46" spans="2:5" ht="12.75" x14ac:dyDescent="0.35">
      <c r="B46" s="32"/>
    </row>
    <row r="47" spans="2:5" ht="12.75" x14ac:dyDescent="0.35">
      <c r="B47" s="32"/>
    </row>
    <row r="48" spans="2:5" ht="12.75" x14ac:dyDescent="0.35">
      <c r="B48" s="32"/>
    </row>
    <row r="49" spans="2:2" ht="12.75" x14ac:dyDescent="0.35">
      <c r="B49" s="32"/>
    </row>
    <row r="50" spans="2:2" ht="12.75" x14ac:dyDescent="0.35">
      <c r="B50" s="32"/>
    </row>
    <row r="51" spans="2:2" ht="12.75" x14ac:dyDescent="0.35">
      <c r="B51" s="32"/>
    </row>
    <row r="52" spans="2:2" ht="12.75" x14ac:dyDescent="0.35">
      <c r="B52" s="32"/>
    </row>
    <row r="53" spans="2:2" ht="12.75" x14ac:dyDescent="0.35">
      <c r="B53" s="32"/>
    </row>
    <row r="54" spans="2:2" ht="12.75" x14ac:dyDescent="0.35">
      <c r="B54" s="32"/>
    </row>
    <row r="55" spans="2:2" ht="12.75" x14ac:dyDescent="0.35">
      <c r="B55" s="32"/>
    </row>
    <row r="56" spans="2:2" ht="12.75" x14ac:dyDescent="0.35">
      <c r="B56" s="32"/>
    </row>
    <row r="57" spans="2:2" ht="12.75" x14ac:dyDescent="0.35">
      <c r="B57" s="32"/>
    </row>
    <row r="58" spans="2:2" ht="12.75" x14ac:dyDescent="0.35">
      <c r="B58" s="32"/>
    </row>
    <row r="59" spans="2:2" ht="12.75" x14ac:dyDescent="0.35">
      <c r="B59" s="32"/>
    </row>
    <row r="60" spans="2:2" ht="12.75" x14ac:dyDescent="0.35">
      <c r="B60" s="32"/>
    </row>
    <row r="61" spans="2:2" ht="12.75" x14ac:dyDescent="0.35">
      <c r="B61" s="32"/>
    </row>
    <row r="62" spans="2:2" ht="12.75" x14ac:dyDescent="0.35">
      <c r="B62" s="32"/>
    </row>
    <row r="63" spans="2:2" ht="12.75" x14ac:dyDescent="0.35">
      <c r="B63" s="32"/>
    </row>
    <row r="64" spans="2:2" ht="12.75" x14ac:dyDescent="0.35">
      <c r="B64" s="32"/>
    </row>
    <row r="65" spans="2:5" ht="12.75" x14ac:dyDescent="0.35">
      <c r="B65" s="32"/>
    </row>
    <row r="66" spans="2:5" ht="12.75" x14ac:dyDescent="0.35">
      <c r="B66" s="32"/>
    </row>
    <row r="67" spans="2:5" ht="12.75" x14ac:dyDescent="0.35">
      <c r="B67" s="32"/>
    </row>
    <row r="68" spans="2:5" ht="12.75" x14ac:dyDescent="0.35">
      <c r="B68" s="32"/>
    </row>
    <row r="69" spans="2:5" ht="12.75" x14ac:dyDescent="0.35">
      <c r="B69" s="32"/>
    </row>
    <row r="70" spans="2:5" ht="12.75" x14ac:dyDescent="0.35">
      <c r="B70" s="32"/>
    </row>
    <row r="71" spans="2:5" ht="12.75" x14ac:dyDescent="0.35">
      <c r="B71" s="32"/>
    </row>
    <row r="72" spans="2:5" ht="12.75" x14ac:dyDescent="0.35">
      <c r="B72" s="32"/>
    </row>
    <row r="73" spans="2:5" ht="12.75" x14ac:dyDescent="0.35">
      <c r="B73" s="32"/>
    </row>
    <row r="74" spans="2:5" ht="12.75" x14ac:dyDescent="0.35">
      <c r="B74" s="32"/>
    </row>
    <row r="75" spans="2:5" ht="12.75" x14ac:dyDescent="0.35">
      <c r="B75" s="32"/>
    </row>
    <row r="76" spans="2:5" ht="12.75" x14ac:dyDescent="0.35">
      <c r="B76" s="39" t="s">
        <v>364</v>
      </c>
    </row>
    <row r="77" spans="2:5" ht="12.75" x14ac:dyDescent="0.35">
      <c r="B77" s="32"/>
    </row>
    <row r="78" spans="2:5" ht="12.75" x14ac:dyDescent="0.35">
      <c r="B78" s="34" t="s">
        <v>365</v>
      </c>
    </row>
    <row r="79" spans="2:5" ht="13.15" x14ac:dyDescent="0.4">
      <c r="B79" s="40" t="s">
        <v>366</v>
      </c>
      <c r="C79" s="41">
        <v>1</v>
      </c>
      <c r="D79" s="41"/>
      <c r="E79" s="41"/>
    </row>
    <row r="80" spans="2:5" ht="13.15" x14ac:dyDescent="0.4">
      <c r="B80" s="41"/>
      <c r="C80" s="41"/>
      <c r="D80" s="41"/>
      <c r="E80" s="41"/>
    </row>
    <row r="81" spans="2:5" ht="13.15" x14ac:dyDescent="0.4">
      <c r="B81" s="41" t="s">
        <v>367</v>
      </c>
      <c r="C81" s="44" t="s">
        <v>368</v>
      </c>
      <c r="D81" s="43"/>
      <c r="E81" s="43"/>
    </row>
    <row r="82" spans="2:5" ht="12.75" x14ac:dyDescent="0.35">
      <c r="B82" s="12" t="s">
        <v>321</v>
      </c>
      <c r="C82" s="12" t="s">
        <v>326</v>
      </c>
      <c r="D82" s="12" t="s">
        <v>323</v>
      </c>
      <c r="E82" s="12" t="s">
        <v>324</v>
      </c>
    </row>
    <row r="83" spans="2:5" ht="12.75" x14ac:dyDescent="0.35">
      <c r="B83" s="32">
        <f ca="1">OFFSET('Raw Player Detail'!$A2,0,MATCH(B82,'Raw Player Detail'!$A$1:$N$1,0)-1,COUNTA('Raw Player Detail'!A:A),1)</f>
        <v>0</v>
      </c>
      <c r="C83">
        <f ca="1">OFFSET('Raw Player Detail'!$A2,0,MATCH(C82,'Raw Player Detail'!$A$1:$N$1,0)-1,COUNTA('Raw Player Detail'!B:B),1)</f>
        <v>0</v>
      </c>
      <c r="D83">
        <f ca="1">OFFSET('Raw Player Detail'!$A2,0,MATCH(D82,'Raw Player Detail'!$A$1:$N$1,0)-1,COUNTA('Raw Player Detail'!C:C),1)</f>
        <v>0</v>
      </c>
      <c r="E83">
        <f ca="1">OFFSET('Raw Player Detail'!$A2,0,MATCH(E82,'Raw Player Detail'!$A$1:$N$1,0)-1,COUNTA('Raw Player Detail'!D:D),1)</f>
        <v>0</v>
      </c>
    </row>
    <row r="84" spans="2:5" ht="12.75" x14ac:dyDescent="0.35">
      <c r="B84" s="32">
        <v>0</v>
      </c>
      <c r="C84">
        <v>0</v>
      </c>
      <c r="D84">
        <v>0</v>
      </c>
      <c r="E84">
        <v>0</v>
      </c>
    </row>
    <row r="85" spans="2:5" ht="12.75" x14ac:dyDescent="0.35">
      <c r="B85" s="32">
        <v>0</v>
      </c>
      <c r="C85">
        <v>0</v>
      </c>
      <c r="D85">
        <v>1</v>
      </c>
      <c r="E85">
        <v>0</v>
      </c>
    </row>
    <row r="86" spans="2:5" ht="12.75" x14ac:dyDescent="0.35">
      <c r="B86" s="32">
        <v>0</v>
      </c>
      <c r="C86">
        <v>0</v>
      </c>
      <c r="D86">
        <v>0</v>
      </c>
      <c r="E86">
        <v>0</v>
      </c>
    </row>
    <row r="87" spans="2:5" ht="12.75" x14ac:dyDescent="0.35">
      <c r="B87" s="32">
        <v>1</v>
      </c>
      <c r="C87">
        <v>0</v>
      </c>
      <c r="D87">
        <v>0</v>
      </c>
      <c r="E87">
        <v>0</v>
      </c>
    </row>
    <row r="88" spans="2:5" ht="12.75" x14ac:dyDescent="0.35">
      <c r="B88" s="32">
        <v>0</v>
      </c>
      <c r="C88">
        <v>0</v>
      </c>
      <c r="D88">
        <v>0</v>
      </c>
      <c r="E88">
        <v>0</v>
      </c>
    </row>
    <row r="89" spans="2:5" ht="12.75" x14ac:dyDescent="0.35">
      <c r="B89" s="32">
        <v>0</v>
      </c>
      <c r="C89">
        <v>1</v>
      </c>
      <c r="D89">
        <v>0</v>
      </c>
      <c r="E89">
        <v>0</v>
      </c>
    </row>
    <row r="90" spans="2:5" ht="12.75" x14ac:dyDescent="0.35">
      <c r="B90" s="32">
        <v>0</v>
      </c>
      <c r="C90">
        <v>1</v>
      </c>
      <c r="D90">
        <v>0</v>
      </c>
      <c r="E90">
        <v>0</v>
      </c>
    </row>
    <row r="91" spans="2:5" ht="12.75" x14ac:dyDescent="0.35">
      <c r="B91" s="32">
        <v>0</v>
      </c>
      <c r="C91">
        <v>1</v>
      </c>
      <c r="D91">
        <v>0</v>
      </c>
      <c r="E91">
        <v>0</v>
      </c>
    </row>
    <row r="92" spans="2:5" ht="12.75" x14ac:dyDescent="0.35">
      <c r="B92" s="32">
        <v>1</v>
      </c>
      <c r="C92">
        <v>1</v>
      </c>
      <c r="D92">
        <v>1</v>
      </c>
      <c r="E92">
        <v>0</v>
      </c>
    </row>
    <row r="93" spans="2:5" ht="12.75" x14ac:dyDescent="0.35">
      <c r="B93" s="32">
        <v>0</v>
      </c>
      <c r="C93">
        <v>0</v>
      </c>
      <c r="D93">
        <v>0</v>
      </c>
      <c r="E93">
        <v>0</v>
      </c>
    </row>
    <row r="94" spans="2:5" ht="12.75" x14ac:dyDescent="0.35">
      <c r="B94" s="32">
        <v>0</v>
      </c>
      <c r="C94">
        <v>0</v>
      </c>
      <c r="D94">
        <v>0</v>
      </c>
      <c r="E94">
        <v>0</v>
      </c>
    </row>
    <row r="95" spans="2:5" ht="12.75" x14ac:dyDescent="0.35">
      <c r="B95" s="32">
        <v>1</v>
      </c>
      <c r="C95">
        <v>0</v>
      </c>
      <c r="D95">
        <v>0</v>
      </c>
      <c r="E95">
        <v>0</v>
      </c>
    </row>
    <row r="96" spans="2:5" ht="12.75" x14ac:dyDescent="0.35">
      <c r="B96" s="32">
        <v>0</v>
      </c>
      <c r="C96">
        <v>0</v>
      </c>
      <c r="D96">
        <v>1</v>
      </c>
      <c r="E96">
        <v>0</v>
      </c>
    </row>
    <row r="97" spans="2:5" ht="12.75" x14ac:dyDescent="0.35">
      <c r="B97" s="32">
        <v>0</v>
      </c>
      <c r="C97">
        <v>0</v>
      </c>
      <c r="D97">
        <v>0</v>
      </c>
      <c r="E97">
        <v>0</v>
      </c>
    </row>
    <row r="98" spans="2:5" ht="12.75" x14ac:dyDescent="0.35">
      <c r="B98" s="32">
        <v>1</v>
      </c>
      <c r="C98">
        <v>0</v>
      </c>
      <c r="D98">
        <v>1</v>
      </c>
      <c r="E98">
        <v>0</v>
      </c>
    </row>
    <row r="99" spans="2:5" ht="12.75" x14ac:dyDescent="0.35">
      <c r="B99" s="32">
        <v>0</v>
      </c>
      <c r="C99">
        <v>0</v>
      </c>
      <c r="D99">
        <v>0</v>
      </c>
      <c r="E99">
        <v>0</v>
      </c>
    </row>
    <row r="100" spans="2:5" ht="12.75" x14ac:dyDescent="0.35">
      <c r="B100" s="32">
        <v>0</v>
      </c>
      <c r="C100">
        <v>0</v>
      </c>
      <c r="D100">
        <v>0</v>
      </c>
      <c r="E100">
        <v>0</v>
      </c>
    </row>
    <row r="101" spans="2:5" ht="12.75" x14ac:dyDescent="0.35">
      <c r="B101" s="32">
        <v>0</v>
      </c>
      <c r="C101">
        <v>0</v>
      </c>
      <c r="D101">
        <v>0</v>
      </c>
      <c r="E101">
        <v>0</v>
      </c>
    </row>
    <row r="102" spans="2:5" ht="12.75" x14ac:dyDescent="0.35">
      <c r="B102" s="32">
        <v>1</v>
      </c>
      <c r="C102">
        <v>0</v>
      </c>
      <c r="D102">
        <v>0</v>
      </c>
      <c r="E102">
        <v>0</v>
      </c>
    </row>
    <row r="103" spans="2:5" ht="12.75" x14ac:dyDescent="0.35">
      <c r="B103" s="32">
        <v>0</v>
      </c>
      <c r="C103">
        <v>0</v>
      </c>
      <c r="D103">
        <v>0</v>
      </c>
      <c r="E103">
        <v>0</v>
      </c>
    </row>
    <row r="104" spans="2:5" ht="12.75" x14ac:dyDescent="0.35">
      <c r="B104" s="32">
        <v>0</v>
      </c>
      <c r="C104">
        <v>0</v>
      </c>
      <c r="D104">
        <v>1</v>
      </c>
      <c r="E104">
        <v>0</v>
      </c>
    </row>
    <row r="105" spans="2:5" ht="12.75" x14ac:dyDescent="0.35">
      <c r="B105" s="32">
        <v>0</v>
      </c>
      <c r="C105">
        <v>0</v>
      </c>
      <c r="D105">
        <v>0</v>
      </c>
      <c r="E105">
        <v>0</v>
      </c>
    </row>
    <row r="106" spans="2:5" ht="12.75" x14ac:dyDescent="0.35">
      <c r="B106" s="32">
        <v>0</v>
      </c>
      <c r="C106">
        <v>1</v>
      </c>
      <c r="D106">
        <v>0</v>
      </c>
      <c r="E106">
        <v>0</v>
      </c>
    </row>
    <row r="107" spans="2:5" ht="12.75" x14ac:dyDescent="0.35">
      <c r="B107" s="32">
        <v>0</v>
      </c>
      <c r="C107">
        <v>0</v>
      </c>
      <c r="D107">
        <v>0</v>
      </c>
      <c r="E107">
        <v>0</v>
      </c>
    </row>
    <row r="108" spans="2:5" ht="12.75" x14ac:dyDescent="0.35">
      <c r="B108" s="32">
        <v>0</v>
      </c>
      <c r="C108">
        <v>0</v>
      </c>
      <c r="D108">
        <v>0</v>
      </c>
      <c r="E108">
        <v>0</v>
      </c>
    </row>
    <row r="109" spans="2:5" ht="12.75" x14ac:dyDescent="0.35">
      <c r="B109" s="32">
        <v>0</v>
      </c>
      <c r="C109">
        <v>1</v>
      </c>
      <c r="D109">
        <v>0</v>
      </c>
      <c r="E109">
        <v>0</v>
      </c>
    </row>
    <row r="110" spans="2:5" ht="12.75" x14ac:dyDescent="0.35">
      <c r="B110" s="32">
        <v>1</v>
      </c>
      <c r="C110">
        <v>0</v>
      </c>
      <c r="D110">
        <v>1</v>
      </c>
      <c r="E110">
        <v>0</v>
      </c>
    </row>
    <row r="111" spans="2:5" ht="12.75" x14ac:dyDescent="0.35">
      <c r="B111" s="32">
        <v>1</v>
      </c>
      <c r="C111">
        <v>0</v>
      </c>
      <c r="D111">
        <v>1</v>
      </c>
      <c r="E111">
        <v>0</v>
      </c>
    </row>
    <row r="112" spans="2:5" ht="12.75" x14ac:dyDescent="0.35">
      <c r="B112" s="32">
        <v>0</v>
      </c>
      <c r="C112">
        <v>1</v>
      </c>
      <c r="D112">
        <v>0</v>
      </c>
      <c r="E112">
        <v>0</v>
      </c>
    </row>
    <row r="113" spans="2:5" ht="12.75" x14ac:dyDescent="0.35">
      <c r="B113" s="32">
        <v>0</v>
      </c>
      <c r="C113">
        <v>0</v>
      </c>
      <c r="D113">
        <v>0</v>
      </c>
      <c r="E113">
        <v>0</v>
      </c>
    </row>
    <row r="114" spans="2:5" ht="12.75" x14ac:dyDescent="0.35">
      <c r="B114" s="32">
        <v>0</v>
      </c>
      <c r="C114">
        <v>0</v>
      </c>
      <c r="D114">
        <v>0</v>
      </c>
      <c r="E114">
        <v>0</v>
      </c>
    </row>
    <row r="115" spans="2:5" ht="12.75" x14ac:dyDescent="0.35">
      <c r="B115" s="32">
        <v>0</v>
      </c>
      <c r="C115">
        <v>1</v>
      </c>
      <c r="D115">
        <v>1</v>
      </c>
      <c r="E115">
        <v>0</v>
      </c>
    </row>
    <row r="116" spans="2:5" ht="12.75" x14ac:dyDescent="0.35">
      <c r="B116" s="32">
        <v>0</v>
      </c>
      <c r="C116">
        <v>1</v>
      </c>
      <c r="D116">
        <v>0</v>
      </c>
      <c r="E116">
        <v>0</v>
      </c>
    </row>
    <row r="117" spans="2:5" ht="12.75" x14ac:dyDescent="0.35">
      <c r="B117" s="32">
        <v>0</v>
      </c>
      <c r="C117">
        <v>0</v>
      </c>
      <c r="D117">
        <v>0</v>
      </c>
      <c r="E117">
        <v>1</v>
      </c>
    </row>
    <row r="118" spans="2:5" ht="12.75" x14ac:dyDescent="0.35">
      <c r="B118" s="32">
        <v>1</v>
      </c>
      <c r="C118">
        <v>0</v>
      </c>
      <c r="D118">
        <v>0</v>
      </c>
      <c r="E118">
        <v>0</v>
      </c>
    </row>
    <row r="119" spans="2:5" ht="12.75" x14ac:dyDescent="0.35">
      <c r="B119" s="32">
        <v>0</v>
      </c>
      <c r="C119">
        <v>0</v>
      </c>
      <c r="D119">
        <v>0</v>
      </c>
      <c r="E119">
        <v>0</v>
      </c>
    </row>
    <row r="120" spans="2:5" ht="12.75" x14ac:dyDescent="0.35">
      <c r="B120" s="32">
        <v>0</v>
      </c>
      <c r="C120">
        <v>0</v>
      </c>
      <c r="D120">
        <v>1</v>
      </c>
      <c r="E120">
        <v>0</v>
      </c>
    </row>
    <row r="121" spans="2:5" ht="12.75" x14ac:dyDescent="0.35">
      <c r="B121" s="32">
        <v>0</v>
      </c>
      <c r="C121">
        <v>0</v>
      </c>
      <c r="D121">
        <v>0</v>
      </c>
      <c r="E121">
        <v>0</v>
      </c>
    </row>
    <row r="122" spans="2:5" ht="12.75" x14ac:dyDescent="0.35">
      <c r="B122" s="32">
        <v>1</v>
      </c>
      <c r="C122">
        <v>0</v>
      </c>
      <c r="D122">
        <v>0</v>
      </c>
      <c r="E122">
        <v>0</v>
      </c>
    </row>
    <row r="123" spans="2:5" ht="12.75" x14ac:dyDescent="0.35">
      <c r="B123" s="32">
        <v>0</v>
      </c>
      <c r="C123">
        <v>1</v>
      </c>
      <c r="D123">
        <v>0</v>
      </c>
      <c r="E123">
        <v>0</v>
      </c>
    </row>
    <row r="124" spans="2:5" ht="12.75" x14ac:dyDescent="0.35">
      <c r="B124" s="32">
        <v>0</v>
      </c>
      <c r="C124">
        <v>1</v>
      </c>
      <c r="D124">
        <v>0</v>
      </c>
      <c r="E124">
        <v>0</v>
      </c>
    </row>
    <row r="125" spans="2:5" ht="12.75" x14ac:dyDescent="0.35">
      <c r="B125" s="32">
        <v>1</v>
      </c>
      <c r="C125">
        <v>1</v>
      </c>
      <c r="D125">
        <v>1</v>
      </c>
      <c r="E125">
        <v>0</v>
      </c>
    </row>
    <row r="126" spans="2:5" ht="12.75" x14ac:dyDescent="0.35">
      <c r="B126" s="32">
        <v>0</v>
      </c>
      <c r="C126">
        <v>1</v>
      </c>
      <c r="D126">
        <v>0</v>
      </c>
      <c r="E126">
        <v>0</v>
      </c>
    </row>
    <row r="127" spans="2:5" ht="12.75" x14ac:dyDescent="0.35">
      <c r="B127" s="32">
        <v>0</v>
      </c>
      <c r="C127">
        <v>0</v>
      </c>
      <c r="D127">
        <v>0</v>
      </c>
      <c r="E127">
        <v>0</v>
      </c>
    </row>
    <row r="128" spans="2:5" ht="12.75" x14ac:dyDescent="0.35">
      <c r="B128" s="32">
        <v>0</v>
      </c>
      <c r="C128">
        <v>1</v>
      </c>
      <c r="D128">
        <v>0</v>
      </c>
      <c r="E128">
        <v>0</v>
      </c>
    </row>
    <row r="129" spans="2:5" ht="12.75" x14ac:dyDescent="0.35">
      <c r="B129" s="32">
        <v>0</v>
      </c>
      <c r="C129">
        <v>1</v>
      </c>
      <c r="D129">
        <v>1</v>
      </c>
      <c r="E129">
        <v>0</v>
      </c>
    </row>
    <row r="130" spans="2:5" ht="12.75" x14ac:dyDescent="0.35">
      <c r="B130" s="32">
        <v>1</v>
      </c>
      <c r="C130">
        <v>0</v>
      </c>
      <c r="D130">
        <v>0</v>
      </c>
      <c r="E130">
        <v>0</v>
      </c>
    </row>
    <row r="131" spans="2:5" ht="12.75" x14ac:dyDescent="0.35">
      <c r="B131" s="32">
        <v>0</v>
      </c>
      <c r="C131">
        <v>1</v>
      </c>
      <c r="D131">
        <v>0</v>
      </c>
      <c r="E131">
        <v>0</v>
      </c>
    </row>
    <row r="132" spans="2:5" ht="12.75" x14ac:dyDescent="0.35">
      <c r="B132" s="32">
        <v>0</v>
      </c>
      <c r="C132">
        <v>1</v>
      </c>
      <c r="D132">
        <v>0</v>
      </c>
      <c r="E132">
        <v>0</v>
      </c>
    </row>
    <row r="133" spans="2:5" ht="12.75" x14ac:dyDescent="0.35">
      <c r="B133" s="32">
        <v>0</v>
      </c>
      <c r="C133">
        <v>1</v>
      </c>
      <c r="D133">
        <v>0</v>
      </c>
      <c r="E133">
        <v>0</v>
      </c>
    </row>
    <row r="134" spans="2:5" ht="12.75" x14ac:dyDescent="0.35">
      <c r="B134" s="32">
        <v>1</v>
      </c>
      <c r="C134">
        <v>0</v>
      </c>
      <c r="D134">
        <v>1</v>
      </c>
      <c r="E134">
        <v>0</v>
      </c>
    </row>
    <row r="135" spans="2:5" ht="12.75" x14ac:dyDescent="0.35">
      <c r="B135" s="32">
        <v>0</v>
      </c>
      <c r="C135">
        <v>0</v>
      </c>
      <c r="D135">
        <v>0</v>
      </c>
      <c r="E135">
        <v>0</v>
      </c>
    </row>
    <row r="136" spans="2:5" ht="12.75" x14ac:dyDescent="0.35">
      <c r="B136" s="32">
        <v>0</v>
      </c>
      <c r="C136">
        <v>0</v>
      </c>
      <c r="D136">
        <v>0</v>
      </c>
      <c r="E136">
        <v>0</v>
      </c>
    </row>
    <row r="137" spans="2:5" ht="12.75" x14ac:dyDescent="0.35">
      <c r="B137" s="32">
        <v>0</v>
      </c>
      <c r="C137">
        <v>0</v>
      </c>
      <c r="D137">
        <v>0</v>
      </c>
      <c r="E137">
        <v>0</v>
      </c>
    </row>
    <row r="138" spans="2:5" ht="12.75" x14ac:dyDescent="0.35">
      <c r="B138" s="32">
        <v>0</v>
      </c>
      <c r="C138">
        <v>0</v>
      </c>
      <c r="D138">
        <v>0</v>
      </c>
      <c r="E138">
        <v>0</v>
      </c>
    </row>
    <row r="139" spans="2:5" ht="12.75" x14ac:dyDescent="0.35">
      <c r="B139" s="32">
        <v>0</v>
      </c>
      <c r="C139">
        <v>0</v>
      </c>
      <c r="D139">
        <v>0</v>
      </c>
      <c r="E139">
        <v>0</v>
      </c>
    </row>
    <row r="140" spans="2:5" ht="12.75" x14ac:dyDescent="0.35">
      <c r="B140" s="32">
        <v>0</v>
      </c>
      <c r="C140">
        <v>0</v>
      </c>
      <c r="D140">
        <v>0</v>
      </c>
      <c r="E140">
        <v>0</v>
      </c>
    </row>
    <row r="141" spans="2:5" ht="12.75" x14ac:dyDescent="0.35">
      <c r="B141" s="32">
        <v>0</v>
      </c>
      <c r="C141">
        <v>0</v>
      </c>
      <c r="D141">
        <v>0</v>
      </c>
      <c r="E141">
        <v>1</v>
      </c>
    </row>
    <row r="142" spans="2:5" ht="12.75" x14ac:dyDescent="0.35">
      <c r="B142" s="32">
        <v>1</v>
      </c>
      <c r="C142">
        <v>0</v>
      </c>
      <c r="D142">
        <v>1</v>
      </c>
      <c r="E142">
        <v>0</v>
      </c>
    </row>
    <row r="143" spans="2:5" ht="12.75" x14ac:dyDescent="0.35">
      <c r="B143" s="32">
        <v>1</v>
      </c>
      <c r="C143">
        <v>1</v>
      </c>
      <c r="D143">
        <v>0</v>
      </c>
      <c r="E143">
        <v>0</v>
      </c>
    </row>
    <row r="144" spans="2:5" ht="12.75" x14ac:dyDescent="0.35">
      <c r="B144" s="32">
        <v>0</v>
      </c>
      <c r="C144">
        <v>1</v>
      </c>
      <c r="D144">
        <v>0</v>
      </c>
      <c r="E144">
        <v>0</v>
      </c>
    </row>
    <row r="145" spans="2:5" ht="12.75" x14ac:dyDescent="0.35">
      <c r="B145" s="32">
        <v>0</v>
      </c>
      <c r="C145">
        <v>1</v>
      </c>
      <c r="D145">
        <v>1</v>
      </c>
      <c r="E145">
        <v>0</v>
      </c>
    </row>
    <row r="146" spans="2:5" ht="12.75" x14ac:dyDescent="0.35">
      <c r="B146" s="32">
        <v>0</v>
      </c>
      <c r="C146">
        <v>1</v>
      </c>
      <c r="D146">
        <v>0</v>
      </c>
      <c r="E146">
        <v>1</v>
      </c>
    </row>
    <row r="147" spans="2:5" ht="12.75" x14ac:dyDescent="0.35">
      <c r="B147" s="32">
        <v>0</v>
      </c>
      <c r="C147">
        <v>1</v>
      </c>
      <c r="D147">
        <v>0</v>
      </c>
      <c r="E147">
        <v>0</v>
      </c>
    </row>
    <row r="148" spans="2:5" ht="12.75" x14ac:dyDescent="0.35">
      <c r="B148" s="32">
        <v>0</v>
      </c>
      <c r="C148">
        <v>1</v>
      </c>
      <c r="D148">
        <v>0</v>
      </c>
      <c r="E148">
        <v>1</v>
      </c>
    </row>
    <row r="149" spans="2:5" ht="12.75" x14ac:dyDescent="0.35">
      <c r="B149" s="32">
        <v>1</v>
      </c>
      <c r="C149">
        <v>1</v>
      </c>
      <c r="D149">
        <v>1</v>
      </c>
      <c r="E149">
        <v>0</v>
      </c>
    </row>
    <row r="150" spans="2:5" ht="12.75" x14ac:dyDescent="0.35">
      <c r="B150" s="32">
        <v>0</v>
      </c>
      <c r="C150">
        <v>1</v>
      </c>
      <c r="D150">
        <v>0</v>
      </c>
      <c r="E150">
        <v>0</v>
      </c>
    </row>
    <row r="151" spans="2:5" ht="12.75" x14ac:dyDescent="0.35">
      <c r="B151" s="32">
        <v>0</v>
      </c>
      <c r="C151">
        <v>1</v>
      </c>
      <c r="D151">
        <v>0</v>
      </c>
      <c r="E151">
        <v>0</v>
      </c>
    </row>
    <row r="152" spans="2:5" ht="12.75" x14ac:dyDescent="0.35">
      <c r="B152" s="32">
        <v>0</v>
      </c>
      <c r="C152">
        <v>0</v>
      </c>
      <c r="D152">
        <v>0</v>
      </c>
      <c r="E152">
        <v>0</v>
      </c>
    </row>
    <row r="153" spans="2:5" ht="12.75" x14ac:dyDescent="0.35">
      <c r="B153" s="32">
        <v>0</v>
      </c>
      <c r="C153">
        <v>0</v>
      </c>
      <c r="D153">
        <v>1</v>
      </c>
      <c r="E153">
        <v>0</v>
      </c>
    </row>
    <row r="154" spans="2:5" ht="12.75" x14ac:dyDescent="0.35">
      <c r="B154" s="32">
        <v>1</v>
      </c>
      <c r="C154">
        <v>0</v>
      </c>
      <c r="D154">
        <v>0</v>
      </c>
      <c r="E154">
        <v>0</v>
      </c>
    </row>
    <row r="155" spans="2:5" ht="12.75" x14ac:dyDescent="0.35">
      <c r="B155" s="32">
        <v>0</v>
      </c>
      <c r="C155">
        <v>0</v>
      </c>
      <c r="D155">
        <v>0</v>
      </c>
      <c r="E155">
        <v>0</v>
      </c>
    </row>
    <row r="156" spans="2:5" ht="12.75" x14ac:dyDescent="0.35">
      <c r="B156" s="32">
        <v>0</v>
      </c>
      <c r="C156">
        <v>0</v>
      </c>
      <c r="D156">
        <v>0</v>
      </c>
      <c r="E156">
        <v>1</v>
      </c>
    </row>
    <row r="157" spans="2:5" ht="12.75" x14ac:dyDescent="0.35">
      <c r="B157" s="32">
        <v>0</v>
      </c>
      <c r="C157">
        <v>1</v>
      </c>
      <c r="D157">
        <v>0</v>
      </c>
      <c r="E157">
        <v>0</v>
      </c>
    </row>
    <row r="158" spans="2:5" ht="12.75" x14ac:dyDescent="0.35">
      <c r="B158" s="32">
        <v>1</v>
      </c>
      <c r="C158">
        <v>1</v>
      </c>
      <c r="D158">
        <v>1</v>
      </c>
      <c r="E158">
        <v>0</v>
      </c>
    </row>
    <row r="159" spans="2:5" ht="12.75" x14ac:dyDescent="0.35">
      <c r="B159" s="32">
        <v>0</v>
      </c>
      <c r="C159">
        <v>0</v>
      </c>
      <c r="D159">
        <v>0</v>
      </c>
      <c r="E159">
        <v>0</v>
      </c>
    </row>
    <row r="160" spans="2:5" ht="12.75" x14ac:dyDescent="0.35">
      <c r="B160" s="32">
        <v>0</v>
      </c>
      <c r="C160">
        <v>1</v>
      </c>
      <c r="D160">
        <v>0</v>
      </c>
      <c r="E160">
        <v>1</v>
      </c>
    </row>
    <row r="161" spans="2:5" ht="12.75" x14ac:dyDescent="0.35">
      <c r="B161" s="32">
        <v>0</v>
      </c>
      <c r="C161">
        <v>1</v>
      </c>
      <c r="D161">
        <v>0</v>
      </c>
      <c r="E161">
        <v>0</v>
      </c>
    </row>
    <row r="162" spans="2:5" ht="12.75" x14ac:dyDescent="0.35">
      <c r="B162" s="32">
        <v>0</v>
      </c>
      <c r="C162">
        <v>1</v>
      </c>
      <c r="D162">
        <v>1</v>
      </c>
      <c r="E162">
        <v>0</v>
      </c>
    </row>
    <row r="163" spans="2:5" ht="12.75" x14ac:dyDescent="0.35">
      <c r="B163" s="32">
        <v>1</v>
      </c>
      <c r="C163">
        <v>1</v>
      </c>
      <c r="D163">
        <v>0</v>
      </c>
      <c r="E163">
        <v>0</v>
      </c>
    </row>
    <row r="164" spans="2:5" ht="12.75" x14ac:dyDescent="0.35">
      <c r="B164" s="32">
        <v>0</v>
      </c>
      <c r="C164">
        <v>0</v>
      </c>
      <c r="D164">
        <v>0</v>
      </c>
      <c r="E164">
        <v>0</v>
      </c>
    </row>
    <row r="165" spans="2:5" ht="12.75" x14ac:dyDescent="0.35">
      <c r="B165" s="32">
        <v>0</v>
      </c>
      <c r="C165">
        <v>0</v>
      </c>
      <c r="D165">
        <v>0</v>
      </c>
      <c r="E165">
        <v>1</v>
      </c>
    </row>
    <row r="166" spans="2:5" ht="12.75" x14ac:dyDescent="0.35">
      <c r="B166" s="32">
        <v>1</v>
      </c>
      <c r="C166">
        <v>0</v>
      </c>
      <c r="D166">
        <v>1</v>
      </c>
      <c r="E166">
        <v>0</v>
      </c>
    </row>
    <row r="167" spans="2:5" ht="12.75" x14ac:dyDescent="0.35">
      <c r="B167" s="32">
        <v>0</v>
      </c>
      <c r="C167">
        <v>0</v>
      </c>
      <c r="D167">
        <v>0</v>
      </c>
      <c r="E167">
        <v>0</v>
      </c>
    </row>
    <row r="168" spans="2:5" ht="12.75" x14ac:dyDescent="0.35">
      <c r="B168" s="32">
        <v>0</v>
      </c>
      <c r="C168">
        <v>0</v>
      </c>
      <c r="D168">
        <v>1</v>
      </c>
      <c r="E168">
        <v>0</v>
      </c>
    </row>
    <row r="169" spans="2:5" ht="12.75" x14ac:dyDescent="0.35">
      <c r="B169" s="32">
        <v>0</v>
      </c>
      <c r="C169">
        <v>0</v>
      </c>
      <c r="D169">
        <v>0</v>
      </c>
      <c r="E169">
        <v>0</v>
      </c>
    </row>
    <row r="170" spans="2:5" ht="12.75" x14ac:dyDescent="0.35">
      <c r="B170" s="32">
        <v>0</v>
      </c>
      <c r="C170">
        <v>1</v>
      </c>
      <c r="D170">
        <v>0</v>
      </c>
      <c r="E170">
        <v>0</v>
      </c>
    </row>
    <row r="171" spans="2:5" ht="12.75" x14ac:dyDescent="0.35">
      <c r="B171" s="32">
        <v>1</v>
      </c>
      <c r="C171">
        <v>0</v>
      </c>
      <c r="D171">
        <v>0</v>
      </c>
      <c r="E171">
        <v>0</v>
      </c>
    </row>
    <row r="172" spans="2:5" ht="12.75" x14ac:dyDescent="0.35">
      <c r="B172" s="32">
        <v>0</v>
      </c>
      <c r="C172">
        <v>0</v>
      </c>
      <c r="D172">
        <v>0</v>
      </c>
      <c r="E172">
        <v>0</v>
      </c>
    </row>
    <row r="173" spans="2:5" ht="12.75" x14ac:dyDescent="0.35">
      <c r="B173" s="32">
        <v>0</v>
      </c>
      <c r="C173">
        <v>0</v>
      </c>
      <c r="D173">
        <v>0</v>
      </c>
      <c r="E173">
        <v>0</v>
      </c>
    </row>
    <row r="174" spans="2:5" ht="12.75" x14ac:dyDescent="0.35">
      <c r="B174" s="32">
        <v>0</v>
      </c>
      <c r="C174">
        <v>1</v>
      </c>
      <c r="D174">
        <v>0</v>
      </c>
      <c r="E174">
        <v>0</v>
      </c>
    </row>
    <row r="175" spans="2:5" ht="12.75" x14ac:dyDescent="0.35">
      <c r="B175" s="32">
        <v>0</v>
      </c>
      <c r="C175">
        <v>1</v>
      </c>
      <c r="D175">
        <v>0</v>
      </c>
      <c r="E175">
        <v>0</v>
      </c>
    </row>
    <row r="176" spans="2:5" ht="12.75" x14ac:dyDescent="0.35">
      <c r="B176" s="32">
        <v>0</v>
      </c>
      <c r="C176">
        <v>1</v>
      </c>
      <c r="D176">
        <v>0</v>
      </c>
      <c r="E176">
        <v>1</v>
      </c>
    </row>
    <row r="177" spans="2:5" ht="12.75" x14ac:dyDescent="0.35">
      <c r="B177" s="32">
        <v>1</v>
      </c>
      <c r="C177">
        <v>0</v>
      </c>
      <c r="D177">
        <v>1</v>
      </c>
      <c r="E177">
        <v>0</v>
      </c>
    </row>
    <row r="178" spans="2:5" ht="12.75" x14ac:dyDescent="0.35">
      <c r="B178" s="32">
        <v>0</v>
      </c>
      <c r="C178">
        <v>1</v>
      </c>
      <c r="D178">
        <v>0</v>
      </c>
      <c r="E178">
        <v>0</v>
      </c>
    </row>
    <row r="179" spans="2:5" ht="12.75" x14ac:dyDescent="0.35">
      <c r="B179" s="32">
        <v>0</v>
      </c>
      <c r="C179">
        <v>1</v>
      </c>
      <c r="D179">
        <v>0</v>
      </c>
      <c r="E179">
        <v>0</v>
      </c>
    </row>
    <row r="180" spans="2:5" ht="12.75" x14ac:dyDescent="0.35">
      <c r="B180" s="32">
        <v>0</v>
      </c>
      <c r="C180">
        <v>0</v>
      </c>
      <c r="D180">
        <v>0</v>
      </c>
      <c r="E180">
        <v>0</v>
      </c>
    </row>
    <row r="181" spans="2:5" ht="12.75" x14ac:dyDescent="0.35">
      <c r="B181" s="32">
        <v>1</v>
      </c>
      <c r="C181">
        <v>0</v>
      </c>
      <c r="D181">
        <v>0</v>
      </c>
      <c r="E181">
        <v>1</v>
      </c>
    </row>
    <row r="182" spans="2:5" ht="12.75" x14ac:dyDescent="0.35">
      <c r="B182" s="32">
        <v>0</v>
      </c>
      <c r="C182">
        <v>1</v>
      </c>
      <c r="D182">
        <v>1</v>
      </c>
      <c r="E182">
        <v>0</v>
      </c>
    </row>
    <row r="183" spans="2:5" ht="12.75" x14ac:dyDescent="0.35">
      <c r="B183" s="32">
        <v>0</v>
      </c>
      <c r="C183">
        <v>1</v>
      </c>
      <c r="D183">
        <v>0</v>
      </c>
      <c r="E183">
        <v>0</v>
      </c>
    </row>
    <row r="184" spans="2:5" ht="12.75" x14ac:dyDescent="0.35">
      <c r="B184" s="32">
        <v>0</v>
      </c>
      <c r="C184">
        <v>0</v>
      </c>
      <c r="D184">
        <v>0</v>
      </c>
      <c r="E184">
        <v>0</v>
      </c>
    </row>
    <row r="185" spans="2:5" ht="12.75" x14ac:dyDescent="0.35">
      <c r="B185" s="32">
        <v>1</v>
      </c>
      <c r="C185">
        <v>0</v>
      </c>
      <c r="D185">
        <v>0</v>
      </c>
      <c r="E185">
        <v>0</v>
      </c>
    </row>
    <row r="186" spans="2:5" ht="12.75" x14ac:dyDescent="0.35">
      <c r="B186" s="32">
        <v>0</v>
      </c>
      <c r="C186">
        <v>0</v>
      </c>
      <c r="D186">
        <v>1</v>
      </c>
      <c r="E186">
        <v>0</v>
      </c>
    </row>
    <row r="187" spans="2:5" ht="12.75" x14ac:dyDescent="0.35">
      <c r="B187" s="32">
        <v>0</v>
      </c>
      <c r="C187">
        <v>0</v>
      </c>
      <c r="D187">
        <v>0</v>
      </c>
      <c r="E187">
        <v>0</v>
      </c>
    </row>
    <row r="188" spans="2:5" ht="12.75" x14ac:dyDescent="0.35">
      <c r="B188" s="32">
        <v>0</v>
      </c>
      <c r="C188">
        <v>0</v>
      </c>
      <c r="D188">
        <v>0</v>
      </c>
      <c r="E188">
        <v>0</v>
      </c>
    </row>
    <row r="189" spans="2:5" ht="12.75" x14ac:dyDescent="0.35">
      <c r="B189" s="32">
        <v>0</v>
      </c>
      <c r="C189">
        <v>0</v>
      </c>
      <c r="D189">
        <v>0</v>
      </c>
      <c r="E189">
        <v>0</v>
      </c>
    </row>
    <row r="190" spans="2:5" ht="12.75" x14ac:dyDescent="0.35">
      <c r="B190" s="32">
        <v>0</v>
      </c>
      <c r="C190">
        <v>0</v>
      </c>
      <c r="D190">
        <v>0</v>
      </c>
      <c r="E190">
        <v>0</v>
      </c>
    </row>
    <row r="191" spans="2:5" ht="12.75" x14ac:dyDescent="0.35">
      <c r="B191" s="32">
        <v>1</v>
      </c>
      <c r="C191">
        <v>0</v>
      </c>
      <c r="D191">
        <v>1</v>
      </c>
      <c r="E191">
        <v>0</v>
      </c>
    </row>
    <row r="192" spans="2:5" ht="12.75" x14ac:dyDescent="0.35">
      <c r="B192" s="32">
        <v>0</v>
      </c>
      <c r="C192">
        <v>0</v>
      </c>
      <c r="D192">
        <v>0</v>
      </c>
    </row>
    <row r="193" spans="2:5" ht="12.75" x14ac:dyDescent="0.35">
      <c r="B193" s="32">
        <v>0</v>
      </c>
      <c r="C193">
        <v>0</v>
      </c>
      <c r="D193">
        <v>0</v>
      </c>
    </row>
    <row r="194" spans="2:5" ht="12.75" x14ac:dyDescent="0.35">
      <c r="B194" s="32">
        <v>1</v>
      </c>
      <c r="C194">
        <v>0</v>
      </c>
      <c r="D194">
        <v>1</v>
      </c>
    </row>
    <row r="195" spans="2:5" ht="12.75" x14ac:dyDescent="0.35">
      <c r="B195" s="32">
        <v>0</v>
      </c>
      <c r="C195">
        <v>0</v>
      </c>
      <c r="D195">
        <v>0</v>
      </c>
    </row>
    <row r="196" spans="2:5" ht="12.75" x14ac:dyDescent="0.35">
      <c r="B196" s="32">
        <v>0</v>
      </c>
      <c r="C196">
        <v>0</v>
      </c>
      <c r="D196">
        <v>0</v>
      </c>
      <c r="E196">
        <v>0</v>
      </c>
    </row>
    <row r="197" spans="2:5" ht="12.75" x14ac:dyDescent="0.35">
      <c r="B197" s="32">
        <v>0</v>
      </c>
      <c r="C197">
        <v>0</v>
      </c>
      <c r="D197">
        <v>0</v>
      </c>
      <c r="E197">
        <v>0</v>
      </c>
    </row>
    <row r="198" spans="2:5" ht="12.75" x14ac:dyDescent="0.35">
      <c r="B198" s="32">
        <v>0</v>
      </c>
      <c r="C198">
        <v>0</v>
      </c>
      <c r="D198">
        <v>0</v>
      </c>
      <c r="E198">
        <v>0</v>
      </c>
    </row>
    <row r="199" spans="2:5" ht="12.75" x14ac:dyDescent="0.35">
      <c r="B199" s="32">
        <v>0</v>
      </c>
      <c r="C199">
        <v>0</v>
      </c>
      <c r="D199">
        <v>0</v>
      </c>
      <c r="E199">
        <v>0</v>
      </c>
    </row>
    <row r="200" spans="2:5" ht="12.75" x14ac:dyDescent="0.35">
      <c r="B200" s="32">
        <v>0</v>
      </c>
      <c r="C200">
        <v>0</v>
      </c>
      <c r="D200">
        <v>1</v>
      </c>
      <c r="E200">
        <v>0</v>
      </c>
    </row>
    <row r="201" spans="2:5" ht="12.75" x14ac:dyDescent="0.35">
      <c r="B201" s="32">
        <v>0</v>
      </c>
      <c r="C201">
        <v>1</v>
      </c>
      <c r="D201">
        <v>0</v>
      </c>
      <c r="E201">
        <v>0</v>
      </c>
    </row>
    <row r="202" spans="2:5" ht="12.75" x14ac:dyDescent="0.35">
      <c r="B202" s="32">
        <v>1</v>
      </c>
      <c r="C202">
        <v>1</v>
      </c>
      <c r="D202">
        <v>0</v>
      </c>
      <c r="E202">
        <v>0</v>
      </c>
    </row>
    <row r="203" spans="2:5" ht="12.75" x14ac:dyDescent="0.35">
      <c r="B203" s="32">
        <v>0</v>
      </c>
      <c r="C203">
        <v>1</v>
      </c>
      <c r="D203">
        <v>0</v>
      </c>
    </row>
    <row r="204" spans="2:5" ht="12.75" x14ac:dyDescent="0.35">
      <c r="B204" s="32">
        <v>0</v>
      </c>
      <c r="C204">
        <v>1</v>
      </c>
      <c r="D204">
        <v>1</v>
      </c>
    </row>
    <row r="205" spans="2:5" ht="12.75" x14ac:dyDescent="0.35">
      <c r="B205" s="32">
        <v>0</v>
      </c>
      <c r="C205">
        <v>1</v>
      </c>
      <c r="D205">
        <v>0</v>
      </c>
    </row>
    <row r="206" spans="2:5" ht="12.75" x14ac:dyDescent="0.35">
      <c r="B206" s="32">
        <v>1</v>
      </c>
      <c r="C206">
        <v>0</v>
      </c>
      <c r="D206">
        <v>0</v>
      </c>
    </row>
    <row r="207" spans="2:5" ht="12.75" x14ac:dyDescent="0.35">
      <c r="B207" s="32">
        <v>0</v>
      </c>
      <c r="C207">
        <v>0</v>
      </c>
      <c r="D207">
        <v>0</v>
      </c>
    </row>
    <row r="208" spans="2:5" ht="12.75" x14ac:dyDescent="0.35">
      <c r="B208" s="32">
        <v>0</v>
      </c>
      <c r="C208">
        <v>0</v>
      </c>
      <c r="D208">
        <v>1</v>
      </c>
      <c r="E208">
        <v>0</v>
      </c>
    </row>
    <row r="209" spans="2:5" ht="12.75" x14ac:dyDescent="0.35">
      <c r="B209" s="32">
        <v>1</v>
      </c>
      <c r="C209">
        <v>1</v>
      </c>
      <c r="D209">
        <v>0</v>
      </c>
      <c r="E209">
        <v>0</v>
      </c>
    </row>
    <row r="210" spans="2:5" ht="12.75" x14ac:dyDescent="0.35">
      <c r="B210" s="32">
        <v>0</v>
      </c>
      <c r="C210">
        <v>1</v>
      </c>
      <c r="D210">
        <v>0</v>
      </c>
      <c r="E210">
        <v>0</v>
      </c>
    </row>
    <row r="211" spans="2:5" ht="12.75" x14ac:dyDescent="0.35">
      <c r="B211" s="32">
        <v>0</v>
      </c>
      <c r="C211">
        <v>1</v>
      </c>
      <c r="D211">
        <v>0</v>
      </c>
      <c r="E211">
        <v>0</v>
      </c>
    </row>
    <row r="212" spans="2:5" ht="12.75" x14ac:dyDescent="0.35">
      <c r="B212" s="32">
        <v>0</v>
      </c>
      <c r="C212">
        <v>0</v>
      </c>
      <c r="D212">
        <v>0</v>
      </c>
      <c r="E212">
        <v>0</v>
      </c>
    </row>
    <row r="213" spans="2:5" ht="12.75" x14ac:dyDescent="0.35">
      <c r="B213" s="32">
        <v>1</v>
      </c>
      <c r="C213">
        <v>0</v>
      </c>
      <c r="D213">
        <v>1</v>
      </c>
      <c r="E213">
        <v>0</v>
      </c>
    </row>
    <row r="214" spans="2:5" ht="12.75" x14ac:dyDescent="0.35">
      <c r="B214" s="32">
        <v>0</v>
      </c>
      <c r="C214">
        <v>0</v>
      </c>
      <c r="D214">
        <v>0</v>
      </c>
      <c r="E214">
        <v>0</v>
      </c>
    </row>
    <row r="215" spans="2:5" ht="12.75" x14ac:dyDescent="0.35">
      <c r="B215" s="32">
        <v>0</v>
      </c>
      <c r="C215">
        <v>0</v>
      </c>
      <c r="D215">
        <v>0</v>
      </c>
      <c r="E215">
        <v>1</v>
      </c>
    </row>
    <row r="216" spans="2:5" ht="12.75" x14ac:dyDescent="0.35">
      <c r="B216" s="32">
        <v>0</v>
      </c>
      <c r="C216">
        <v>0</v>
      </c>
      <c r="D216">
        <v>0</v>
      </c>
      <c r="E216">
        <v>0</v>
      </c>
    </row>
    <row r="217" spans="2:5" ht="12.75" x14ac:dyDescent="0.35">
      <c r="B217" s="32">
        <v>0</v>
      </c>
      <c r="C217">
        <v>0</v>
      </c>
      <c r="D217">
        <v>0</v>
      </c>
      <c r="E217">
        <v>0</v>
      </c>
    </row>
    <row r="218" spans="2:5" ht="12.75" x14ac:dyDescent="0.35">
      <c r="B218" s="32">
        <v>0</v>
      </c>
      <c r="C218">
        <v>0</v>
      </c>
      <c r="D218">
        <v>0</v>
      </c>
      <c r="E218">
        <v>0</v>
      </c>
    </row>
    <row r="219" spans="2:5" ht="12.75" x14ac:dyDescent="0.35">
      <c r="B219" s="32">
        <v>0</v>
      </c>
      <c r="C219">
        <v>0</v>
      </c>
      <c r="D219">
        <v>0</v>
      </c>
      <c r="E219">
        <v>0</v>
      </c>
    </row>
    <row r="220" spans="2:5" ht="12.75" x14ac:dyDescent="0.35">
      <c r="B220" s="32">
        <v>1</v>
      </c>
      <c r="C220">
        <v>0</v>
      </c>
      <c r="D220">
        <v>1</v>
      </c>
      <c r="E220">
        <v>0</v>
      </c>
    </row>
    <row r="221" spans="2:5" ht="12.75" x14ac:dyDescent="0.35">
      <c r="B221" s="32">
        <v>0</v>
      </c>
      <c r="C221">
        <v>0</v>
      </c>
      <c r="D221">
        <v>0</v>
      </c>
      <c r="E221">
        <v>0</v>
      </c>
    </row>
    <row r="222" spans="2:5" ht="12.75" x14ac:dyDescent="0.35">
      <c r="B222" s="32">
        <v>0</v>
      </c>
      <c r="C222">
        <v>0</v>
      </c>
      <c r="D222">
        <v>0</v>
      </c>
      <c r="E222">
        <v>0</v>
      </c>
    </row>
    <row r="223" spans="2:5" ht="12.75" x14ac:dyDescent="0.35">
      <c r="B223" s="32">
        <v>0</v>
      </c>
      <c r="C223">
        <v>1</v>
      </c>
      <c r="D223">
        <v>0</v>
      </c>
      <c r="E223">
        <v>0</v>
      </c>
    </row>
    <row r="224" spans="2:5" ht="12.75" x14ac:dyDescent="0.35">
      <c r="B224" s="32">
        <v>0</v>
      </c>
      <c r="C224">
        <v>0</v>
      </c>
      <c r="D224">
        <v>0</v>
      </c>
      <c r="E224">
        <v>0</v>
      </c>
    </row>
    <row r="225" spans="2:5" ht="12.75" x14ac:dyDescent="0.35">
      <c r="B225" s="32">
        <v>1</v>
      </c>
      <c r="C225">
        <v>0</v>
      </c>
      <c r="D225">
        <v>1</v>
      </c>
      <c r="E225">
        <v>0</v>
      </c>
    </row>
    <row r="226" spans="2:5" ht="12.75" x14ac:dyDescent="0.35">
      <c r="B226" s="32">
        <v>0</v>
      </c>
      <c r="C226">
        <v>1</v>
      </c>
      <c r="D226">
        <v>0</v>
      </c>
      <c r="E226">
        <v>0</v>
      </c>
    </row>
    <row r="227" spans="2:5" ht="12.75" x14ac:dyDescent="0.35">
      <c r="B227" s="32">
        <v>0</v>
      </c>
      <c r="C227">
        <v>0</v>
      </c>
      <c r="D227">
        <v>0</v>
      </c>
      <c r="E227">
        <v>0</v>
      </c>
    </row>
    <row r="228" spans="2:5" ht="12.75" x14ac:dyDescent="0.35">
      <c r="B228" s="32">
        <v>0</v>
      </c>
      <c r="C228">
        <v>0</v>
      </c>
      <c r="D228">
        <v>1</v>
      </c>
      <c r="E228">
        <v>0</v>
      </c>
    </row>
    <row r="229" spans="2:5" ht="12.75" x14ac:dyDescent="0.35">
      <c r="B229" s="32">
        <v>0</v>
      </c>
      <c r="C229">
        <v>0</v>
      </c>
      <c r="D229">
        <v>0</v>
      </c>
      <c r="E229">
        <v>0</v>
      </c>
    </row>
    <row r="230" spans="2:5" ht="12.75" x14ac:dyDescent="0.35">
      <c r="B230" s="32">
        <v>1</v>
      </c>
      <c r="C230">
        <v>1</v>
      </c>
      <c r="D230">
        <v>0</v>
      </c>
      <c r="E230">
        <v>0</v>
      </c>
    </row>
    <row r="231" spans="2:5" ht="12.75" x14ac:dyDescent="0.35">
      <c r="B231" s="32">
        <v>0</v>
      </c>
      <c r="C231">
        <v>1</v>
      </c>
      <c r="D231">
        <v>0</v>
      </c>
      <c r="E231">
        <v>0</v>
      </c>
    </row>
    <row r="232" spans="2:5" ht="12.75" x14ac:dyDescent="0.35">
      <c r="B232" s="32">
        <v>0</v>
      </c>
      <c r="C232">
        <v>1</v>
      </c>
      <c r="D232">
        <v>0</v>
      </c>
      <c r="E232">
        <v>0</v>
      </c>
    </row>
    <row r="233" spans="2:5" ht="12.75" x14ac:dyDescent="0.35">
      <c r="B233" s="32">
        <v>1</v>
      </c>
      <c r="C233">
        <v>0</v>
      </c>
      <c r="D233">
        <v>1</v>
      </c>
      <c r="E233">
        <v>1</v>
      </c>
    </row>
    <row r="234" spans="2:5" ht="12.75" x14ac:dyDescent="0.35">
      <c r="B234" s="32">
        <v>0</v>
      </c>
      <c r="C234">
        <v>0</v>
      </c>
      <c r="D234">
        <v>0</v>
      </c>
      <c r="E234">
        <v>0</v>
      </c>
    </row>
    <row r="235" spans="2:5" ht="12.75" x14ac:dyDescent="0.35">
      <c r="B235" s="32">
        <v>0</v>
      </c>
      <c r="C235">
        <v>1</v>
      </c>
      <c r="D235">
        <v>0</v>
      </c>
      <c r="E235">
        <v>0</v>
      </c>
    </row>
    <row r="236" spans="2:5" ht="12.75" x14ac:dyDescent="0.35">
      <c r="B236" s="32">
        <v>0</v>
      </c>
      <c r="C236">
        <v>1</v>
      </c>
      <c r="D236">
        <v>0</v>
      </c>
      <c r="E236">
        <v>0</v>
      </c>
    </row>
    <row r="237" spans="2:5" ht="12.75" x14ac:dyDescent="0.35">
      <c r="B237" s="32">
        <v>0</v>
      </c>
      <c r="C237">
        <v>1</v>
      </c>
      <c r="D237">
        <v>0</v>
      </c>
      <c r="E237">
        <v>0</v>
      </c>
    </row>
    <row r="238" spans="2:5" ht="12.75" x14ac:dyDescent="0.35">
      <c r="B238" s="32">
        <v>1</v>
      </c>
      <c r="C238">
        <v>0</v>
      </c>
      <c r="D238">
        <v>0</v>
      </c>
      <c r="E238">
        <v>0</v>
      </c>
    </row>
    <row r="239" spans="2:5" ht="12.75" x14ac:dyDescent="0.35">
      <c r="B239" s="32">
        <v>0</v>
      </c>
      <c r="C239">
        <v>0</v>
      </c>
      <c r="D239">
        <v>1</v>
      </c>
      <c r="E239">
        <v>0</v>
      </c>
    </row>
    <row r="240" spans="2:5" ht="12.75" x14ac:dyDescent="0.35">
      <c r="B240" s="32">
        <v>0</v>
      </c>
      <c r="C240">
        <v>1</v>
      </c>
      <c r="D240">
        <v>0</v>
      </c>
      <c r="E240">
        <v>0</v>
      </c>
    </row>
    <row r="241" spans="2:5" ht="12.75" x14ac:dyDescent="0.35">
      <c r="B241" s="32">
        <v>0</v>
      </c>
      <c r="C241">
        <v>1</v>
      </c>
      <c r="D241">
        <v>0</v>
      </c>
      <c r="E241">
        <v>0</v>
      </c>
    </row>
    <row r="242" spans="2:5" ht="12.75" x14ac:dyDescent="0.35">
      <c r="B242" s="32">
        <v>0</v>
      </c>
      <c r="C242">
        <v>1</v>
      </c>
      <c r="D242">
        <v>0</v>
      </c>
      <c r="E242">
        <v>0</v>
      </c>
    </row>
    <row r="243" spans="2:5" ht="12.75" x14ac:dyDescent="0.35">
      <c r="B243" s="32">
        <v>0</v>
      </c>
      <c r="C243">
        <v>0</v>
      </c>
      <c r="D243">
        <v>0</v>
      </c>
      <c r="E243">
        <v>0</v>
      </c>
    </row>
    <row r="244" spans="2:5" ht="12.75" x14ac:dyDescent="0.35">
      <c r="B244" s="32">
        <v>0</v>
      </c>
      <c r="C244">
        <v>0</v>
      </c>
      <c r="D244">
        <v>0</v>
      </c>
      <c r="E244">
        <v>0</v>
      </c>
    </row>
    <row r="245" spans="2:5" ht="12.75" x14ac:dyDescent="0.35">
      <c r="B245" s="32">
        <v>0</v>
      </c>
      <c r="C245">
        <v>0</v>
      </c>
      <c r="D245">
        <v>0</v>
      </c>
      <c r="E245">
        <v>0</v>
      </c>
    </row>
    <row r="246" spans="2:5" ht="12.75" x14ac:dyDescent="0.35">
      <c r="B246" s="32">
        <v>1</v>
      </c>
      <c r="C246">
        <v>0</v>
      </c>
      <c r="D246">
        <v>1</v>
      </c>
      <c r="E246">
        <v>1</v>
      </c>
    </row>
    <row r="247" spans="2:5" ht="12.75" x14ac:dyDescent="0.35">
      <c r="B247" s="32">
        <v>0</v>
      </c>
      <c r="C247">
        <v>0</v>
      </c>
      <c r="D247">
        <v>0</v>
      </c>
      <c r="E247">
        <v>0</v>
      </c>
    </row>
    <row r="248" spans="2:5" ht="12.75" x14ac:dyDescent="0.35">
      <c r="B248" s="32">
        <v>0</v>
      </c>
      <c r="C248">
        <v>0</v>
      </c>
      <c r="D248">
        <v>1</v>
      </c>
      <c r="E248">
        <v>0</v>
      </c>
    </row>
    <row r="249" spans="2:5" ht="12.75" x14ac:dyDescent="0.35">
      <c r="B249" s="32">
        <v>1</v>
      </c>
      <c r="C249">
        <v>1</v>
      </c>
      <c r="D249">
        <v>0</v>
      </c>
      <c r="E249">
        <v>0</v>
      </c>
    </row>
    <row r="250" spans="2:5" ht="12.75" x14ac:dyDescent="0.35">
      <c r="B250" s="32">
        <v>0</v>
      </c>
      <c r="C250">
        <v>1</v>
      </c>
      <c r="D250">
        <v>0</v>
      </c>
      <c r="E250">
        <v>1</v>
      </c>
    </row>
    <row r="251" spans="2:5" ht="12.75" x14ac:dyDescent="0.35">
      <c r="B251" s="32">
        <v>0</v>
      </c>
      <c r="C251">
        <v>0</v>
      </c>
      <c r="D251">
        <v>0</v>
      </c>
      <c r="E251">
        <v>0</v>
      </c>
    </row>
    <row r="252" spans="2:5" ht="12.75" x14ac:dyDescent="0.35">
      <c r="B252" s="32">
        <v>1</v>
      </c>
      <c r="C252">
        <v>0</v>
      </c>
      <c r="D252">
        <v>1</v>
      </c>
      <c r="E252">
        <v>0</v>
      </c>
    </row>
    <row r="253" spans="2:5" ht="12.75" x14ac:dyDescent="0.35">
      <c r="B253" s="32">
        <v>0</v>
      </c>
      <c r="C253">
        <v>0</v>
      </c>
      <c r="D253">
        <v>0</v>
      </c>
      <c r="E253">
        <v>1</v>
      </c>
    </row>
    <row r="254" spans="2:5" ht="12.75" x14ac:dyDescent="0.35">
      <c r="B254" s="32">
        <v>0</v>
      </c>
      <c r="C254">
        <v>0</v>
      </c>
      <c r="D254">
        <v>0</v>
      </c>
      <c r="E254">
        <v>0</v>
      </c>
    </row>
    <row r="255" spans="2:5" ht="12.75" x14ac:dyDescent="0.35">
      <c r="B255" s="32">
        <v>0</v>
      </c>
      <c r="C255">
        <v>0</v>
      </c>
      <c r="D255">
        <v>0</v>
      </c>
      <c r="E255">
        <v>0</v>
      </c>
    </row>
    <row r="256" spans="2:5" ht="12.75" x14ac:dyDescent="0.35">
      <c r="B256" s="32">
        <v>0</v>
      </c>
      <c r="C256">
        <v>0</v>
      </c>
      <c r="D256">
        <v>1</v>
      </c>
      <c r="E256">
        <v>0</v>
      </c>
    </row>
    <row r="257" spans="2:5" ht="12.75" x14ac:dyDescent="0.35">
      <c r="B257" s="32">
        <v>0</v>
      </c>
      <c r="C257">
        <v>1</v>
      </c>
      <c r="D257">
        <v>0</v>
      </c>
      <c r="E257">
        <v>0</v>
      </c>
    </row>
    <row r="258" spans="2:5" ht="12.75" x14ac:dyDescent="0.35">
      <c r="B258" s="32">
        <v>1</v>
      </c>
      <c r="C258">
        <v>0</v>
      </c>
      <c r="D258">
        <v>0</v>
      </c>
      <c r="E258">
        <v>1</v>
      </c>
    </row>
    <row r="259" spans="2:5" ht="12.75" x14ac:dyDescent="0.35">
      <c r="B259" s="32">
        <v>0</v>
      </c>
      <c r="C259">
        <v>0</v>
      </c>
      <c r="D259">
        <v>0</v>
      </c>
      <c r="E259">
        <v>0</v>
      </c>
    </row>
    <row r="260" spans="2:5" ht="12.75" x14ac:dyDescent="0.35">
      <c r="B260" s="32">
        <v>1</v>
      </c>
      <c r="C260">
        <v>1</v>
      </c>
      <c r="D260">
        <v>0</v>
      </c>
      <c r="E260">
        <v>1</v>
      </c>
    </row>
    <row r="261" spans="2:5" ht="12.75" x14ac:dyDescent="0.35">
      <c r="B261" s="32">
        <v>0</v>
      </c>
      <c r="C261">
        <v>0</v>
      </c>
      <c r="D261">
        <v>0</v>
      </c>
      <c r="E261">
        <v>0</v>
      </c>
    </row>
    <row r="262" spans="2:5" ht="12.75" x14ac:dyDescent="0.35">
      <c r="B262" s="32">
        <v>0</v>
      </c>
      <c r="C262">
        <v>1</v>
      </c>
      <c r="D262">
        <v>1</v>
      </c>
      <c r="E262">
        <v>0</v>
      </c>
    </row>
    <row r="263" spans="2:5" ht="12.75" x14ac:dyDescent="0.35">
      <c r="B263" s="32">
        <v>0</v>
      </c>
      <c r="C263">
        <v>0</v>
      </c>
      <c r="D263">
        <v>0</v>
      </c>
      <c r="E263">
        <v>0</v>
      </c>
    </row>
    <row r="264" spans="2:5" ht="12.75" x14ac:dyDescent="0.35">
      <c r="B264" s="32">
        <v>0</v>
      </c>
      <c r="C264">
        <v>1</v>
      </c>
      <c r="D264">
        <v>0</v>
      </c>
      <c r="E264">
        <v>1</v>
      </c>
    </row>
    <row r="265" spans="2:5" ht="12.75" x14ac:dyDescent="0.35">
      <c r="B265" s="32">
        <v>0</v>
      </c>
      <c r="C265">
        <v>0</v>
      </c>
      <c r="D265">
        <v>1</v>
      </c>
      <c r="E265">
        <v>0</v>
      </c>
    </row>
    <row r="266" spans="2:5" ht="12.75" x14ac:dyDescent="0.35">
      <c r="B266" s="32">
        <v>1</v>
      </c>
      <c r="C266">
        <v>1</v>
      </c>
      <c r="D266">
        <v>0</v>
      </c>
      <c r="E266">
        <v>0</v>
      </c>
    </row>
    <row r="267" spans="2:5" ht="12.75" x14ac:dyDescent="0.35">
      <c r="B267" s="32">
        <v>0</v>
      </c>
      <c r="C267">
        <v>0</v>
      </c>
      <c r="D267">
        <v>0</v>
      </c>
      <c r="E267">
        <v>0</v>
      </c>
    </row>
    <row r="268" spans="2:5" ht="12.75" x14ac:dyDescent="0.35">
      <c r="B268" s="32">
        <v>0</v>
      </c>
      <c r="C268">
        <v>1</v>
      </c>
      <c r="D268">
        <v>0</v>
      </c>
    </row>
    <row r="269" spans="2:5" ht="12.75" x14ac:dyDescent="0.35">
      <c r="B269" s="32">
        <v>0</v>
      </c>
      <c r="C269">
        <v>1</v>
      </c>
      <c r="D269">
        <v>0</v>
      </c>
    </row>
    <row r="270" spans="2:5" ht="12.75" x14ac:dyDescent="0.35">
      <c r="B270" s="32">
        <v>0</v>
      </c>
      <c r="C270">
        <v>1</v>
      </c>
      <c r="D270">
        <v>0</v>
      </c>
    </row>
    <row r="271" spans="2:5" ht="12.75" x14ac:dyDescent="0.35">
      <c r="B271" s="32">
        <v>1</v>
      </c>
      <c r="C271">
        <v>1</v>
      </c>
      <c r="D271">
        <v>1</v>
      </c>
    </row>
    <row r="272" spans="2:5" ht="12.75" x14ac:dyDescent="0.35">
      <c r="B272" s="32">
        <v>0</v>
      </c>
      <c r="C272">
        <v>1</v>
      </c>
      <c r="D272">
        <v>0</v>
      </c>
    </row>
    <row r="273" spans="2:5" ht="12.75" x14ac:dyDescent="0.35">
      <c r="B273" s="32">
        <v>1</v>
      </c>
      <c r="C273">
        <v>1</v>
      </c>
      <c r="D273">
        <v>1</v>
      </c>
    </row>
    <row r="274" spans="2:5" ht="12.75" x14ac:dyDescent="0.35">
      <c r="B274" s="32">
        <v>0</v>
      </c>
      <c r="C274">
        <v>1</v>
      </c>
      <c r="D274">
        <v>0</v>
      </c>
    </row>
    <row r="275" spans="2:5" ht="12.75" x14ac:dyDescent="0.35">
      <c r="B275" s="32">
        <v>0</v>
      </c>
      <c r="C275">
        <v>1</v>
      </c>
      <c r="D275">
        <v>0</v>
      </c>
    </row>
    <row r="276" spans="2:5" ht="12.75" x14ac:dyDescent="0.35">
      <c r="B276" s="32">
        <v>0</v>
      </c>
      <c r="C276">
        <v>0</v>
      </c>
      <c r="D276">
        <v>0</v>
      </c>
    </row>
    <row r="277" spans="2:5" ht="12.75" x14ac:dyDescent="0.35">
      <c r="B277" s="32">
        <v>0</v>
      </c>
      <c r="C277">
        <v>0</v>
      </c>
      <c r="D277">
        <v>0</v>
      </c>
    </row>
    <row r="278" spans="2:5" ht="12.75" x14ac:dyDescent="0.35">
      <c r="B278" s="32">
        <v>1</v>
      </c>
      <c r="C278">
        <v>0</v>
      </c>
      <c r="D278">
        <v>1</v>
      </c>
    </row>
    <row r="279" spans="2:5" ht="12.75" x14ac:dyDescent="0.35">
      <c r="B279" s="32">
        <v>0</v>
      </c>
      <c r="C279">
        <v>0</v>
      </c>
      <c r="D279">
        <v>0</v>
      </c>
    </row>
    <row r="280" spans="2:5" ht="12.75" x14ac:dyDescent="0.35">
      <c r="B280" s="32">
        <v>0</v>
      </c>
      <c r="C280">
        <v>0</v>
      </c>
      <c r="D280">
        <v>0</v>
      </c>
    </row>
    <row r="281" spans="2:5" ht="12.75" x14ac:dyDescent="0.35">
      <c r="B281" s="32">
        <v>1</v>
      </c>
      <c r="C281">
        <v>0</v>
      </c>
      <c r="D281">
        <v>1</v>
      </c>
      <c r="E281">
        <v>0</v>
      </c>
    </row>
    <row r="282" spans="2:5" ht="12.75" x14ac:dyDescent="0.35">
      <c r="B282" s="32">
        <v>0</v>
      </c>
      <c r="C282">
        <v>0</v>
      </c>
      <c r="D282">
        <v>0</v>
      </c>
      <c r="E282">
        <v>1</v>
      </c>
    </row>
    <row r="283" spans="2:5" ht="12.75" x14ac:dyDescent="0.35">
      <c r="B283" s="32">
        <v>0</v>
      </c>
      <c r="C283">
        <v>0</v>
      </c>
      <c r="D283">
        <v>0</v>
      </c>
      <c r="E283">
        <v>0</v>
      </c>
    </row>
    <row r="284" spans="2:5" ht="12.75" x14ac:dyDescent="0.35">
      <c r="B284" s="32">
        <v>0</v>
      </c>
      <c r="C284">
        <v>0</v>
      </c>
      <c r="D284">
        <v>0</v>
      </c>
      <c r="E284">
        <v>0</v>
      </c>
    </row>
    <row r="285" spans="2:5" ht="12.75" x14ac:dyDescent="0.35">
      <c r="B285" s="32">
        <v>0</v>
      </c>
      <c r="C285">
        <v>0</v>
      </c>
    </row>
    <row r="286" spans="2:5" ht="12.75" x14ac:dyDescent="0.35">
      <c r="B286" s="32">
        <v>0</v>
      </c>
      <c r="C286">
        <v>0</v>
      </c>
    </row>
    <row r="287" spans="2:5" ht="12.75" x14ac:dyDescent="0.35">
      <c r="B287" s="32">
        <v>1</v>
      </c>
      <c r="C287">
        <v>0</v>
      </c>
    </row>
    <row r="288" spans="2:5" ht="12.75" x14ac:dyDescent="0.35">
      <c r="B288" s="32">
        <v>0</v>
      </c>
      <c r="C288">
        <v>1</v>
      </c>
    </row>
    <row r="289" spans="2:5" ht="12.75" x14ac:dyDescent="0.35">
      <c r="B289" s="32">
        <v>0</v>
      </c>
      <c r="C289">
        <v>0</v>
      </c>
      <c r="D289">
        <v>0</v>
      </c>
      <c r="E289">
        <v>0</v>
      </c>
    </row>
    <row r="290" spans="2:5" ht="12.75" x14ac:dyDescent="0.35">
      <c r="B290" s="32">
        <v>1</v>
      </c>
      <c r="C290">
        <v>0</v>
      </c>
      <c r="D290">
        <v>1</v>
      </c>
      <c r="E290">
        <v>1</v>
      </c>
    </row>
    <row r="291" spans="2:5" ht="12.75" x14ac:dyDescent="0.35">
      <c r="B291" s="32">
        <v>0</v>
      </c>
      <c r="C291">
        <v>0</v>
      </c>
      <c r="D291">
        <v>0</v>
      </c>
      <c r="E291">
        <v>0</v>
      </c>
    </row>
    <row r="292" spans="2:5" ht="12.75" x14ac:dyDescent="0.35">
      <c r="B292" s="32">
        <v>0</v>
      </c>
      <c r="C292">
        <v>0</v>
      </c>
      <c r="D292">
        <v>0</v>
      </c>
      <c r="E292">
        <v>0</v>
      </c>
    </row>
    <row r="293" spans="2:5" ht="12.75" x14ac:dyDescent="0.35">
      <c r="B293" s="32">
        <v>1</v>
      </c>
      <c r="C293">
        <v>0</v>
      </c>
      <c r="D293">
        <v>0</v>
      </c>
      <c r="E293">
        <v>1</v>
      </c>
    </row>
    <row r="294" spans="2:5" ht="12.75" x14ac:dyDescent="0.35">
      <c r="B294" s="32">
        <v>0</v>
      </c>
      <c r="C294">
        <v>0</v>
      </c>
      <c r="D294">
        <v>0</v>
      </c>
      <c r="E294">
        <v>0</v>
      </c>
    </row>
    <row r="295" spans="2:5" ht="12.75" x14ac:dyDescent="0.35">
      <c r="B295" s="32">
        <v>0</v>
      </c>
      <c r="C295">
        <v>0</v>
      </c>
      <c r="D295">
        <v>0</v>
      </c>
      <c r="E295">
        <v>0</v>
      </c>
    </row>
    <row r="296" spans="2:5" ht="12.75" x14ac:dyDescent="0.35">
      <c r="B296" s="32">
        <v>0</v>
      </c>
      <c r="C296">
        <v>0</v>
      </c>
      <c r="D296">
        <v>1</v>
      </c>
      <c r="E296">
        <v>0</v>
      </c>
    </row>
    <row r="297" spans="2:5" ht="12.75" x14ac:dyDescent="0.35">
      <c r="B297" s="32">
        <v>0</v>
      </c>
      <c r="C297">
        <v>0</v>
      </c>
      <c r="D297">
        <v>1</v>
      </c>
      <c r="E297">
        <v>0</v>
      </c>
    </row>
    <row r="298" spans="2:5" ht="12.75" x14ac:dyDescent="0.35">
      <c r="B298" s="32">
        <v>1</v>
      </c>
      <c r="C298">
        <v>0</v>
      </c>
      <c r="D298">
        <v>0</v>
      </c>
      <c r="E298">
        <v>1</v>
      </c>
    </row>
    <row r="299" spans="2:5" ht="12.75" x14ac:dyDescent="0.35">
      <c r="B299" s="32">
        <v>0</v>
      </c>
      <c r="C299">
        <v>0</v>
      </c>
      <c r="D299">
        <v>0</v>
      </c>
      <c r="E299">
        <v>0</v>
      </c>
    </row>
    <row r="300" spans="2:5" ht="12.75" x14ac:dyDescent="0.35">
      <c r="B300" s="32">
        <v>0</v>
      </c>
      <c r="C300">
        <v>0</v>
      </c>
      <c r="D300">
        <v>0</v>
      </c>
    </row>
    <row r="301" spans="2:5" ht="12.75" x14ac:dyDescent="0.35">
      <c r="B301" s="32">
        <v>0</v>
      </c>
      <c r="C301">
        <v>1</v>
      </c>
      <c r="D301">
        <v>0</v>
      </c>
    </row>
    <row r="302" spans="2:5" ht="12.75" x14ac:dyDescent="0.35">
      <c r="B302" s="32">
        <v>0</v>
      </c>
      <c r="C302">
        <v>1</v>
      </c>
      <c r="D302">
        <v>0</v>
      </c>
    </row>
    <row r="303" spans="2:5" ht="12.75" x14ac:dyDescent="0.35">
      <c r="B303" s="32">
        <v>0</v>
      </c>
      <c r="C303">
        <v>1</v>
      </c>
      <c r="D303">
        <v>1</v>
      </c>
    </row>
    <row r="304" spans="2:5" ht="12.75" x14ac:dyDescent="0.35">
      <c r="B304" s="32">
        <v>1</v>
      </c>
      <c r="C304">
        <v>1</v>
      </c>
      <c r="D304">
        <v>0</v>
      </c>
    </row>
    <row r="305" spans="2:5" ht="12.75" x14ac:dyDescent="0.35">
      <c r="B305" s="32">
        <v>0</v>
      </c>
      <c r="C305">
        <v>1</v>
      </c>
      <c r="D305">
        <v>0</v>
      </c>
    </row>
    <row r="306" spans="2:5" ht="12.75" x14ac:dyDescent="0.35">
      <c r="B306" s="32">
        <v>0</v>
      </c>
      <c r="C306">
        <v>0</v>
      </c>
      <c r="D306">
        <v>0</v>
      </c>
    </row>
    <row r="307" spans="2:5" ht="12.75" x14ac:dyDescent="0.35">
      <c r="B307" s="32">
        <v>1</v>
      </c>
      <c r="C307">
        <v>0</v>
      </c>
      <c r="D307">
        <v>1</v>
      </c>
    </row>
    <row r="308" spans="2:5" ht="12.75" x14ac:dyDescent="0.35">
      <c r="B308" s="32">
        <v>0</v>
      </c>
      <c r="C308">
        <v>0</v>
      </c>
      <c r="D308">
        <v>0</v>
      </c>
    </row>
    <row r="309" spans="2:5" ht="12.75" x14ac:dyDescent="0.35">
      <c r="B309" s="32">
        <v>1</v>
      </c>
      <c r="C309">
        <v>1</v>
      </c>
      <c r="D309">
        <v>0</v>
      </c>
      <c r="E309">
        <v>0</v>
      </c>
    </row>
    <row r="310" spans="2:5" ht="12.75" x14ac:dyDescent="0.35">
      <c r="B310" s="32">
        <v>0</v>
      </c>
      <c r="C310">
        <v>1</v>
      </c>
      <c r="D310">
        <v>0</v>
      </c>
      <c r="E310">
        <v>0</v>
      </c>
    </row>
    <row r="311" spans="2:5" ht="12.75" x14ac:dyDescent="0.35">
      <c r="B311" s="32">
        <v>0</v>
      </c>
      <c r="C311">
        <v>0</v>
      </c>
      <c r="D311">
        <v>1</v>
      </c>
      <c r="E311">
        <v>0</v>
      </c>
    </row>
    <row r="312" spans="2:5" ht="12.75" x14ac:dyDescent="0.35">
      <c r="B312" s="32">
        <v>0</v>
      </c>
      <c r="C312">
        <v>1</v>
      </c>
      <c r="D312">
        <v>0</v>
      </c>
      <c r="E312">
        <v>0</v>
      </c>
    </row>
    <row r="313" spans="2:5" ht="12.75" x14ac:dyDescent="0.35">
      <c r="B313" s="32">
        <v>0</v>
      </c>
      <c r="C313">
        <v>0</v>
      </c>
      <c r="D313">
        <v>0</v>
      </c>
      <c r="E313">
        <v>0</v>
      </c>
    </row>
    <row r="314" spans="2:5" ht="12.75" x14ac:dyDescent="0.35">
      <c r="B314" s="32">
        <v>1</v>
      </c>
      <c r="C314">
        <v>1</v>
      </c>
      <c r="D314">
        <v>1</v>
      </c>
      <c r="E314">
        <v>0</v>
      </c>
    </row>
    <row r="315" spans="2:5" ht="12.75" x14ac:dyDescent="0.35">
      <c r="B315" s="32">
        <v>0</v>
      </c>
      <c r="C315">
        <v>0</v>
      </c>
      <c r="D315">
        <v>0</v>
      </c>
      <c r="E315">
        <v>0</v>
      </c>
    </row>
    <row r="316" spans="2:5" ht="12.75" x14ac:dyDescent="0.35">
      <c r="B316" s="32">
        <v>0</v>
      </c>
      <c r="C316">
        <v>0</v>
      </c>
      <c r="D316">
        <v>0</v>
      </c>
      <c r="E316">
        <v>0</v>
      </c>
    </row>
    <row r="317" spans="2:5" ht="12.75" x14ac:dyDescent="0.35">
      <c r="B317" s="32">
        <v>0</v>
      </c>
      <c r="C317">
        <v>1</v>
      </c>
      <c r="D317">
        <v>0</v>
      </c>
      <c r="E317">
        <v>0</v>
      </c>
    </row>
    <row r="318" spans="2:5" ht="12.75" x14ac:dyDescent="0.35">
      <c r="B318" s="32">
        <v>0</v>
      </c>
      <c r="C318">
        <v>1</v>
      </c>
      <c r="D318">
        <v>0</v>
      </c>
      <c r="E318">
        <v>0</v>
      </c>
    </row>
    <row r="319" spans="2:5" ht="12.75" x14ac:dyDescent="0.35">
      <c r="B319" s="32">
        <v>0</v>
      </c>
      <c r="C319">
        <v>1</v>
      </c>
      <c r="D319">
        <v>0</v>
      </c>
      <c r="E319">
        <v>0</v>
      </c>
    </row>
    <row r="320" spans="2:5" ht="12.75" x14ac:dyDescent="0.35">
      <c r="B320" s="32">
        <v>0</v>
      </c>
      <c r="C320">
        <v>1</v>
      </c>
      <c r="D320">
        <v>0</v>
      </c>
      <c r="E320">
        <v>0</v>
      </c>
    </row>
    <row r="321" spans="2:5" ht="12.75" x14ac:dyDescent="0.35">
      <c r="B321" s="32">
        <v>0</v>
      </c>
      <c r="C321">
        <v>1</v>
      </c>
      <c r="D321">
        <v>0</v>
      </c>
      <c r="E321">
        <v>0</v>
      </c>
    </row>
    <row r="322" spans="2:5" ht="12.75" x14ac:dyDescent="0.35">
      <c r="B322" s="32">
        <v>0</v>
      </c>
      <c r="C322">
        <v>0</v>
      </c>
      <c r="D322">
        <v>1</v>
      </c>
      <c r="E322">
        <v>1</v>
      </c>
    </row>
    <row r="323" spans="2:5" ht="12.75" x14ac:dyDescent="0.35">
      <c r="B323" s="32">
        <v>0</v>
      </c>
      <c r="C323">
        <v>0</v>
      </c>
      <c r="D323">
        <v>0</v>
      </c>
      <c r="E323">
        <v>0</v>
      </c>
    </row>
    <row r="324" spans="2:5" ht="12.75" x14ac:dyDescent="0.35">
      <c r="B324" s="32">
        <v>0</v>
      </c>
      <c r="C324">
        <v>0</v>
      </c>
      <c r="D324">
        <v>1</v>
      </c>
      <c r="E324">
        <v>0</v>
      </c>
    </row>
    <row r="325" spans="2:5" ht="12.75" x14ac:dyDescent="0.35">
      <c r="B325" s="32">
        <v>0</v>
      </c>
      <c r="C325">
        <v>0</v>
      </c>
      <c r="D325">
        <v>0</v>
      </c>
      <c r="E325">
        <v>0</v>
      </c>
    </row>
    <row r="326" spans="2:5" ht="12.75" x14ac:dyDescent="0.35">
      <c r="B326" s="32">
        <v>1</v>
      </c>
      <c r="C326">
        <v>0</v>
      </c>
      <c r="D326">
        <v>0</v>
      </c>
      <c r="E326">
        <v>1</v>
      </c>
    </row>
    <row r="327" spans="2:5" ht="12.75" x14ac:dyDescent="0.35">
      <c r="B327" s="32">
        <v>0</v>
      </c>
      <c r="C327">
        <v>0</v>
      </c>
      <c r="D327">
        <v>0</v>
      </c>
      <c r="E327">
        <v>0</v>
      </c>
    </row>
    <row r="328" spans="2:5" ht="12.75" x14ac:dyDescent="0.35">
      <c r="B328" s="32">
        <v>0</v>
      </c>
      <c r="C328">
        <v>0</v>
      </c>
      <c r="D328">
        <v>0</v>
      </c>
      <c r="E328">
        <v>0</v>
      </c>
    </row>
    <row r="329" spans="2:5" ht="12.75" x14ac:dyDescent="0.35">
      <c r="B329" s="32">
        <v>0</v>
      </c>
      <c r="C329">
        <v>0</v>
      </c>
      <c r="D329">
        <v>0</v>
      </c>
      <c r="E329">
        <v>0</v>
      </c>
    </row>
    <row r="330" spans="2:5" ht="12.75" x14ac:dyDescent="0.35">
      <c r="B330" s="32">
        <v>1</v>
      </c>
      <c r="C330">
        <v>0</v>
      </c>
      <c r="D330">
        <v>1</v>
      </c>
      <c r="E330">
        <v>0</v>
      </c>
    </row>
    <row r="331" spans="2:5" ht="12.75" x14ac:dyDescent="0.35">
      <c r="B331" s="32">
        <v>0</v>
      </c>
      <c r="C331">
        <v>0</v>
      </c>
      <c r="D331">
        <v>0</v>
      </c>
      <c r="E331">
        <v>1</v>
      </c>
    </row>
    <row r="332" spans="2:5" ht="12.75" x14ac:dyDescent="0.35">
      <c r="B332" s="32">
        <v>0</v>
      </c>
      <c r="C332">
        <v>0</v>
      </c>
      <c r="D332">
        <v>0</v>
      </c>
      <c r="E332">
        <v>0</v>
      </c>
    </row>
    <row r="333" spans="2:5" ht="12.75" x14ac:dyDescent="0.35">
      <c r="B333" s="32">
        <v>0</v>
      </c>
      <c r="C333">
        <v>0</v>
      </c>
      <c r="D333">
        <v>0</v>
      </c>
      <c r="E333">
        <v>0</v>
      </c>
    </row>
    <row r="334" spans="2:5" ht="12.75" x14ac:dyDescent="0.35">
      <c r="B334" s="32">
        <v>1</v>
      </c>
      <c r="C334">
        <v>0</v>
      </c>
      <c r="D334">
        <v>1</v>
      </c>
      <c r="E334">
        <v>1</v>
      </c>
    </row>
    <row r="335" spans="2:5" ht="12.75" x14ac:dyDescent="0.35">
      <c r="B335" s="32">
        <v>0</v>
      </c>
      <c r="C335">
        <v>0</v>
      </c>
      <c r="D335">
        <v>0</v>
      </c>
      <c r="E335">
        <v>0</v>
      </c>
    </row>
    <row r="336" spans="2:5" ht="12.75" x14ac:dyDescent="0.35">
      <c r="B336" s="32">
        <v>1</v>
      </c>
      <c r="C336">
        <v>0</v>
      </c>
      <c r="D336">
        <v>0</v>
      </c>
      <c r="E336">
        <v>1</v>
      </c>
    </row>
    <row r="337" spans="2:5" ht="12.75" x14ac:dyDescent="0.35">
      <c r="B337" s="32">
        <v>0</v>
      </c>
      <c r="C337">
        <v>0</v>
      </c>
      <c r="D337">
        <v>0</v>
      </c>
      <c r="E337">
        <v>0</v>
      </c>
    </row>
    <row r="338" spans="2:5" ht="12.75" x14ac:dyDescent="0.35">
      <c r="B338" s="32">
        <v>0</v>
      </c>
      <c r="C338">
        <v>0</v>
      </c>
      <c r="D338">
        <v>0</v>
      </c>
      <c r="E338">
        <v>0</v>
      </c>
    </row>
    <row r="339" spans="2:5" ht="12.75" x14ac:dyDescent="0.35">
      <c r="B339" s="32">
        <v>0</v>
      </c>
      <c r="C339">
        <v>0</v>
      </c>
      <c r="D339">
        <v>1</v>
      </c>
      <c r="E339">
        <v>0</v>
      </c>
    </row>
    <row r="340" spans="2:5" ht="12.75" x14ac:dyDescent="0.35">
      <c r="B340" s="32">
        <v>1</v>
      </c>
      <c r="C340">
        <v>0</v>
      </c>
      <c r="D340">
        <v>1</v>
      </c>
      <c r="E340">
        <v>0</v>
      </c>
    </row>
    <row r="341" spans="2:5" ht="12.75" x14ac:dyDescent="0.35">
      <c r="B341" s="32">
        <v>0</v>
      </c>
      <c r="C341">
        <v>0</v>
      </c>
      <c r="D341">
        <v>0</v>
      </c>
      <c r="E341">
        <v>0</v>
      </c>
    </row>
    <row r="342" spans="2:5" ht="12.75" x14ac:dyDescent="0.35">
      <c r="B342" s="32">
        <v>0</v>
      </c>
      <c r="C342">
        <v>0</v>
      </c>
      <c r="D342">
        <v>0</v>
      </c>
      <c r="E342">
        <v>0</v>
      </c>
    </row>
    <row r="343" spans="2:5" ht="12.75" x14ac:dyDescent="0.35">
      <c r="B343" s="32">
        <v>0</v>
      </c>
      <c r="C343">
        <v>0</v>
      </c>
      <c r="D343">
        <v>0</v>
      </c>
      <c r="E343">
        <v>0</v>
      </c>
    </row>
    <row r="344" spans="2:5" ht="12.75" x14ac:dyDescent="0.35">
      <c r="B344" s="32">
        <v>0</v>
      </c>
      <c r="C344">
        <v>1</v>
      </c>
      <c r="D344">
        <v>1</v>
      </c>
      <c r="E344">
        <v>1</v>
      </c>
    </row>
    <row r="345" spans="2:5" ht="12.75" x14ac:dyDescent="0.35">
      <c r="B345" s="32">
        <v>1</v>
      </c>
      <c r="C345">
        <v>0</v>
      </c>
      <c r="D345">
        <v>0</v>
      </c>
      <c r="E345">
        <v>0</v>
      </c>
    </row>
    <row r="346" spans="2:5" ht="12.75" x14ac:dyDescent="0.35">
      <c r="B346" s="32">
        <v>0</v>
      </c>
      <c r="C346">
        <v>0</v>
      </c>
      <c r="D346">
        <v>0</v>
      </c>
      <c r="E346">
        <v>0</v>
      </c>
    </row>
    <row r="347" spans="2:5" ht="12.75" x14ac:dyDescent="0.35">
      <c r="B347" s="32">
        <v>0</v>
      </c>
      <c r="C347">
        <v>1</v>
      </c>
      <c r="D347">
        <v>0</v>
      </c>
      <c r="E347">
        <v>0</v>
      </c>
    </row>
    <row r="348" spans="2:5" ht="12.75" x14ac:dyDescent="0.35">
      <c r="B348" s="32">
        <v>0</v>
      </c>
      <c r="C348">
        <v>0</v>
      </c>
      <c r="D348">
        <v>0</v>
      </c>
      <c r="E348">
        <v>0</v>
      </c>
    </row>
    <row r="349" spans="2:5" ht="12.75" x14ac:dyDescent="0.35">
      <c r="B349" s="32">
        <v>0</v>
      </c>
      <c r="C349">
        <v>0</v>
      </c>
      <c r="D349">
        <v>0</v>
      </c>
    </row>
    <row r="350" spans="2:5" ht="12.75" x14ac:dyDescent="0.35">
      <c r="B350" s="32">
        <v>0</v>
      </c>
      <c r="C350">
        <v>0</v>
      </c>
      <c r="D350">
        <v>0</v>
      </c>
    </row>
    <row r="351" spans="2:5" ht="12.75" x14ac:dyDescent="0.35">
      <c r="B351" s="32">
        <v>0</v>
      </c>
      <c r="C351">
        <v>0</v>
      </c>
      <c r="D351">
        <v>0</v>
      </c>
    </row>
    <row r="352" spans="2:5" ht="12.75" x14ac:dyDescent="0.35">
      <c r="B352" s="32">
        <v>1</v>
      </c>
      <c r="C352">
        <v>0</v>
      </c>
      <c r="D352">
        <v>1</v>
      </c>
    </row>
    <row r="353" spans="2:5" ht="12.75" x14ac:dyDescent="0.35">
      <c r="B353" s="32">
        <v>0</v>
      </c>
      <c r="C353">
        <v>1</v>
      </c>
      <c r="D353">
        <v>0</v>
      </c>
    </row>
    <row r="354" spans="2:5" ht="12.75" x14ac:dyDescent="0.35">
      <c r="B354" s="32">
        <v>1</v>
      </c>
      <c r="D354">
        <v>1</v>
      </c>
      <c r="E354">
        <v>0</v>
      </c>
    </row>
    <row r="355" spans="2:5" ht="12.75" x14ac:dyDescent="0.35">
      <c r="B355" s="32">
        <v>0</v>
      </c>
      <c r="D355">
        <v>0</v>
      </c>
      <c r="E355">
        <v>1</v>
      </c>
    </row>
    <row r="356" spans="2:5" ht="12.75" x14ac:dyDescent="0.35">
      <c r="B356" s="32">
        <v>0</v>
      </c>
      <c r="D356">
        <v>0</v>
      </c>
      <c r="E356">
        <v>0</v>
      </c>
    </row>
    <row r="357" spans="2:5" ht="12.75" x14ac:dyDescent="0.35">
      <c r="B357" s="32">
        <v>0</v>
      </c>
      <c r="D357">
        <v>0</v>
      </c>
      <c r="E357">
        <v>0</v>
      </c>
    </row>
    <row r="358" spans="2:5" ht="12.75" x14ac:dyDescent="0.35">
      <c r="B358" s="32">
        <v>0</v>
      </c>
      <c r="D358">
        <v>0</v>
      </c>
      <c r="E358">
        <v>0</v>
      </c>
    </row>
    <row r="359" spans="2:5" ht="12.75" x14ac:dyDescent="0.35">
      <c r="B359" s="32">
        <v>0</v>
      </c>
      <c r="D359">
        <v>0</v>
      </c>
      <c r="E359">
        <v>0</v>
      </c>
    </row>
    <row r="360" spans="2:5" ht="12.75" x14ac:dyDescent="0.35">
      <c r="B360" s="32">
        <v>0</v>
      </c>
      <c r="D360">
        <v>0</v>
      </c>
      <c r="E360">
        <v>0</v>
      </c>
    </row>
    <row r="361" spans="2:5" ht="12.75" x14ac:dyDescent="0.35">
      <c r="B361" s="32">
        <v>1</v>
      </c>
      <c r="D361">
        <v>1</v>
      </c>
      <c r="E361">
        <v>0</v>
      </c>
    </row>
    <row r="362" spans="2:5" ht="12.75" x14ac:dyDescent="0.35">
      <c r="B362" s="32">
        <v>0</v>
      </c>
      <c r="D362">
        <v>0</v>
      </c>
      <c r="E362">
        <v>0</v>
      </c>
    </row>
    <row r="363" spans="2:5" ht="12.75" x14ac:dyDescent="0.35">
      <c r="B363" s="32">
        <v>0</v>
      </c>
      <c r="D363">
        <v>0</v>
      </c>
      <c r="E363">
        <v>0</v>
      </c>
    </row>
    <row r="364" spans="2:5" ht="12.75" x14ac:dyDescent="0.35">
      <c r="B364" s="32">
        <v>0</v>
      </c>
      <c r="D364">
        <v>0</v>
      </c>
      <c r="E364">
        <v>0</v>
      </c>
    </row>
    <row r="365" spans="2:5" ht="12.75" x14ac:dyDescent="0.35">
      <c r="B365" s="32">
        <v>1</v>
      </c>
      <c r="D365">
        <v>1</v>
      </c>
      <c r="E365">
        <v>1</v>
      </c>
    </row>
    <row r="366" spans="2:5" ht="12.75" x14ac:dyDescent="0.35">
      <c r="B366" s="32">
        <v>1</v>
      </c>
      <c r="C366">
        <v>0</v>
      </c>
      <c r="D366">
        <v>1</v>
      </c>
      <c r="E366">
        <v>0</v>
      </c>
    </row>
    <row r="367" spans="2:5" ht="12.75" x14ac:dyDescent="0.35">
      <c r="B367" s="32">
        <v>0</v>
      </c>
      <c r="C367">
        <v>1</v>
      </c>
      <c r="D367">
        <v>0</v>
      </c>
      <c r="E367">
        <v>0</v>
      </c>
    </row>
    <row r="368" spans="2:5" ht="12.75" x14ac:dyDescent="0.35">
      <c r="B368" s="32">
        <v>0</v>
      </c>
      <c r="C368">
        <v>1</v>
      </c>
      <c r="D368">
        <v>0</v>
      </c>
      <c r="E368">
        <v>1</v>
      </c>
    </row>
    <row r="369" spans="2:5" ht="12.75" x14ac:dyDescent="0.35">
      <c r="B369" s="32">
        <v>0</v>
      </c>
      <c r="C369">
        <v>0</v>
      </c>
      <c r="D369">
        <v>0</v>
      </c>
      <c r="E369">
        <v>0</v>
      </c>
    </row>
    <row r="370" spans="2:5" ht="12.75" x14ac:dyDescent="0.35">
      <c r="B370" s="32">
        <v>0</v>
      </c>
      <c r="C370">
        <v>1</v>
      </c>
      <c r="D370">
        <v>0</v>
      </c>
      <c r="E370">
        <v>0</v>
      </c>
    </row>
    <row r="371" spans="2:5" ht="12.75" x14ac:dyDescent="0.35">
      <c r="B371" s="32">
        <v>0</v>
      </c>
      <c r="C371">
        <v>1</v>
      </c>
      <c r="D371">
        <v>0</v>
      </c>
      <c r="E371">
        <v>0</v>
      </c>
    </row>
    <row r="372" spans="2:5" ht="12.75" x14ac:dyDescent="0.35">
      <c r="B372" s="32">
        <v>0</v>
      </c>
      <c r="C372">
        <v>1</v>
      </c>
      <c r="D372">
        <v>0</v>
      </c>
      <c r="E372">
        <v>0</v>
      </c>
    </row>
    <row r="373" spans="2:5" ht="12.75" x14ac:dyDescent="0.35">
      <c r="B373" s="32">
        <v>0</v>
      </c>
      <c r="C373">
        <v>0</v>
      </c>
      <c r="D373">
        <v>0</v>
      </c>
      <c r="E373">
        <v>0</v>
      </c>
    </row>
    <row r="374" spans="2:5" ht="12.75" x14ac:dyDescent="0.35">
      <c r="B374" s="32">
        <v>0</v>
      </c>
      <c r="C374">
        <v>1</v>
      </c>
      <c r="D374">
        <v>0</v>
      </c>
      <c r="E374">
        <v>0</v>
      </c>
    </row>
    <row r="375" spans="2:5" ht="12.75" x14ac:dyDescent="0.35">
      <c r="B375" s="32">
        <v>1</v>
      </c>
      <c r="C375">
        <v>0</v>
      </c>
      <c r="D375">
        <v>1</v>
      </c>
      <c r="E375">
        <v>0</v>
      </c>
    </row>
    <row r="376" spans="2:5" ht="12.75" x14ac:dyDescent="0.35">
      <c r="B376" s="32">
        <v>0</v>
      </c>
      <c r="C376">
        <v>1</v>
      </c>
      <c r="D376">
        <v>0</v>
      </c>
      <c r="E376">
        <v>0</v>
      </c>
    </row>
    <row r="377" spans="2:5" ht="12.75" x14ac:dyDescent="0.35">
      <c r="B377" s="32">
        <v>0</v>
      </c>
      <c r="C377">
        <v>0</v>
      </c>
      <c r="D377">
        <v>1</v>
      </c>
      <c r="E377">
        <v>0</v>
      </c>
    </row>
    <row r="378" spans="2:5" ht="12.75" x14ac:dyDescent="0.35">
      <c r="B378" s="32">
        <v>1</v>
      </c>
      <c r="C378">
        <v>1</v>
      </c>
      <c r="D378">
        <v>0</v>
      </c>
      <c r="E378">
        <v>0</v>
      </c>
    </row>
    <row r="379" spans="2:5" ht="12.75" x14ac:dyDescent="0.35">
      <c r="B379" s="32">
        <v>0</v>
      </c>
      <c r="C379">
        <v>1</v>
      </c>
      <c r="D379">
        <v>0</v>
      </c>
      <c r="E379">
        <v>0</v>
      </c>
    </row>
    <row r="380" spans="2:5" ht="12.75" x14ac:dyDescent="0.35">
      <c r="B380" s="32">
        <v>0</v>
      </c>
      <c r="C380">
        <v>0</v>
      </c>
      <c r="D380">
        <v>0</v>
      </c>
      <c r="E380">
        <v>0</v>
      </c>
    </row>
    <row r="381" spans="2:5" ht="12.75" x14ac:dyDescent="0.35">
      <c r="B381" s="32">
        <v>0</v>
      </c>
      <c r="C381">
        <v>0</v>
      </c>
      <c r="D381">
        <v>1</v>
      </c>
      <c r="E381">
        <v>0</v>
      </c>
    </row>
    <row r="382" spans="2:5" ht="12.75" x14ac:dyDescent="0.35">
      <c r="B382" s="32">
        <v>0</v>
      </c>
      <c r="C382">
        <v>0</v>
      </c>
      <c r="D382">
        <v>0</v>
      </c>
      <c r="E382">
        <v>0</v>
      </c>
    </row>
    <row r="383" spans="2:5" ht="12.75" x14ac:dyDescent="0.35">
      <c r="B383" s="32">
        <v>0</v>
      </c>
      <c r="C383">
        <v>0</v>
      </c>
      <c r="D383">
        <v>0</v>
      </c>
      <c r="E383">
        <v>0</v>
      </c>
    </row>
    <row r="384" spans="2:5" ht="12.75" x14ac:dyDescent="0.35">
      <c r="B384" s="32">
        <v>1</v>
      </c>
      <c r="C384">
        <v>0</v>
      </c>
      <c r="D384">
        <v>0</v>
      </c>
      <c r="E384">
        <v>0</v>
      </c>
    </row>
    <row r="385" spans="2:5" ht="12.75" x14ac:dyDescent="0.35">
      <c r="B385" s="32">
        <v>0</v>
      </c>
      <c r="C385">
        <v>0</v>
      </c>
      <c r="D385">
        <v>0</v>
      </c>
      <c r="E385">
        <v>0</v>
      </c>
    </row>
    <row r="386" spans="2:5" ht="12.75" x14ac:dyDescent="0.35">
      <c r="B386" s="32">
        <v>0</v>
      </c>
      <c r="C386">
        <v>0</v>
      </c>
      <c r="D386">
        <v>0</v>
      </c>
      <c r="E386">
        <v>0</v>
      </c>
    </row>
    <row r="387" spans="2:5" ht="12.75" x14ac:dyDescent="0.35">
      <c r="B387" s="32">
        <v>0</v>
      </c>
      <c r="C387">
        <v>0</v>
      </c>
      <c r="D387">
        <v>0</v>
      </c>
      <c r="E387">
        <v>0</v>
      </c>
    </row>
    <row r="388" spans="2:5" ht="12.75" x14ac:dyDescent="0.35">
      <c r="B388" s="32">
        <v>0</v>
      </c>
      <c r="C388">
        <v>0</v>
      </c>
      <c r="D388">
        <v>1</v>
      </c>
      <c r="E388">
        <v>0</v>
      </c>
    </row>
    <row r="389" spans="2:5" ht="12.75" x14ac:dyDescent="0.35">
      <c r="B389" s="32">
        <v>1</v>
      </c>
      <c r="C389">
        <v>0</v>
      </c>
      <c r="D389">
        <v>0</v>
      </c>
      <c r="E389">
        <v>0</v>
      </c>
    </row>
    <row r="390" spans="2:5" ht="12.75" x14ac:dyDescent="0.35">
      <c r="B390" s="32">
        <v>1</v>
      </c>
      <c r="C390">
        <v>0</v>
      </c>
      <c r="D390">
        <v>0</v>
      </c>
      <c r="E390">
        <v>0</v>
      </c>
    </row>
    <row r="391" spans="2:5" ht="12.75" x14ac:dyDescent="0.35">
      <c r="B391" s="32">
        <v>0</v>
      </c>
      <c r="C391">
        <v>0</v>
      </c>
      <c r="D391">
        <v>1</v>
      </c>
      <c r="E391">
        <v>0</v>
      </c>
    </row>
    <row r="392" spans="2:5" ht="12.75" x14ac:dyDescent="0.35">
      <c r="B392" s="32">
        <v>0</v>
      </c>
      <c r="C392">
        <v>0</v>
      </c>
      <c r="D392">
        <v>0</v>
      </c>
      <c r="E392">
        <v>0</v>
      </c>
    </row>
    <row r="393" spans="2:5" ht="12.75" x14ac:dyDescent="0.35">
      <c r="B393" s="32">
        <v>0</v>
      </c>
      <c r="C393">
        <v>0</v>
      </c>
      <c r="D393">
        <v>0</v>
      </c>
      <c r="E393">
        <v>1</v>
      </c>
    </row>
    <row r="394" spans="2:5" ht="12.75" x14ac:dyDescent="0.35">
      <c r="B394" s="32">
        <v>0</v>
      </c>
      <c r="D394">
        <v>0</v>
      </c>
      <c r="E394">
        <v>0</v>
      </c>
    </row>
    <row r="395" spans="2:5" ht="12.75" x14ac:dyDescent="0.35">
      <c r="B395" s="32">
        <v>0</v>
      </c>
      <c r="D395">
        <v>0</v>
      </c>
      <c r="E395">
        <v>0</v>
      </c>
    </row>
    <row r="396" spans="2:5" ht="12.75" x14ac:dyDescent="0.35">
      <c r="B396" s="32">
        <v>0</v>
      </c>
      <c r="D396">
        <v>1</v>
      </c>
      <c r="E396">
        <v>0</v>
      </c>
    </row>
    <row r="397" spans="2:5" ht="12.75" x14ac:dyDescent="0.35">
      <c r="B397" s="32">
        <v>0</v>
      </c>
      <c r="D397">
        <v>0</v>
      </c>
      <c r="E397">
        <v>0</v>
      </c>
    </row>
    <row r="398" spans="2:5" ht="12.75" x14ac:dyDescent="0.35">
      <c r="B398" s="32">
        <v>1</v>
      </c>
      <c r="D398">
        <v>0</v>
      </c>
      <c r="E398">
        <v>1</v>
      </c>
    </row>
    <row r="399" spans="2:5" ht="12.75" x14ac:dyDescent="0.35">
      <c r="B399" s="32">
        <v>0</v>
      </c>
      <c r="D399">
        <v>0</v>
      </c>
      <c r="E399">
        <v>0</v>
      </c>
    </row>
    <row r="400" spans="2:5" ht="12.75" x14ac:dyDescent="0.35">
      <c r="B400" s="32">
        <v>1</v>
      </c>
      <c r="D400">
        <v>1</v>
      </c>
      <c r="E400">
        <v>0</v>
      </c>
    </row>
    <row r="401" spans="2:5" ht="12.75" x14ac:dyDescent="0.35">
      <c r="B401" s="32">
        <v>0</v>
      </c>
      <c r="D401">
        <v>0</v>
      </c>
      <c r="E401">
        <v>0</v>
      </c>
    </row>
    <row r="402" spans="2:5" ht="12.75" x14ac:dyDescent="0.35">
      <c r="B402" s="32">
        <v>0</v>
      </c>
      <c r="D402">
        <v>0</v>
      </c>
      <c r="E402">
        <v>0</v>
      </c>
    </row>
    <row r="403" spans="2:5" ht="12.75" x14ac:dyDescent="0.35">
      <c r="B403" s="32">
        <v>0</v>
      </c>
      <c r="D403">
        <v>0</v>
      </c>
      <c r="E403">
        <v>0</v>
      </c>
    </row>
    <row r="404" spans="2:5" ht="12.75" x14ac:dyDescent="0.35">
      <c r="B404" s="32">
        <v>1</v>
      </c>
      <c r="D404">
        <v>0</v>
      </c>
      <c r="E404">
        <v>1</v>
      </c>
    </row>
    <row r="405" spans="2:5" ht="12.75" x14ac:dyDescent="0.35">
      <c r="B405" s="32">
        <v>0</v>
      </c>
      <c r="D405">
        <v>0</v>
      </c>
      <c r="E405">
        <v>0</v>
      </c>
    </row>
    <row r="406" spans="2:5" ht="12.75" x14ac:dyDescent="0.35">
      <c r="B406" s="32">
        <v>0</v>
      </c>
      <c r="D406">
        <v>1</v>
      </c>
      <c r="E406">
        <v>0</v>
      </c>
    </row>
    <row r="407" spans="2:5" ht="12.75" x14ac:dyDescent="0.35">
      <c r="B407" s="32">
        <v>0</v>
      </c>
      <c r="C407">
        <v>0</v>
      </c>
      <c r="D407">
        <v>1</v>
      </c>
      <c r="E407">
        <v>0</v>
      </c>
    </row>
    <row r="408" spans="2:5" ht="12.75" x14ac:dyDescent="0.35">
      <c r="B408" s="32">
        <v>1</v>
      </c>
      <c r="C408">
        <v>0</v>
      </c>
      <c r="D408">
        <v>0</v>
      </c>
      <c r="E408">
        <v>0</v>
      </c>
    </row>
    <row r="409" spans="2:5" ht="12.75" x14ac:dyDescent="0.35">
      <c r="B409" s="32">
        <v>0</v>
      </c>
      <c r="C409">
        <v>0</v>
      </c>
      <c r="D409">
        <v>0</v>
      </c>
      <c r="E409">
        <v>0</v>
      </c>
    </row>
    <row r="410" spans="2:5" ht="12.75" x14ac:dyDescent="0.35">
      <c r="B410" s="32">
        <v>0</v>
      </c>
      <c r="C410">
        <v>0</v>
      </c>
      <c r="D410">
        <v>0</v>
      </c>
      <c r="E410">
        <v>0</v>
      </c>
    </row>
    <row r="411" spans="2:5" ht="12.75" x14ac:dyDescent="0.35">
      <c r="B411" s="32">
        <v>0</v>
      </c>
      <c r="C411">
        <v>0</v>
      </c>
      <c r="D411">
        <v>0</v>
      </c>
      <c r="E411">
        <v>0</v>
      </c>
    </row>
    <row r="412" spans="2:5" ht="12.75" x14ac:dyDescent="0.35">
      <c r="B412" s="32">
        <v>0</v>
      </c>
      <c r="C412">
        <v>0</v>
      </c>
      <c r="D412">
        <v>0</v>
      </c>
      <c r="E412">
        <v>0</v>
      </c>
    </row>
    <row r="413" spans="2:5" ht="12.75" x14ac:dyDescent="0.35">
      <c r="B413" s="32">
        <v>0</v>
      </c>
      <c r="C413">
        <v>0</v>
      </c>
      <c r="D413">
        <v>0</v>
      </c>
      <c r="E413">
        <v>1</v>
      </c>
    </row>
    <row r="414" spans="2:5" ht="12.75" x14ac:dyDescent="0.35">
      <c r="B414" s="32">
        <v>1</v>
      </c>
      <c r="C414">
        <v>0</v>
      </c>
      <c r="D414">
        <v>1</v>
      </c>
      <c r="E414">
        <v>0</v>
      </c>
    </row>
    <row r="415" spans="2:5" ht="12.75" x14ac:dyDescent="0.35">
      <c r="B415" s="32">
        <v>0</v>
      </c>
      <c r="C415">
        <v>0</v>
      </c>
      <c r="D415">
        <v>0</v>
      </c>
      <c r="E415">
        <v>0</v>
      </c>
    </row>
    <row r="416" spans="2:5" ht="12.75" x14ac:dyDescent="0.35">
      <c r="B416" s="32">
        <v>0</v>
      </c>
      <c r="C416">
        <v>0</v>
      </c>
      <c r="D416">
        <v>0</v>
      </c>
      <c r="E416">
        <v>0</v>
      </c>
    </row>
    <row r="417" spans="2:5" ht="12.75" x14ac:dyDescent="0.35">
      <c r="B417" s="32">
        <v>0</v>
      </c>
      <c r="C417">
        <v>0</v>
      </c>
      <c r="D417">
        <v>1</v>
      </c>
      <c r="E417">
        <v>1</v>
      </c>
    </row>
    <row r="418" spans="2:5" ht="12.75" x14ac:dyDescent="0.35">
      <c r="B418" s="32">
        <v>0</v>
      </c>
      <c r="C418">
        <v>0</v>
      </c>
      <c r="D418">
        <v>0</v>
      </c>
      <c r="E418">
        <v>0</v>
      </c>
    </row>
    <row r="419" spans="2:5" ht="12.75" x14ac:dyDescent="0.35">
      <c r="B419" s="32">
        <v>1</v>
      </c>
      <c r="C419">
        <v>0</v>
      </c>
      <c r="D419">
        <v>0</v>
      </c>
      <c r="E419">
        <v>0</v>
      </c>
    </row>
    <row r="420" spans="2:5" ht="12.75" x14ac:dyDescent="0.35">
      <c r="B420" s="32">
        <v>0</v>
      </c>
      <c r="C420">
        <v>0</v>
      </c>
      <c r="D420">
        <v>0</v>
      </c>
      <c r="E420">
        <v>0</v>
      </c>
    </row>
    <row r="421" spans="2:5" ht="12.75" x14ac:dyDescent="0.35">
      <c r="B421" s="32">
        <v>0</v>
      </c>
      <c r="C421">
        <v>0</v>
      </c>
      <c r="D421">
        <v>0</v>
      </c>
      <c r="E421">
        <v>0</v>
      </c>
    </row>
    <row r="422" spans="2:5" ht="12.75" x14ac:dyDescent="0.35">
      <c r="B422" s="32">
        <v>1</v>
      </c>
      <c r="C422">
        <v>0</v>
      </c>
      <c r="D422">
        <v>1</v>
      </c>
      <c r="E422">
        <v>0</v>
      </c>
    </row>
    <row r="423" spans="2:5" ht="12.75" x14ac:dyDescent="0.35">
      <c r="B423" s="32">
        <v>0</v>
      </c>
      <c r="C423">
        <v>1</v>
      </c>
      <c r="D423">
        <v>0</v>
      </c>
      <c r="E423">
        <v>0</v>
      </c>
    </row>
    <row r="424" spans="2:5" ht="12.75" x14ac:dyDescent="0.35">
      <c r="B424" s="32">
        <v>0</v>
      </c>
      <c r="C424">
        <v>0</v>
      </c>
      <c r="D424">
        <v>0</v>
      </c>
      <c r="E424">
        <v>0</v>
      </c>
    </row>
    <row r="425" spans="2:5" ht="12.75" x14ac:dyDescent="0.35">
      <c r="B425" s="32">
        <v>0</v>
      </c>
      <c r="C425">
        <v>1</v>
      </c>
      <c r="D425">
        <v>0</v>
      </c>
      <c r="E425">
        <v>0</v>
      </c>
    </row>
    <row r="426" spans="2:5" ht="12.75" x14ac:dyDescent="0.35">
      <c r="B426" s="32">
        <v>0</v>
      </c>
      <c r="C426">
        <v>1</v>
      </c>
      <c r="D426">
        <v>0</v>
      </c>
      <c r="E426">
        <v>0</v>
      </c>
    </row>
    <row r="427" spans="2:5" ht="12.75" x14ac:dyDescent="0.35">
      <c r="B427" s="32">
        <v>1</v>
      </c>
      <c r="C427">
        <v>1</v>
      </c>
      <c r="D427">
        <v>1</v>
      </c>
      <c r="E427">
        <v>0</v>
      </c>
    </row>
    <row r="428" spans="2:5" ht="12.75" x14ac:dyDescent="0.35">
      <c r="B428" s="32">
        <v>0</v>
      </c>
      <c r="C428">
        <v>0</v>
      </c>
      <c r="D428">
        <v>0</v>
      </c>
      <c r="E428">
        <v>1</v>
      </c>
    </row>
    <row r="429" spans="2:5" ht="12.75" x14ac:dyDescent="0.35">
      <c r="B429" s="32">
        <v>0</v>
      </c>
      <c r="C429">
        <v>1</v>
      </c>
      <c r="D429">
        <v>0</v>
      </c>
      <c r="E429">
        <v>0</v>
      </c>
    </row>
    <row r="430" spans="2:5" ht="12.75" x14ac:dyDescent="0.35">
      <c r="B430" s="32">
        <v>1</v>
      </c>
      <c r="C430">
        <v>0</v>
      </c>
      <c r="D430">
        <v>0</v>
      </c>
      <c r="E430">
        <v>1</v>
      </c>
    </row>
    <row r="431" spans="2:5" ht="12.75" x14ac:dyDescent="0.35">
      <c r="B431" s="32">
        <v>0</v>
      </c>
      <c r="C431">
        <v>1</v>
      </c>
      <c r="D431">
        <v>1</v>
      </c>
      <c r="E431">
        <v>0</v>
      </c>
    </row>
    <row r="432" spans="2:5" ht="12.75" x14ac:dyDescent="0.35">
      <c r="B432" s="32">
        <v>0</v>
      </c>
      <c r="C432">
        <v>0</v>
      </c>
      <c r="D432">
        <v>0</v>
      </c>
      <c r="E432">
        <v>0</v>
      </c>
    </row>
    <row r="433" spans="2:5" ht="12.75" x14ac:dyDescent="0.35">
      <c r="B433" s="32">
        <v>0</v>
      </c>
      <c r="C433">
        <v>0</v>
      </c>
      <c r="D433">
        <v>0</v>
      </c>
      <c r="E433">
        <v>0</v>
      </c>
    </row>
    <row r="434" spans="2:5" ht="12.75" x14ac:dyDescent="0.35">
      <c r="B434" s="32">
        <v>0</v>
      </c>
      <c r="C434">
        <v>0</v>
      </c>
      <c r="D434">
        <v>0</v>
      </c>
      <c r="E434">
        <v>0</v>
      </c>
    </row>
    <row r="435" spans="2:5" ht="12.75" x14ac:dyDescent="0.35">
      <c r="B435" s="32">
        <v>0</v>
      </c>
      <c r="C435">
        <v>0</v>
      </c>
      <c r="D435">
        <v>0</v>
      </c>
      <c r="E435">
        <v>0</v>
      </c>
    </row>
    <row r="436" spans="2:5" ht="12.75" x14ac:dyDescent="0.35">
      <c r="B436" s="32">
        <v>1</v>
      </c>
      <c r="C436">
        <v>1</v>
      </c>
      <c r="D436">
        <v>1</v>
      </c>
      <c r="E436">
        <v>0</v>
      </c>
    </row>
    <row r="437" spans="2:5" ht="12.75" x14ac:dyDescent="0.35">
      <c r="B437" s="32">
        <v>0</v>
      </c>
      <c r="C437">
        <v>0</v>
      </c>
      <c r="D437">
        <v>0</v>
      </c>
      <c r="E437">
        <v>0</v>
      </c>
    </row>
    <row r="438" spans="2:5" ht="12.75" x14ac:dyDescent="0.35">
      <c r="B438" s="32">
        <v>0</v>
      </c>
      <c r="C438">
        <v>0</v>
      </c>
      <c r="D438">
        <v>0</v>
      </c>
      <c r="E438">
        <v>0</v>
      </c>
    </row>
    <row r="439" spans="2:5" ht="12.75" x14ac:dyDescent="0.35">
      <c r="B439" s="32">
        <v>1</v>
      </c>
      <c r="C439">
        <v>0</v>
      </c>
      <c r="D439">
        <v>1</v>
      </c>
      <c r="E439">
        <v>0</v>
      </c>
    </row>
    <row r="440" spans="2:5" ht="12.75" x14ac:dyDescent="0.35">
      <c r="B440" s="32">
        <v>0</v>
      </c>
      <c r="C440">
        <v>0</v>
      </c>
      <c r="D440">
        <v>0</v>
      </c>
      <c r="E440">
        <v>0</v>
      </c>
    </row>
    <row r="441" spans="2:5" ht="12.75" x14ac:dyDescent="0.35">
      <c r="B441" s="32">
        <v>0</v>
      </c>
      <c r="C441">
        <v>0</v>
      </c>
      <c r="D441">
        <v>0</v>
      </c>
      <c r="E441">
        <v>0</v>
      </c>
    </row>
    <row r="442" spans="2:5" ht="12.75" x14ac:dyDescent="0.35">
      <c r="B442" s="32">
        <v>0</v>
      </c>
      <c r="C442">
        <v>0</v>
      </c>
      <c r="D442">
        <v>0</v>
      </c>
      <c r="E442">
        <v>0</v>
      </c>
    </row>
    <row r="443" spans="2:5" ht="12.75" x14ac:dyDescent="0.35">
      <c r="B443" s="32">
        <v>0</v>
      </c>
      <c r="C443">
        <v>0</v>
      </c>
      <c r="D443">
        <v>0</v>
      </c>
      <c r="E443">
        <v>0</v>
      </c>
    </row>
    <row r="444" spans="2:5" ht="12.75" x14ac:dyDescent="0.35">
      <c r="B444" s="32">
        <v>0</v>
      </c>
      <c r="C444">
        <v>0</v>
      </c>
      <c r="D444">
        <v>0</v>
      </c>
      <c r="E444">
        <v>0</v>
      </c>
    </row>
    <row r="445" spans="2:5" ht="12.75" x14ac:dyDescent="0.35">
      <c r="B445" s="32">
        <v>0</v>
      </c>
      <c r="C445">
        <v>0</v>
      </c>
      <c r="D445">
        <v>0</v>
      </c>
      <c r="E445">
        <v>0</v>
      </c>
    </row>
    <row r="446" spans="2:5" ht="12.75" x14ac:dyDescent="0.35">
      <c r="B446" s="32">
        <v>0</v>
      </c>
      <c r="C446">
        <v>0</v>
      </c>
      <c r="D446">
        <v>1</v>
      </c>
      <c r="E446">
        <v>0</v>
      </c>
    </row>
    <row r="447" spans="2:5" ht="12.75" x14ac:dyDescent="0.35">
      <c r="B447" s="32">
        <v>0</v>
      </c>
      <c r="C447">
        <v>0</v>
      </c>
      <c r="D447">
        <v>0</v>
      </c>
      <c r="E447">
        <v>0</v>
      </c>
    </row>
    <row r="448" spans="2:5" ht="12.75" x14ac:dyDescent="0.35">
      <c r="B448" s="32">
        <v>1</v>
      </c>
      <c r="C448">
        <v>0</v>
      </c>
      <c r="D448">
        <v>0</v>
      </c>
      <c r="E448">
        <v>1</v>
      </c>
    </row>
    <row r="449" spans="2:5" ht="12.75" x14ac:dyDescent="0.35">
      <c r="B449" s="32">
        <v>0</v>
      </c>
      <c r="C449">
        <v>0</v>
      </c>
      <c r="D449">
        <v>0</v>
      </c>
      <c r="E449">
        <v>0</v>
      </c>
    </row>
    <row r="450" spans="2:5" ht="12.75" x14ac:dyDescent="0.35">
      <c r="B450" s="32">
        <v>0</v>
      </c>
      <c r="C450">
        <v>0</v>
      </c>
      <c r="D450">
        <v>0</v>
      </c>
      <c r="E450">
        <v>0</v>
      </c>
    </row>
    <row r="451" spans="2:5" ht="12.75" x14ac:dyDescent="0.35">
      <c r="B451" s="32">
        <v>0</v>
      </c>
      <c r="C451">
        <v>0</v>
      </c>
      <c r="D451">
        <v>0</v>
      </c>
      <c r="E451">
        <v>0</v>
      </c>
    </row>
    <row r="452" spans="2:5" ht="12.75" x14ac:dyDescent="0.35">
      <c r="B452" s="32">
        <v>0</v>
      </c>
      <c r="C452">
        <v>0</v>
      </c>
      <c r="D452">
        <v>0</v>
      </c>
      <c r="E452">
        <v>0</v>
      </c>
    </row>
    <row r="453" spans="2:5" ht="12.75" x14ac:dyDescent="0.35">
      <c r="B453" s="32">
        <v>0</v>
      </c>
      <c r="C453">
        <v>1</v>
      </c>
      <c r="D453">
        <v>0</v>
      </c>
      <c r="E453">
        <v>0</v>
      </c>
    </row>
    <row r="454" spans="2:5" ht="12.75" x14ac:dyDescent="0.35">
      <c r="B454" s="32">
        <v>1</v>
      </c>
      <c r="C454">
        <v>0</v>
      </c>
      <c r="D454">
        <v>1</v>
      </c>
      <c r="E454">
        <v>0</v>
      </c>
    </row>
    <row r="455" spans="2:5" ht="12.75" x14ac:dyDescent="0.35">
      <c r="B455" s="32">
        <v>0</v>
      </c>
      <c r="C455">
        <v>1</v>
      </c>
      <c r="D455">
        <v>0</v>
      </c>
      <c r="E455">
        <v>0</v>
      </c>
    </row>
    <row r="456" spans="2:5" ht="12.75" x14ac:dyDescent="0.35">
      <c r="B456" s="32">
        <v>0</v>
      </c>
      <c r="C456">
        <v>0</v>
      </c>
      <c r="D456">
        <v>1</v>
      </c>
      <c r="E456">
        <v>0</v>
      </c>
    </row>
    <row r="457" spans="2:5" ht="12.75" x14ac:dyDescent="0.35">
      <c r="B457" s="32">
        <v>1</v>
      </c>
      <c r="C457">
        <v>1</v>
      </c>
      <c r="D457">
        <v>0</v>
      </c>
      <c r="E457">
        <v>0</v>
      </c>
    </row>
    <row r="458" spans="2:5" ht="12.75" x14ac:dyDescent="0.35">
      <c r="B458" s="32">
        <v>0</v>
      </c>
      <c r="C458">
        <v>1</v>
      </c>
      <c r="D458">
        <v>0</v>
      </c>
      <c r="E458">
        <v>0</v>
      </c>
    </row>
    <row r="459" spans="2:5" ht="12.75" x14ac:dyDescent="0.35">
      <c r="B459" s="32">
        <v>0</v>
      </c>
      <c r="C459">
        <v>1</v>
      </c>
      <c r="D459">
        <v>0</v>
      </c>
      <c r="E459">
        <v>0</v>
      </c>
    </row>
    <row r="460" spans="2:5" ht="12.75" x14ac:dyDescent="0.35">
      <c r="B460" s="32">
        <v>0</v>
      </c>
      <c r="C460">
        <v>1</v>
      </c>
      <c r="D460">
        <v>0</v>
      </c>
      <c r="E460">
        <v>0</v>
      </c>
    </row>
    <row r="461" spans="2:5" ht="12.75" x14ac:dyDescent="0.35">
      <c r="B461" s="32">
        <v>0</v>
      </c>
      <c r="C461">
        <v>0</v>
      </c>
      <c r="D461">
        <v>0</v>
      </c>
      <c r="E461">
        <v>0</v>
      </c>
    </row>
    <row r="462" spans="2:5" ht="12.75" x14ac:dyDescent="0.35">
      <c r="B462" s="32">
        <v>0</v>
      </c>
      <c r="C462">
        <v>0</v>
      </c>
      <c r="D462">
        <v>0</v>
      </c>
      <c r="E462">
        <v>0</v>
      </c>
    </row>
    <row r="463" spans="2:5" ht="12.75" x14ac:dyDescent="0.35">
      <c r="B463" s="32">
        <v>1</v>
      </c>
      <c r="C463">
        <v>0</v>
      </c>
      <c r="D463">
        <v>1</v>
      </c>
      <c r="E463">
        <v>0</v>
      </c>
    </row>
    <row r="464" spans="2:5" ht="12.75" x14ac:dyDescent="0.35">
      <c r="B464" s="32">
        <v>0</v>
      </c>
      <c r="C464">
        <v>0</v>
      </c>
      <c r="D464">
        <v>0</v>
      </c>
      <c r="E464">
        <v>0</v>
      </c>
    </row>
    <row r="465" spans="2:5" ht="12.75" x14ac:dyDescent="0.35">
      <c r="B465" s="32">
        <v>1</v>
      </c>
      <c r="C465">
        <v>0</v>
      </c>
      <c r="D465">
        <v>0</v>
      </c>
      <c r="E465">
        <v>1</v>
      </c>
    </row>
    <row r="466" spans="2:5" ht="12.75" x14ac:dyDescent="0.35">
      <c r="B466" s="32">
        <v>0</v>
      </c>
      <c r="C466">
        <v>1</v>
      </c>
      <c r="D466">
        <v>1</v>
      </c>
      <c r="E466">
        <v>0</v>
      </c>
    </row>
    <row r="467" spans="2:5" ht="12.75" x14ac:dyDescent="0.35">
      <c r="B467" s="32">
        <v>0</v>
      </c>
      <c r="C467">
        <v>1</v>
      </c>
      <c r="D467">
        <v>0</v>
      </c>
      <c r="E467">
        <v>0</v>
      </c>
    </row>
    <row r="468" spans="2:5" ht="12.75" x14ac:dyDescent="0.35">
      <c r="B468" s="32">
        <v>0</v>
      </c>
      <c r="C468">
        <v>0</v>
      </c>
      <c r="D468">
        <v>0</v>
      </c>
      <c r="E468">
        <v>0</v>
      </c>
    </row>
    <row r="469" spans="2:5" ht="12.75" x14ac:dyDescent="0.35">
      <c r="B469" s="32">
        <v>0</v>
      </c>
      <c r="C469">
        <v>1</v>
      </c>
      <c r="D469">
        <v>0</v>
      </c>
      <c r="E469">
        <v>0</v>
      </c>
    </row>
    <row r="470" spans="2:5" ht="12.75" x14ac:dyDescent="0.35">
      <c r="B470" s="32">
        <v>1</v>
      </c>
      <c r="C470">
        <v>0</v>
      </c>
      <c r="D470">
        <v>1</v>
      </c>
      <c r="E470">
        <v>0</v>
      </c>
    </row>
    <row r="471" spans="2:5" ht="12.75" x14ac:dyDescent="0.35">
      <c r="B471" s="32">
        <v>0</v>
      </c>
      <c r="C471">
        <v>0</v>
      </c>
      <c r="D471">
        <v>0</v>
      </c>
      <c r="E471">
        <v>0</v>
      </c>
    </row>
    <row r="472" spans="2:5" ht="12.75" x14ac:dyDescent="0.35">
      <c r="B472" s="32">
        <v>0</v>
      </c>
      <c r="C472">
        <v>1</v>
      </c>
      <c r="D472">
        <v>0</v>
      </c>
      <c r="E472">
        <v>0</v>
      </c>
    </row>
    <row r="473" spans="2:5" ht="12.75" x14ac:dyDescent="0.35">
      <c r="B473" s="32">
        <v>1</v>
      </c>
      <c r="C473">
        <v>1</v>
      </c>
      <c r="D473">
        <v>0</v>
      </c>
      <c r="E473">
        <v>0</v>
      </c>
    </row>
    <row r="474" spans="2:5" ht="12.75" x14ac:dyDescent="0.35">
      <c r="B474" s="32">
        <v>0</v>
      </c>
      <c r="C474">
        <v>0</v>
      </c>
      <c r="D474">
        <v>0</v>
      </c>
      <c r="E474">
        <v>0</v>
      </c>
    </row>
    <row r="475" spans="2:5" ht="12.75" x14ac:dyDescent="0.35">
      <c r="B475" s="32">
        <v>0</v>
      </c>
      <c r="C475">
        <v>0</v>
      </c>
      <c r="D475">
        <v>1</v>
      </c>
      <c r="E475">
        <v>0</v>
      </c>
    </row>
    <row r="476" spans="2:5" ht="12.75" x14ac:dyDescent="0.35">
      <c r="B476" s="32">
        <v>0</v>
      </c>
      <c r="C476">
        <v>0</v>
      </c>
      <c r="D476">
        <v>0</v>
      </c>
      <c r="E476">
        <v>0</v>
      </c>
    </row>
    <row r="477" spans="2:5" ht="12.75" x14ac:dyDescent="0.35">
      <c r="B477" s="32">
        <v>0</v>
      </c>
    </row>
    <row r="478" spans="2:5" ht="12.75" x14ac:dyDescent="0.35">
      <c r="B478" s="32">
        <v>0</v>
      </c>
    </row>
    <row r="479" spans="2:5" ht="12.75" x14ac:dyDescent="0.35">
      <c r="B479" s="32">
        <v>0</v>
      </c>
    </row>
    <row r="480" spans="2:5" ht="12.75" x14ac:dyDescent="0.35">
      <c r="B480" s="32">
        <v>1</v>
      </c>
      <c r="D480">
        <v>1</v>
      </c>
    </row>
    <row r="481" spans="2:5" ht="12.75" x14ac:dyDescent="0.35">
      <c r="B481" s="32">
        <v>0</v>
      </c>
      <c r="C481">
        <v>1</v>
      </c>
      <c r="D481">
        <v>0</v>
      </c>
      <c r="E481">
        <v>0</v>
      </c>
    </row>
    <row r="482" spans="2:5" ht="12.75" x14ac:dyDescent="0.35">
      <c r="B482" s="32">
        <v>0</v>
      </c>
      <c r="C482">
        <v>0</v>
      </c>
      <c r="D482">
        <v>0</v>
      </c>
      <c r="E482">
        <v>0</v>
      </c>
    </row>
    <row r="483" spans="2:5" ht="12.75" x14ac:dyDescent="0.35">
      <c r="B483" s="32">
        <v>1</v>
      </c>
      <c r="C483">
        <v>0</v>
      </c>
      <c r="D483">
        <v>1</v>
      </c>
      <c r="E483">
        <v>0</v>
      </c>
    </row>
    <row r="484" spans="2:5" ht="12.75" x14ac:dyDescent="0.35">
      <c r="B484" s="32">
        <v>0</v>
      </c>
      <c r="C484">
        <v>1</v>
      </c>
      <c r="D484">
        <v>0</v>
      </c>
      <c r="E484">
        <v>1</v>
      </c>
    </row>
    <row r="485" spans="2:5" ht="12.75" x14ac:dyDescent="0.35">
      <c r="B485" s="32">
        <v>0</v>
      </c>
      <c r="C485">
        <v>0</v>
      </c>
      <c r="D485">
        <v>0</v>
      </c>
    </row>
    <row r="486" spans="2:5" ht="12.75" x14ac:dyDescent="0.35">
      <c r="B486" s="32">
        <v>0</v>
      </c>
      <c r="C486">
        <v>0</v>
      </c>
      <c r="D486">
        <v>0</v>
      </c>
    </row>
    <row r="487" spans="2:5" ht="12.75" x14ac:dyDescent="0.35">
      <c r="B487" s="32">
        <v>1</v>
      </c>
      <c r="C487">
        <v>0</v>
      </c>
      <c r="D487">
        <v>1</v>
      </c>
    </row>
    <row r="488" spans="2:5" ht="12.75" x14ac:dyDescent="0.35">
      <c r="B488" s="32">
        <v>0</v>
      </c>
      <c r="C488">
        <v>0</v>
      </c>
      <c r="D488">
        <v>0</v>
      </c>
    </row>
    <row r="489" spans="2:5" ht="12.75" x14ac:dyDescent="0.35">
      <c r="B489" s="32">
        <v>0</v>
      </c>
      <c r="C489">
        <v>1</v>
      </c>
      <c r="D489">
        <v>0</v>
      </c>
      <c r="E489">
        <v>0</v>
      </c>
    </row>
    <row r="490" spans="2:5" ht="12.75" x14ac:dyDescent="0.35">
      <c r="B490" s="32">
        <v>0</v>
      </c>
      <c r="C490">
        <v>0</v>
      </c>
      <c r="D490">
        <v>0</v>
      </c>
      <c r="E490">
        <v>0</v>
      </c>
    </row>
    <row r="491" spans="2:5" ht="12.75" x14ac:dyDescent="0.35">
      <c r="B491" s="32">
        <v>0</v>
      </c>
      <c r="C491">
        <v>1</v>
      </c>
      <c r="D491">
        <v>0</v>
      </c>
      <c r="E491">
        <v>0</v>
      </c>
    </row>
    <row r="492" spans="2:5" ht="12.75" x14ac:dyDescent="0.35">
      <c r="B492" s="32">
        <v>0</v>
      </c>
      <c r="C492">
        <v>0</v>
      </c>
      <c r="D492">
        <v>0</v>
      </c>
      <c r="E492">
        <v>0</v>
      </c>
    </row>
    <row r="493" spans="2:5" ht="12.75" x14ac:dyDescent="0.35">
      <c r="B493" s="32">
        <v>0</v>
      </c>
      <c r="C493">
        <v>1</v>
      </c>
      <c r="D493">
        <v>0</v>
      </c>
      <c r="E493">
        <v>0</v>
      </c>
    </row>
    <row r="494" spans="2:5" ht="12.75" x14ac:dyDescent="0.35">
      <c r="B494" s="32">
        <v>1</v>
      </c>
      <c r="C494">
        <v>0</v>
      </c>
      <c r="D494">
        <v>1</v>
      </c>
      <c r="E494">
        <v>1</v>
      </c>
    </row>
    <row r="495" spans="2:5" ht="12.75" x14ac:dyDescent="0.35">
      <c r="B495" s="32">
        <v>1</v>
      </c>
      <c r="C495">
        <v>1</v>
      </c>
      <c r="D495">
        <v>1</v>
      </c>
    </row>
    <row r="496" spans="2:5" ht="12.75" x14ac:dyDescent="0.35">
      <c r="B496" s="32">
        <v>0</v>
      </c>
      <c r="C496">
        <v>1</v>
      </c>
      <c r="D496">
        <v>0</v>
      </c>
    </row>
    <row r="497" spans="2:5" ht="12.75" x14ac:dyDescent="0.35">
      <c r="B497" s="32">
        <v>0</v>
      </c>
      <c r="C497">
        <v>0</v>
      </c>
      <c r="D497">
        <v>0</v>
      </c>
    </row>
    <row r="498" spans="2:5" ht="12.75" x14ac:dyDescent="0.35">
      <c r="B498" s="32">
        <v>0</v>
      </c>
      <c r="C498">
        <v>0</v>
      </c>
      <c r="D498">
        <v>0</v>
      </c>
    </row>
    <row r="499" spans="2:5" ht="12.75" x14ac:dyDescent="0.35">
      <c r="B499" s="32">
        <v>1</v>
      </c>
      <c r="C499">
        <v>1</v>
      </c>
      <c r="D499">
        <v>1</v>
      </c>
      <c r="E499">
        <v>0</v>
      </c>
    </row>
    <row r="500" spans="2:5" ht="12.75" x14ac:dyDescent="0.35">
      <c r="B500" s="32">
        <v>0</v>
      </c>
      <c r="C500">
        <v>1</v>
      </c>
      <c r="D500">
        <v>0</v>
      </c>
      <c r="E500">
        <v>0</v>
      </c>
    </row>
    <row r="501" spans="2:5" ht="12.75" x14ac:dyDescent="0.35">
      <c r="B501" s="32">
        <v>0</v>
      </c>
      <c r="C501">
        <v>1</v>
      </c>
      <c r="D501">
        <v>0</v>
      </c>
      <c r="E501">
        <v>0</v>
      </c>
    </row>
    <row r="502" spans="2:5" ht="12.75" x14ac:dyDescent="0.35">
      <c r="B502" s="32">
        <v>0</v>
      </c>
      <c r="C502">
        <v>1</v>
      </c>
      <c r="D502">
        <v>0</v>
      </c>
      <c r="E502">
        <v>0</v>
      </c>
    </row>
    <row r="503" spans="2:5" ht="12.75" x14ac:dyDescent="0.35">
      <c r="B503" s="32">
        <v>0</v>
      </c>
      <c r="C503">
        <v>1</v>
      </c>
      <c r="D503">
        <v>0</v>
      </c>
    </row>
    <row r="504" spans="2:5" ht="12.75" x14ac:dyDescent="0.35">
      <c r="B504" s="32">
        <v>1</v>
      </c>
      <c r="C504">
        <v>0</v>
      </c>
      <c r="D504">
        <v>0</v>
      </c>
    </row>
    <row r="505" spans="2:5" ht="12.75" x14ac:dyDescent="0.35">
      <c r="B505" s="32">
        <v>0</v>
      </c>
      <c r="C505">
        <v>0</v>
      </c>
      <c r="D505">
        <v>0</v>
      </c>
    </row>
    <row r="506" spans="2:5" ht="12.75" x14ac:dyDescent="0.35">
      <c r="B506" s="32">
        <v>0</v>
      </c>
      <c r="C506">
        <v>1</v>
      </c>
      <c r="D506">
        <v>1</v>
      </c>
    </row>
    <row r="507" spans="2:5" ht="12.75" x14ac:dyDescent="0.35">
      <c r="B507" s="32">
        <v>1</v>
      </c>
      <c r="C507">
        <v>1</v>
      </c>
      <c r="D507">
        <v>0</v>
      </c>
    </row>
    <row r="508" spans="2:5" ht="12.75" x14ac:dyDescent="0.35">
      <c r="B508" s="32">
        <v>0</v>
      </c>
      <c r="C508">
        <v>0</v>
      </c>
      <c r="D508">
        <v>0</v>
      </c>
    </row>
    <row r="509" spans="2:5" ht="12.75" x14ac:dyDescent="0.35">
      <c r="B509" s="32">
        <v>0</v>
      </c>
      <c r="C509">
        <v>1</v>
      </c>
      <c r="D509">
        <v>1</v>
      </c>
    </row>
    <row r="510" spans="2:5" ht="12.75" x14ac:dyDescent="0.35">
      <c r="B510" s="32">
        <v>0</v>
      </c>
      <c r="C510">
        <v>1</v>
      </c>
      <c r="D510">
        <v>0</v>
      </c>
    </row>
    <row r="511" spans="2:5" ht="12.75" x14ac:dyDescent="0.35">
      <c r="B511" s="32">
        <v>1</v>
      </c>
      <c r="C511">
        <v>0</v>
      </c>
      <c r="D511">
        <v>0</v>
      </c>
    </row>
    <row r="512" spans="2:5" ht="12.75" x14ac:dyDescent="0.35">
      <c r="B512" s="32">
        <v>0</v>
      </c>
      <c r="C512">
        <v>0</v>
      </c>
      <c r="D512">
        <v>1</v>
      </c>
    </row>
    <row r="513" spans="2:5" ht="12.75" x14ac:dyDescent="0.35">
      <c r="B513" s="32">
        <v>0</v>
      </c>
      <c r="C513">
        <v>0</v>
      </c>
      <c r="D513">
        <v>0</v>
      </c>
    </row>
    <row r="514" spans="2:5" ht="12.75" x14ac:dyDescent="0.35">
      <c r="B514" s="32">
        <v>0</v>
      </c>
      <c r="C514">
        <v>0</v>
      </c>
      <c r="D514">
        <v>0</v>
      </c>
    </row>
    <row r="515" spans="2:5" ht="12.75" x14ac:dyDescent="0.35">
      <c r="B515" s="32">
        <v>1</v>
      </c>
      <c r="C515">
        <v>0</v>
      </c>
      <c r="D515">
        <v>0</v>
      </c>
      <c r="E515">
        <v>0</v>
      </c>
    </row>
    <row r="516" spans="2:5" ht="12.75" x14ac:dyDescent="0.35">
      <c r="B516" s="32">
        <v>0</v>
      </c>
      <c r="C516">
        <v>0</v>
      </c>
      <c r="D516">
        <v>0</v>
      </c>
      <c r="E516">
        <v>1</v>
      </c>
    </row>
    <row r="517" spans="2:5" ht="12.75" x14ac:dyDescent="0.35">
      <c r="B517" s="32">
        <v>0</v>
      </c>
      <c r="C517">
        <v>0</v>
      </c>
      <c r="D517">
        <v>1</v>
      </c>
      <c r="E517">
        <v>0</v>
      </c>
    </row>
    <row r="518" spans="2:5" ht="12.75" x14ac:dyDescent="0.35">
      <c r="B518" s="32">
        <v>0</v>
      </c>
      <c r="C518">
        <v>0</v>
      </c>
      <c r="D518">
        <v>0</v>
      </c>
      <c r="E518">
        <v>0</v>
      </c>
    </row>
    <row r="519" spans="2:5" ht="12.75" x14ac:dyDescent="0.35">
      <c r="B519" s="32">
        <v>1</v>
      </c>
      <c r="C519">
        <v>0</v>
      </c>
      <c r="D519">
        <v>0</v>
      </c>
      <c r="E519">
        <v>0</v>
      </c>
    </row>
    <row r="520" spans="2:5" ht="12.75" x14ac:dyDescent="0.35">
      <c r="B520" s="32">
        <v>0</v>
      </c>
      <c r="C520">
        <v>0</v>
      </c>
      <c r="D520">
        <v>1</v>
      </c>
      <c r="E520">
        <v>0</v>
      </c>
    </row>
    <row r="521" spans="2:5" ht="12.75" x14ac:dyDescent="0.35">
      <c r="B521" s="32">
        <v>0</v>
      </c>
      <c r="C521">
        <v>0</v>
      </c>
      <c r="D521">
        <v>0</v>
      </c>
      <c r="E521">
        <v>0</v>
      </c>
    </row>
    <row r="522" spans="2:5" ht="12.75" x14ac:dyDescent="0.35">
      <c r="B522" s="32">
        <v>0</v>
      </c>
      <c r="C522">
        <v>1</v>
      </c>
      <c r="D522">
        <v>0</v>
      </c>
      <c r="E522">
        <v>1</v>
      </c>
    </row>
    <row r="523" spans="2:5" ht="12.75" x14ac:dyDescent="0.35">
      <c r="B523" s="32">
        <v>0</v>
      </c>
      <c r="C523">
        <v>0</v>
      </c>
      <c r="D523">
        <v>0</v>
      </c>
    </row>
    <row r="524" spans="2:5" ht="12.75" x14ac:dyDescent="0.35">
      <c r="B524" s="32">
        <v>0</v>
      </c>
      <c r="C524">
        <v>0</v>
      </c>
      <c r="D524">
        <v>1</v>
      </c>
    </row>
    <row r="525" spans="2:5" ht="12.75" x14ac:dyDescent="0.35">
      <c r="B525" s="32">
        <v>0</v>
      </c>
      <c r="C525">
        <v>0</v>
      </c>
      <c r="D525">
        <v>0</v>
      </c>
      <c r="E525">
        <v>1</v>
      </c>
    </row>
    <row r="526" spans="2:5" ht="12.75" x14ac:dyDescent="0.35">
      <c r="B526" s="32">
        <v>1</v>
      </c>
      <c r="C526">
        <v>0</v>
      </c>
      <c r="D526">
        <v>0</v>
      </c>
    </row>
    <row r="527" spans="2:5" ht="12.75" x14ac:dyDescent="0.35">
      <c r="B527" s="32">
        <v>0</v>
      </c>
      <c r="C527">
        <v>1</v>
      </c>
      <c r="D527">
        <v>0</v>
      </c>
    </row>
    <row r="528" spans="2:5" ht="12.75" x14ac:dyDescent="0.35">
      <c r="B528" s="32">
        <v>1</v>
      </c>
      <c r="C528">
        <v>0</v>
      </c>
      <c r="D528">
        <v>1</v>
      </c>
    </row>
    <row r="529" spans="2:5" ht="12.75" x14ac:dyDescent="0.35">
      <c r="B529" s="32">
        <v>0</v>
      </c>
      <c r="C529">
        <v>1</v>
      </c>
      <c r="D529">
        <v>0</v>
      </c>
    </row>
    <row r="530" spans="2:5" ht="12.75" x14ac:dyDescent="0.35">
      <c r="B530" s="32">
        <v>0</v>
      </c>
      <c r="C530">
        <v>1</v>
      </c>
      <c r="D530">
        <v>0</v>
      </c>
    </row>
    <row r="531" spans="2:5" ht="12.75" x14ac:dyDescent="0.35">
      <c r="B531" s="32">
        <v>0</v>
      </c>
      <c r="C531">
        <v>0</v>
      </c>
      <c r="D531">
        <v>1</v>
      </c>
    </row>
    <row r="532" spans="2:5" ht="12.75" x14ac:dyDescent="0.35">
      <c r="B532" s="32">
        <v>1</v>
      </c>
      <c r="C532">
        <v>0</v>
      </c>
      <c r="D532">
        <v>0</v>
      </c>
    </row>
    <row r="533" spans="2:5" ht="12.75" x14ac:dyDescent="0.35">
      <c r="B533" s="32">
        <v>0</v>
      </c>
      <c r="C533">
        <v>0</v>
      </c>
      <c r="D533">
        <v>0</v>
      </c>
    </row>
    <row r="534" spans="2:5" ht="12.75" x14ac:dyDescent="0.35">
      <c r="B534" s="32">
        <v>0</v>
      </c>
      <c r="C534">
        <v>0</v>
      </c>
      <c r="D534">
        <v>0</v>
      </c>
    </row>
    <row r="535" spans="2:5" ht="12.75" x14ac:dyDescent="0.35">
      <c r="B535" s="32">
        <v>0</v>
      </c>
      <c r="C535">
        <v>0</v>
      </c>
      <c r="D535">
        <v>0</v>
      </c>
      <c r="E535">
        <v>0</v>
      </c>
    </row>
    <row r="536" spans="2:5" ht="12.75" x14ac:dyDescent="0.35">
      <c r="B536" s="32">
        <v>0</v>
      </c>
      <c r="C536">
        <v>0</v>
      </c>
      <c r="D536">
        <v>0</v>
      </c>
      <c r="E536">
        <v>0</v>
      </c>
    </row>
    <row r="537" spans="2:5" ht="12.75" x14ac:dyDescent="0.35">
      <c r="B537" s="32">
        <v>0</v>
      </c>
      <c r="C537">
        <v>0</v>
      </c>
      <c r="D537">
        <v>0</v>
      </c>
      <c r="E537">
        <v>0</v>
      </c>
    </row>
    <row r="538" spans="2:5" ht="12.75" x14ac:dyDescent="0.35">
      <c r="B538" s="32">
        <v>0</v>
      </c>
      <c r="C538">
        <v>1</v>
      </c>
      <c r="D538">
        <v>0</v>
      </c>
      <c r="E538">
        <v>0</v>
      </c>
    </row>
    <row r="539" spans="2:5" ht="12.75" x14ac:dyDescent="0.35">
      <c r="B539" s="32">
        <v>0</v>
      </c>
      <c r="C539">
        <v>0</v>
      </c>
      <c r="D539">
        <v>0</v>
      </c>
      <c r="E539">
        <v>0</v>
      </c>
    </row>
    <row r="540" spans="2:5" ht="12.75" x14ac:dyDescent="0.35">
      <c r="B540" s="32">
        <v>1</v>
      </c>
      <c r="C540">
        <v>1</v>
      </c>
      <c r="D540">
        <v>1</v>
      </c>
      <c r="E540">
        <v>0</v>
      </c>
    </row>
    <row r="541" spans="2:5" ht="12.75" x14ac:dyDescent="0.35">
      <c r="B541" s="32">
        <v>1</v>
      </c>
      <c r="C541">
        <v>0</v>
      </c>
      <c r="D541">
        <v>1</v>
      </c>
      <c r="E541">
        <v>0</v>
      </c>
    </row>
    <row r="542" spans="2:5" ht="12.75" x14ac:dyDescent="0.35">
      <c r="B542" s="32">
        <v>0</v>
      </c>
      <c r="C542">
        <v>0</v>
      </c>
      <c r="D542">
        <v>0</v>
      </c>
      <c r="E542">
        <v>0</v>
      </c>
    </row>
    <row r="543" spans="2:5" ht="12.75" x14ac:dyDescent="0.35">
      <c r="B543" s="32">
        <v>0</v>
      </c>
      <c r="C543">
        <v>1</v>
      </c>
      <c r="D543">
        <v>0</v>
      </c>
      <c r="E543">
        <v>0</v>
      </c>
    </row>
    <row r="544" spans="2:5" ht="12.75" x14ac:dyDescent="0.35">
      <c r="B544" s="32">
        <v>0</v>
      </c>
      <c r="C544">
        <v>0</v>
      </c>
      <c r="D544">
        <v>0</v>
      </c>
      <c r="E544">
        <v>0</v>
      </c>
    </row>
    <row r="545" spans="2:5" ht="12.75" x14ac:dyDescent="0.35">
      <c r="B545" s="32">
        <v>0</v>
      </c>
      <c r="C545">
        <v>1</v>
      </c>
      <c r="D545">
        <v>0</v>
      </c>
      <c r="E545">
        <v>0</v>
      </c>
    </row>
    <row r="546" spans="2:5" ht="12.75" x14ac:dyDescent="0.35">
      <c r="B546" s="32">
        <v>1</v>
      </c>
      <c r="C546">
        <v>1</v>
      </c>
      <c r="D546">
        <v>0</v>
      </c>
      <c r="E546">
        <v>1</v>
      </c>
    </row>
    <row r="547" spans="2:5" ht="12.75" x14ac:dyDescent="0.35">
      <c r="B547" s="32">
        <v>0</v>
      </c>
      <c r="C547">
        <v>1</v>
      </c>
      <c r="D547">
        <v>0</v>
      </c>
      <c r="E547">
        <v>0</v>
      </c>
    </row>
    <row r="548" spans="2:5" ht="12.75" x14ac:dyDescent="0.35">
      <c r="B548" s="32">
        <v>0</v>
      </c>
      <c r="C548">
        <v>1</v>
      </c>
      <c r="D548">
        <v>0</v>
      </c>
      <c r="E548">
        <v>0</v>
      </c>
    </row>
    <row r="549" spans="2:5" ht="12.75" x14ac:dyDescent="0.35">
      <c r="B549" s="32">
        <v>0</v>
      </c>
      <c r="C549">
        <v>0</v>
      </c>
      <c r="D549">
        <v>1</v>
      </c>
      <c r="E549">
        <v>0</v>
      </c>
    </row>
    <row r="550" spans="2:5" ht="12.75" x14ac:dyDescent="0.35">
      <c r="B550" s="32">
        <v>0</v>
      </c>
      <c r="C550">
        <v>0</v>
      </c>
      <c r="D550">
        <v>1</v>
      </c>
      <c r="E550">
        <v>0</v>
      </c>
    </row>
    <row r="551" spans="2:5" ht="12.75" x14ac:dyDescent="0.35">
      <c r="B551" s="32">
        <v>0</v>
      </c>
      <c r="C551">
        <v>0</v>
      </c>
      <c r="D551">
        <v>0</v>
      </c>
      <c r="E551">
        <v>0</v>
      </c>
    </row>
    <row r="552" spans="2:5" ht="12.75" x14ac:dyDescent="0.35">
      <c r="B552" s="32">
        <v>1</v>
      </c>
      <c r="C552">
        <v>0</v>
      </c>
      <c r="D552">
        <v>0</v>
      </c>
      <c r="E552">
        <v>1</v>
      </c>
    </row>
    <row r="553" spans="2:5" ht="12.75" x14ac:dyDescent="0.35">
      <c r="B553" s="32">
        <v>0</v>
      </c>
      <c r="C553">
        <v>0</v>
      </c>
      <c r="D553">
        <v>0</v>
      </c>
      <c r="E553">
        <v>0</v>
      </c>
    </row>
    <row r="554" spans="2:5" ht="12.75" x14ac:dyDescent="0.35">
      <c r="B554" s="32">
        <v>0</v>
      </c>
      <c r="C554">
        <v>0</v>
      </c>
      <c r="D554">
        <v>0</v>
      </c>
    </row>
    <row r="555" spans="2:5" ht="12.75" x14ac:dyDescent="0.35">
      <c r="B555" s="32">
        <v>1</v>
      </c>
      <c r="C555">
        <v>0</v>
      </c>
      <c r="D555">
        <v>1</v>
      </c>
    </row>
    <row r="556" spans="2:5" ht="12.75" x14ac:dyDescent="0.35">
      <c r="B556" s="32">
        <v>0</v>
      </c>
      <c r="C556">
        <v>0</v>
      </c>
      <c r="D556">
        <v>0</v>
      </c>
    </row>
    <row r="557" spans="2:5" ht="12.75" x14ac:dyDescent="0.35">
      <c r="B557" s="32">
        <v>0</v>
      </c>
      <c r="C557">
        <v>0</v>
      </c>
      <c r="D557">
        <v>0</v>
      </c>
    </row>
    <row r="558" spans="2:5" ht="12.75" x14ac:dyDescent="0.35">
      <c r="B558" s="32">
        <v>0</v>
      </c>
      <c r="C558">
        <v>0</v>
      </c>
      <c r="D558">
        <v>0</v>
      </c>
    </row>
    <row r="559" spans="2:5" ht="12.75" x14ac:dyDescent="0.35">
      <c r="B559" s="32">
        <v>0</v>
      </c>
      <c r="C559">
        <v>0</v>
      </c>
      <c r="D559">
        <v>0</v>
      </c>
    </row>
    <row r="560" spans="2:5" ht="12.75" x14ac:dyDescent="0.35">
      <c r="B560" s="32">
        <v>1</v>
      </c>
      <c r="C560">
        <v>0</v>
      </c>
      <c r="D560">
        <v>1</v>
      </c>
    </row>
    <row r="561" spans="2:5" ht="12.75" x14ac:dyDescent="0.35">
      <c r="B561" s="32">
        <v>0</v>
      </c>
      <c r="C561">
        <v>0</v>
      </c>
      <c r="D561">
        <v>0</v>
      </c>
    </row>
    <row r="562" spans="2:5" ht="12.75" x14ac:dyDescent="0.35">
      <c r="B562" s="32">
        <v>0</v>
      </c>
      <c r="C562">
        <v>0</v>
      </c>
      <c r="D562">
        <v>0</v>
      </c>
    </row>
    <row r="563" spans="2:5" ht="12.75" x14ac:dyDescent="0.35">
      <c r="B563" s="32">
        <v>0</v>
      </c>
      <c r="C563">
        <v>0</v>
      </c>
      <c r="D563">
        <v>0</v>
      </c>
    </row>
    <row r="564" spans="2:5" ht="12.75" x14ac:dyDescent="0.35">
      <c r="B564" s="32">
        <v>0</v>
      </c>
      <c r="C564">
        <v>0</v>
      </c>
      <c r="D564">
        <v>0</v>
      </c>
    </row>
    <row r="565" spans="2:5" ht="12.75" x14ac:dyDescent="0.35">
      <c r="B565" s="32">
        <v>0</v>
      </c>
      <c r="C565">
        <v>0</v>
      </c>
      <c r="D565">
        <v>0</v>
      </c>
      <c r="E565">
        <v>0</v>
      </c>
    </row>
    <row r="566" spans="2:5" ht="12.75" x14ac:dyDescent="0.35">
      <c r="B566" s="32">
        <v>0</v>
      </c>
      <c r="C566">
        <v>0</v>
      </c>
      <c r="D566">
        <v>0</v>
      </c>
      <c r="E566">
        <v>0</v>
      </c>
    </row>
    <row r="567" spans="2:5" ht="12.75" x14ac:dyDescent="0.35">
      <c r="B567" s="32">
        <v>0</v>
      </c>
      <c r="C567">
        <v>0</v>
      </c>
      <c r="D567">
        <v>0</v>
      </c>
      <c r="E567">
        <v>0</v>
      </c>
    </row>
    <row r="568" spans="2:5" ht="12.75" x14ac:dyDescent="0.35">
      <c r="B568" s="32">
        <v>1</v>
      </c>
      <c r="C568">
        <v>0</v>
      </c>
      <c r="D568">
        <v>1</v>
      </c>
      <c r="E568">
        <v>0</v>
      </c>
    </row>
    <row r="569" spans="2:5" ht="12.75" x14ac:dyDescent="0.35">
      <c r="B569" s="32">
        <v>0</v>
      </c>
      <c r="C569">
        <v>0</v>
      </c>
      <c r="D569">
        <v>11</v>
      </c>
      <c r="E569">
        <v>0</v>
      </c>
    </row>
    <row r="570" spans="2:5" ht="12.75" x14ac:dyDescent="0.35">
      <c r="B570" s="32">
        <v>1</v>
      </c>
      <c r="C570">
        <v>0</v>
      </c>
      <c r="D570">
        <v>0</v>
      </c>
      <c r="E570">
        <v>0</v>
      </c>
    </row>
    <row r="571" spans="2:5" ht="12.75" x14ac:dyDescent="0.35">
      <c r="B571" s="32">
        <v>0</v>
      </c>
      <c r="C571">
        <v>0</v>
      </c>
      <c r="D571">
        <v>0</v>
      </c>
      <c r="E571">
        <v>1</v>
      </c>
    </row>
    <row r="572" spans="2:5" ht="12.75" x14ac:dyDescent="0.35">
      <c r="B572" s="32">
        <v>0</v>
      </c>
      <c r="C572">
        <v>0</v>
      </c>
      <c r="D572">
        <v>0</v>
      </c>
      <c r="E572">
        <v>0</v>
      </c>
    </row>
    <row r="573" spans="2:5" ht="12.75" x14ac:dyDescent="0.35">
      <c r="B573" s="32">
        <v>0</v>
      </c>
      <c r="C573">
        <v>0</v>
      </c>
      <c r="D573">
        <v>0</v>
      </c>
      <c r="E573">
        <v>0</v>
      </c>
    </row>
    <row r="574" spans="2:5" ht="12.75" x14ac:dyDescent="0.35">
      <c r="B574" s="32">
        <v>0</v>
      </c>
      <c r="C574">
        <v>0</v>
      </c>
      <c r="D574">
        <v>0</v>
      </c>
      <c r="E574">
        <v>0</v>
      </c>
    </row>
    <row r="575" spans="2:5" ht="12.75" x14ac:dyDescent="0.35">
      <c r="B575" s="32">
        <v>1</v>
      </c>
      <c r="C575">
        <v>0</v>
      </c>
      <c r="D575">
        <v>10</v>
      </c>
      <c r="E575">
        <v>0</v>
      </c>
    </row>
    <row r="576" spans="2:5" ht="12.75" x14ac:dyDescent="0.35">
      <c r="B576" s="32">
        <v>0</v>
      </c>
      <c r="C576">
        <v>0</v>
      </c>
      <c r="D576">
        <v>0</v>
      </c>
      <c r="E576">
        <v>0</v>
      </c>
    </row>
    <row r="577" spans="2:5" ht="12.75" x14ac:dyDescent="0.35">
      <c r="B577" s="32">
        <v>0</v>
      </c>
      <c r="C577">
        <v>0</v>
      </c>
      <c r="D577">
        <v>0</v>
      </c>
      <c r="E577">
        <v>1</v>
      </c>
    </row>
    <row r="578" spans="2:5" ht="12.75" x14ac:dyDescent="0.35">
      <c r="B578" s="32">
        <v>0</v>
      </c>
      <c r="C578">
        <v>0</v>
      </c>
      <c r="D578">
        <v>0</v>
      </c>
      <c r="E578">
        <v>0</v>
      </c>
    </row>
    <row r="579" spans="2:5" ht="12.75" x14ac:dyDescent="0.35">
      <c r="B579" s="32">
        <v>1</v>
      </c>
      <c r="C579">
        <v>0</v>
      </c>
      <c r="D579">
        <v>1</v>
      </c>
      <c r="E579">
        <v>0</v>
      </c>
    </row>
    <row r="580" spans="2:5" ht="12.75" x14ac:dyDescent="0.35">
      <c r="B580" s="32">
        <v>0</v>
      </c>
      <c r="C580">
        <v>0</v>
      </c>
      <c r="D580">
        <v>0</v>
      </c>
      <c r="E580">
        <v>0</v>
      </c>
    </row>
    <row r="581" spans="2:5" ht="12.75" x14ac:dyDescent="0.35">
      <c r="B581" s="32">
        <v>1</v>
      </c>
      <c r="C581">
        <v>0</v>
      </c>
      <c r="D581">
        <v>0</v>
      </c>
      <c r="E581">
        <v>1</v>
      </c>
    </row>
    <row r="582" spans="2:5" ht="12.75" x14ac:dyDescent="0.35">
      <c r="B582" s="32">
        <v>0</v>
      </c>
      <c r="C582">
        <v>0</v>
      </c>
      <c r="D582">
        <v>0</v>
      </c>
      <c r="E582">
        <v>0</v>
      </c>
    </row>
    <row r="583" spans="2:5" ht="12.75" x14ac:dyDescent="0.35">
      <c r="B583" s="32">
        <v>0</v>
      </c>
      <c r="C583">
        <v>0</v>
      </c>
      <c r="D583">
        <v>9</v>
      </c>
      <c r="E583">
        <v>0</v>
      </c>
    </row>
    <row r="584" spans="2:5" ht="12.75" x14ac:dyDescent="0.35">
      <c r="B584" s="32">
        <v>0</v>
      </c>
      <c r="C584">
        <v>0</v>
      </c>
      <c r="D584">
        <v>0</v>
      </c>
      <c r="E584">
        <v>0</v>
      </c>
    </row>
    <row r="585" spans="2:5" ht="12.75" x14ac:dyDescent="0.35">
      <c r="B585" s="32">
        <v>0</v>
      </c>
      <c r="C585">
        <v>0</v>
      </c>
      <c r="D585">
        <v>0</v>
      </c>
      <c r="E585">
        <v>0</v>
      </c>
    </row>
    <row r="586" spans="2:5" ht="12.75" x14ac:dyDescent="0.35">
      <c r="B586" s="32">
        <v>0</v>
      </c>
      <c r="C586">
        <v>0</v>
      </c>
      <c r="D586">
        <v>0</v>
      </c>
      <c r="E586">
        <v>0</v>
      </c>
    </row>
    <row r="587" spans="2:5" ht="12.75" x14ac:dyDescent="0.35">
      <c r="B587" s="32">
        <v>0</v>
      </c>
      <c r="C587">
        <v>0</v>
      </c>
      <c r="D587">
        <v>0</v>
      </c>
      <c r="E587">
        <v>0</v>
      </c>
    </row>
    <row r="588" spans="2:5" ht="12.75" x14ac:dyDescent="0.35">
      <c r="B588" s="32">
        <v>0</v>
      </c>
      <c r="C588">
        <v>1</v>
      </c>
      <c r="D588">
        <v>0</v>
      </c>
      <c r="E588">
        <v>0</v>
      </c>
    </row>
    <row r="589" spans="2:5" ht="12.75" x14ac:dyDescent="0.35">
      <c r="B589" s="32">
        <v>1</v>
      </c>
      <c r="C589">
        <v>0</v>
      </c>
      <c r="D589">
        <v>7</v>
      </c>
      <c r="E589">
        <v>0</v>
      </c>
    </row>
    <row r="590" spans="2:5" ht="12.75" x14ac:dyDescent="0.35">
      <c r="B590" s="32">
        <v>0</v>
      </c>
      <c r="C590">
        <v>0</v>
      </c>
      <c r="D590">
        <v>0</v>
      </c>
      <c r="E590">
        <v>0</v>
      </c>
    </row>
    <row r="591" spans="2:5" ht="12.75" x14ac:dyDescent="0.35">
      <c r="B591" s="32">
        <v>1</v>
      </c>
      <c r="C591">
        <v>0</v>
      </c>
      <c r="D591">
        <v>9</v>
      </c>
      <c r="E591">
        <v>0</v>
      </c>
    </row>
    <row r="592" spans="2:5" ht="12.75" x14ac:dyDescent="0.35">
      <c r="B592" s="32">
        <v>0</v>
      </c>
      <c r="C592">
        <v>0</v>
      </c>
      <c r="D592">
        <v>0</v>
      </c>
      <c r="E592">
        <v>0</v>
      </c>
    </row>
    <row r="593" spans="2:5" ht="12.75" x14ac:dyDescent="0.35">
      <c r="B593" s="32">
        <v>0</v>
      </c>
      <c r="C593">
        <v>0</v>
      </c>
      <c r="D593">
        <v>0</v>
      </c>
      <c r="E593">
        <v>0</v>
      </c>
    </row>
    <row r="594" spans="2:5" ht="12.75" x14ac:dyDescent="0.35">
      <c r="B594" s="32">
        <v>1</v>
      </c>
      <c r="C594">
        <v>1</v>
      </c>
      <c r="D594">
        <v>0</v>
      </c>
      <c r="E594">
        <v>0</v>
      </c>
    </row>
    <row r="595" spans="2:5" ht="12.75" x14ac:dyDescent="0.35">
      <c r="B595" s="32">
        <v>0</v>
      </c>
      <c r="C595">
        <v>0</v>
      </c>
      <c r="D595">
        <v>0</v>
      </c>
      <c r="E595">
        <v>0</v>
      </c>
    </row>
    <row r="596" spans="2:5" ht="12.75" x14ac:dyDescent="0.35">
      <c r="B596" s="32">
        <v>0</v>
      </c>
      <c r="C596">
        <v>1</v>
      </c>
      <c r="D596">
        <v>1</v>
      </c>
      <c r="E596">
        <v>0</v>
      </c>
    </row>
    <row r="597" spans="2:5" ht="12.75" x14ac:dyDescent="0.35">
      <c r="B597" s="32">
        <v>0</v>
      </c>
      <c r="C597">
        <v>0</v>
      </c>
      <c r="D597">
        <v>0</v>
      </c>
      <c r="E597">
        <v>0</v>
      </c>
    </row>
    <row r="598" spans="2:5" ht="12.75" x14ac:dyDescent="0.35">
      <c r="B598" s="32">
        <v>0</v>
      </c>
      <c r="C598">
        <v>1</v>
      </c>
      <c r="D598">
        <v>0</v>
      </c>
      <c r="E598">
        <v>0</v>
      </c>
    </row>
    <row r="599" spans="2:5" ht="12.75" x14ac:dyDescent="0.35">
      <c r="B599" s="32">
        <v>0</v>
      </c>
      <c r="C599">
        <v>0</v>
      </c>
      <c r="D599">
        <v>0</v>
      </c>
      <c r="E599">
        <v>0</v>
      </c>
    </row>
    <row r="600" spans="2:5" ht="12.75" x14ac:dyDescent="0.35">
      <c r="B600" s="32">
        <v>0</v>
      </c>
      <c r="C600">
        <v>1</v>
      </c>
      <c r="D600">
        <v>0</v>
      </c>
      <c r="E600">
        <v>0</v>
      </c>
    </row>
    <row r="601" spans="2:5" ht="12.75" x14ac:dyDescent="0.35">
      <c r="B601" s="32">
        <v>0</v>
      </c>
      <c r="C601">
        <v>1</v>
      </c>
      <c r="D601">
        <v>0</v>
      </c>
      <c r="E601">
        <v>0</v>
      </c>
    </row>
    <row r="602" spans="2:5" ht="12.75" x14ac:dyDescent="0.35">
      <c r="B602" s="32">
        <v>1</v>
      </c>
      <c r="C602">
        <v>0</v>
      </c>
      <c r="D602">
        <v>0</v>
      </c>
      <c r="E602">
        <v>0</v>
      </c>
    </row>
    <row r="603" spans="2:5" ht="12.75" x14ac:dyDescent="0.35">
      <c r="B603" s="32">
        <v>0</v>
      </c>
      <c r="C603">
        <v>1</v>
      </c>
      <c r="D603">
        <v>6</v>
      </c>
      <c r="E603">
        <v>0</v>
      </c>
    </row>
    <row r="604" spans="2:5" ht="12.75" x14ac:dyDescent="0.35">
      <c r="B604" s="32">
        <v>0</v>
      </c>
      <c r="C604">
        <v>0</v>
      </c>
      <c r="D604">
        <v>0</v>
      </c>
      <c r="E604">
        <v>0</v>
      </c>
    </row>
    <row r="605" spans="2:5" ht="12.75" x14ac:dyDescent="0.35">
      <c r="B605" s="32">
        <v>1</v>
      </c>
      <c r="C605">
        <v>0</v>
      </c>
      <c r="D605">
        <v>0</v>
      </c>
      <c r="E605">
        <v>0</v>
      </c>
    </row>
    <row r="606" spans="2:5" ht="12.75" x14ac:dyDescent="0.35">
      <c r="B606" s="32">
        <v>0</v>
      </c>
      <c r="C606">
        <v>1</v>
      </c>
      <c r="D606">
        <v>10</v>
      </c>
      <c r="E606">
        <v>1</v>
      </c>
    </row>
    <row r="607" spans="2:5" ht="12.75" x14ac:dyDescent="0.35">
      <c r="B607" s="32">
        <v>0</v>
      </c>
      <c r="C607">
        <v>0</v>
      </c>
      <c r="D607">
        <v>0</v>
      </c>
      <c r="E607">
        <v>0</v>
      </c>
    </row>
    <row r="608" spans="2:5" ht="12.75" x14ac:dyDescent="0.35">
      <c r="B608" s="32">
        <v>0</v>
      </c>
      <c r="C608">
        <v>0</v>
      </c>
      <c r="D608">
        <v>0</v>
      </c>
      <c r="E608">
        <v>0</v>
      </c>
    </row>
    <row r="609" spans="2:5" ht="12.75" x14ac:dyDescent="0.35">
      <c r="B609" s="32">
        <v>0</v>
      </c>
      <c r="C609">
        <v>0</v>
      </c>
      <c r="D609">
        <v>0</v>
      </c>
      <c r="E609">
        <v>0</v>
      </c>
    </row>
    <row r="610" spans="2:5" ht="12.75" x14ac:dyDescent="0.35">
      <c r="B610" s="32">
        <v>0</v>
      </c>
      <c r="C610">
        <v>0</v>
      </c>
      <c r="D610">
        <v>0</v>
      </c>
      <c r="E610">
        <v>0</v>
      </c>
    </row>
    <row r="611" spans="2:5" ht="12.75" x14ac:dyDescent="0.35">
      <c r="B611" s="32">
        <v>0</v>
      </c>
      <c r="C611">
        <v>0</v>
      </c>
      <c r="D611">
        <v>0</v>
      </c>
      <c r="E611">
        <v>0</v>
      </c>
    </row>
    <row r="612" spans="2:5" ht="12.75" x14ac:dyDescent="0.35">
      <c r="B612" s="32">
        <v>1</v>
      </c>
      <c r="C612">
        <v>0</v>
      </c>
      <c r="D612">
        <v>0</v>
      </c>
      <c r="E612">
        <v>0</v>
      </c>
    </row>
    <row r="613" spans="2:5" ht="12.75" x14ac:dyDescent="0.35">
      <c r="B613" s="32">
        <v>0</v>
      </c>
      <c r="C613">
        <v>0</v>
      </c>
      <c r="D613">
        <v>12</v>
      </c>
      <c r="E613">
        <v>0</v>
      </c>
    </row>
    <row r="614" spans="2:5" ht="12.75" x14ac:dyDescent="0.35">
      <c r="B614" s="32">
        <v>0</v>
      </c>
      <c r="C614">
        <v>0</v>
      </c>
      <c r="D614">
        <v>1</v>
      </c>
      <c r="E614">
        <v>0</v>
      </c>
    </row>
    <row r="615" spans="2:5" ht="12.75" x14ac:dyDescent="0.35">
      <c r="B615" s="32">
        <v>0</v>
      </c>
      <c r="C615">
        <v>0</v>
      </c>
      <c r="D615">
        <v>0</v>
      </c>
      <c r="E615">
        <v>0</v>
      </c>
    </row>
    <row r="616" spans="2:5" ht="12.75" x14ac:dyDescent="0.35">
      <c r="B616" s="32">
        <v>1</v>
      </c>
      <c r="C616">
        <v>0</v>
      </c>
      <c r="D616">
        <v>0</v>
      </c>
      <c r="E616">
        <v>0</v>
      </c>
    </row>
    <row r="617" spans="2:5" ht="12.75" x14ac:dyDescent="0.35">
      <c r="B617" s="32">
        <v>0</v>
      </c>
      <c r="C617">
        <v>0</v>
      </c>
      <c r="D617">
        <v>0</v>
      </c>
      <c r="E617">
        <v>0</v>
      </c>
    </row>
    <row r="618" spans="2:5" ht="12.75" x14ac:dyDescent="0.35">
      <c r="B618" s="32">
        <v>0</v>
      </c>
      <c r="C618">
        <v>1</v>
      </c>
      <c r="D618">
        <v>0</v>
      </c>
      <c r="E618">
        <v>0</v>
      </c>
    </row>
    <row r="619" spans="2:5" ht="12.75" x14ac:dyDescent="0.35">
      <c r="B619" s="32">
        <v>0</v>
      </c>
      <c r="C619">
        <v>0</v>
      </c>
      <c r="D619">
        <v>0</v>
      </c>
      <c r="E619">
        <v>0</v>
      </c>
    </row>
    <row r="620" spans="2:5" ht="12.75" x14ac:dyDescent="0.35">
      <c r="B620" s="32">
        <v>0</v>
      </c>
      <c r="C620">
        <v>0</v>
      </c>
      <c r="D620">
        <v>0</v>
      </c>
      <c r="E620">
        <v>0</v>
      </c>
    </row>
    <row r="621" spans="2:5" ht="12.75" x14ac:dyDescent="0.35">
      <c r="B621" s="32">
        <v>1</v>
      </c>
      <c r="C621">
        <v>0</v>
      </c>
      <c r="D621">
        <v>5</v>
      </c>
      <c r="E621">
        <v>0</v>
      </c>
    </row>
    <row r="622" spans="2:5" ht="12.75" x14ac:dyDescent="0.35">
      <c r="B622" s="32">
        <v>0</v>
      </c>
      <c r="C622">
        <v>0</v>
      </c>
      <c r="D622">
        <v>0</v>
      </c>
      <c r="E622">
        <v>0</v>
      </c>
    </row>
    <row r="623" spans="2:5" ht="12.75" x14ac:dyDescent="0.35">
      <c r="B623" s="32">
        <v>0</v>
      </c>
      <c r="C623">
        <v>0</v>
      </c>
      <c r="D623">
        <v>0</v>
      </c>
      <c r="E623">
        <v>0</v>
      </c>
    </row>
    <row r="624" spans="2:5" ht="12.75" x14ac:dyDescent="0.35">
      <c r="B624" s="32">
        <v>0</v>
      </c>
      <c r="C624">
        <v>0</v>
      </c>
      <c r="D624">
        <v>0</v>
      </c>
      <c r="E624">
        <v>0</v>
      </c>
    </row>
    <row r="625" spans="2:5" ht="12.75" x14ac:dyDescent="0.35">
      <c r="B625" s="32">
        <v>0</v>
      </c>
      <c r="C625">
        <v>0</v>
      </c>
      <c r="D625">
        <v>10</v>
      </c>
      <c r="E625">
        <v>0</v>
      </c>
    </row>
    <row r="626" spans="2:5" ht="12.75" x14ac:dyDescent="0.35">
      <c r="B626" s="32">
        <v>1</v>
      </c>
      <c r="C626">
        <v>0</v>
      </c>
      <c r="D626">
        <v>0</v>
      </c>
      <c r="E626">
        <v>1</v>
      </c>
    </row>
    <row r="627" spans="2:5" ht="12.75" x14ac:dyDescent="0.35">
      <c r="B627" s="32">
        <v>1</v>
      </c>
      <c r="C627">
        <v>0</v>
      </c>
      <c r="D627">
        <v>6</v>
      </c>
      <c r="E627">
        <v>0</v>
      </c>
    </row>
    <row r="628" spans="2:5" ht="12.75" x14ac:dyDescent="0.35">
      <c r="B628" s="32">
        <v>0</v>
      </c>
      <c r="C628">
        <v>1</v>
      </c>
      <c r="D628">
        <v>0</v>
      </c>
      <c r="E628">
        <v>0</v>
      </c>
    </row>
    <row r="629" spans="2:5" ht="12.75" x14ac:dyDescent="0.35">
      <c r="B629" s="32">
        <v>0</v>
      </c>
      <c r="C629">
        <v>1</v>
      </c>
      <c r="D629">
        <v>0</v>
      </c>
      <c r="E629">
        <v>0</v>
      </c>
    </row>
    <row r="630" spans="2:5" ht="12.75" x14ac:dyDescent="0.35">
      <c r="B630" s="32">
        <v>0</v>
      </c>
      <c r="C630">
        <v>0</v>
      </c>
      <c r="D630">
        <v>0</v>
      </c>
      <c r="E630">
        <v>0</v>
      </c>
    </row>
    <row r="631" spans="2:5" ht="12.75" x14ac:dyDescent="0.35">
      <c r="B631" s="32">
        <v>0</v>
      </c>
      <c r="C631">
        <v>0</v>
      </c>
      <c r="D631">
        <v>0</v>
      </c>
      <c r="E631">
        <v>0</v>
      </c>
    </row>
    <row r="632" spans="2:5" ht="12.75" x14ac:dyDescent="0.35">
      <c r="B632" s="32">
        <v>0</v>
      </c>
      <c r="C632">
        <v>0</v>
      </c>
      <c r="D632">
        <v>0</v>
      </c>
      <c r="E632">
        <v>0</v>
      </c>
    </row>
    <row r="633" spans="2:5" ht="12.75" x14ac:dyDescent="0.35">
      <c r="B633" s="32">
        <v>1</v>
      </c>
      <c r="C633">
        <v>0</v>
      </c>
      <c r="D633">
        <v>5</v>
      </c>
      <c r="E633">
        <v>0</v>
      </c>
    </row>
    <row r="634" spans="2:5" ht="12.75" x14ac:dyDescent="0.35">
      <c r="B634" s="32">
        <v>0</v>
      </c>
      <c r="C634">
        <v>0</v>
      </c>
      <c r="D634">
        <v>0</v>
      </c>
      <c r="E634">
        <v>0</v>
      </c>
    </row>
    <row r="635" spans="2:5" ht="12.75" x14ac:dyDescent="0.35">
      <c r="B635" s="32">
        <v>0</v>
      </c>
      <c r="C635">
        <v>0</v>
      </c>
      <c r="D635">
        <v>0</v>
      </c>
      <c r="E635">
        <v>0</v>
      </c>
    </row>
    <row r="636" spans="2:5" ht="12.75" x14ac:dyDescent="0.35">
      <c r="B636" s="32">
        <v>0</v>
      </c>
      <c r="C636">
        <v>0</v>
      </c>
      <c r="D636">
        <v>0</v>
      </c>
      <c r="E636">
        <v>0</v>
      </c>
    </row>
    <row r="637" spans="2:5" ht="12.75" x14ac:dyDescent="0.35">
      <c r="B637" s="32">
        <v>0</v>
      </c>
      <c r="C637">
        <v>1</v>
      </c>
      <c r="D637">
        <v>0</v>
      </c>
      <c r="E637">
        <v>0</v>
      </c>
    </row>
    <row r="638" spans="2:5" ht="12.75" x14ac:dyDescent="0.35">
      <c r="B638" s="32">
        <v>0</v>
      </c>
      <c r="C638">
        <v>1</v>
      </c>
      <c r="D638">
        <v>0</v>
      </c>
      <c r="E638">
        <v>0</v>
      </c>
    </row>
    <row r="639" spans="2:5" ht="12.75" x14ac:dyDescent="0.35">
      <c r="B639" s="32">
        <v>0</v>
      </c>
      <c r="C639">
        <v>0</v>
      </c>
      <c r="D639">
        <v>1</v>
      </c>
      <c r="E639">
        <v>0</v>
      </c>
    </row>
    <row r="640" spans="2:5" ht="12.75" x14ac:dyDescent="0.35">
      <c r="B640" s="32">
        <v>1</v>
      </c>
      <c r="C640">
        <v>1</v>
      </c>
      <c r="D640">
        <v>0</v>
      </c>
      <c r="E640">
        <v>0</v>
      </c>
    </row>
    <row r="641" spans="2:5" ht="12.75" x14ac:dyDescent="0.35">
      <c r="B641" s="32">
        <v>0</v>
      </c>
      <c r="C641">
        <v>0</v>
      </c>
      <c r="D641">
        <v>0</v>
      </c>
      <c r="E641">
        <v>0</v>
      </c>
    </row>
    <row r="642" spans="2:5" ht="12.75" x14ac:dyDescent="0.35">
      <c r="B642" s="32">
        <v>0</v>
      </c>
      <c r="C642">
        <v>0</v>
      </c>
      <c r="D642">
        <v>0</v>
      </c>
      <c r="E642">
        <v>0</v>
      </c>
    </row>
    <row r="643" spans="2:5" ht="12.75" x14ac:dyDescent="0.35">
      <c r="B643" s="32">
        <v>0</v>
      </c>
      <c r="C643">
        <v>0</v>
      </c>
      <c r="D643">
        <v>0</v>
      </c>
      <c r="E643">
        <v>0</v>
      </c>
    </row>
    <row r="644" spans="2:5" ht="12.75" x14ac:dyDescent="0.35">
      <c r="B644" s="32">
        <v>0</v>
      </c>
      <c r="C644">
        <v>0</v>
      </c>
      <c r="D644">
        <v>0</v>
      </c>
      <c r="E644">
        <v>0</v>
      </c>
    </row>
    <row r="645" spans="2:5" ht="12.75" x14ac:dyDescent="0.35">
      <c r="B645" s="32">
        <v>0</v>
      </c>
      <c r="C645">
        <v>0</v>
      </c>
      <c r="D645">
        <v>0</v>
      </c>
      <c r="E645">
        <v>0</v>
      </c>
    </row>
    <row r="646" spans="2:5" ht="12.75" x14ac:dyDescent="0.35">
      <c r="B646" s="32">
        <v>1</v>
      </c>
      <c r="C646">
        <v>0</v>
      </c>
      <c r="D646">
        <v>8</v>
      </c>
      <c r="E646">
        <v>0</v>
      </c>
    </row>
    <row r="647" spans="2:5" ht="12.75" x14ac:dyDescent="0.35">
      <c r="B647" s="32">
        <v>0</v>
      </c>
      <c r="C647">
        <v>0</v>
      </c>
      <c r="D647">
        <v>9</v>
      </c>
      <c r="E647">
        <v>0</v>
      </c>
    </row>
    <row r="648" spans="2:5" ht="12.75" x14ac:dyDescent="0.35">
      <c r="B648" s="32">
        <v>0</v>
      </c>
      <c r="C648">
        <v>0</v>
      </c>
      <c r="D648">
        <v>0</v>
      </c>
      <c r="E648">
        <v>0</v>
      </c>
    </row>
    <row r="649" spans="2:5" ht="12.75" x14ac:dyDescent="0.35">
      <c r="B649" s="32">
        <v>1</v>
      </c>
      <c r="C649">
        <v>0</v>
      </c>
      <c r="D649">
        <v>0</v>
      </c>
      <c r="E649">
        <v>0</v>
      </c>
    </row>
    <row r="650" spans="2:5" ht="12.75" x14ac:dyDescent="0.35">
      <c r="B650" s="32">
        <v>0</v>
      </c>
      <c r="C650">
        <v>0</v>
      </c>
      <c r="D650">
        <v>0</v>
      </c>
      <c r="E650">
        <v>0</v>
      </c>
    </row>
    <row r="651" spans="2:5" ht="12.75" x14ac:dyDescent="0.35">
      <c r="B651" s="32">
        <v>0</v>
      </c>
      <c r="C651">
        <v>0</v>
      </c>
      <c r="D651">
        <v>0</v>
      </c>
      <c r="E651">
        <v>0</v>
      </c>
    </row>
    <row r="652" spans="2:5" ht="12.75" x14ac:dyDescent="0.35">
      <c r="B652">
        <v>1</v>
      </c>
      <c r="C652">
        <v>0</v>
      </c>
      <c r="D652">
        <v>8</v>
      </c>
      <c r="E652">
        <v>0</v>
      </c>
    </row>
    <row r="653" spans="2:5" ht="12.75" x14ac:dyDescent="0.35">
      <c r="B653">
        <v>0</v>
      </c>
      <c r="C653">
        <v>0</v>
      </c>
      <c r="D653">
        <v>0</v>
      </c>
      <c r="E653">
        <v>0</v>
      </c>
    </row>
    <row r="654" spans="2:5" ht="12.75" x14ac:dyDescent="0.35">
      <c r="B654">
        <v>0</v>
      </c>
      <c r="C654">
        <v>0</v>
      </c>
      <c r="D654">
        <v>0</v>
      </c>
      <c r="E654">
        <v>0</v>
      </c>
    </row>
    <row r="655" spans="2:5" ht="12.75" x14ac:dyDescent="0.35">
      <c r="B655">
        <v>0</v>
      </c>
      <c r="C655">
        <v>0</v>
      </c>
      <c r="D655">
        <v>0</v>
      </c>
      <c r="E655">
        <v>0</v>
      </c>
    </row>
    <row r="656" spans="2:5" ht="12.75" x14ac:dyDescent="0.35">
      <c r="B656">
        <v>0</v>
      </c>
      <c r="C656">
        <v>0</v>
      </c>
      <c r="D656">
        <v>10</v>
      </c>
      <c r="E656">
        <v>0</v>
      </c>
    </row>
    <row r="657" spans="2:5" ht="12.75" x14ac:dyDescent="0.35">
      <c r="B657">
        <v>1</v>
      </c>
      <c r="C657">
        <v>0</v>
      </c>
      <c r="D657">
        <v>0</v>
      </c>
      <c r="E657">
        <v>0</v>
      </c>
    </row>
    <row r="658" spans="2:5" ht="12.75" x14ac:dyDescent="0.35">
      <c r="B658">
        <v>0</v>
      </c>
      <c r="C658">
        <v>1</v>
      </c>
      <c r="D658">
        <v>0</v>
      </c>
      <c r="E658">
        <v>1</v>
      </c>
    </row>
    <row r="659" spans="2:5" ht="12.75" x14ac:dyDescent="0.35">
      <c r="B659">
        <v>0</v>
      </c>
      <c r="C659">
        <v>0</v>
      </c>
      <c r="D659">
        <v>0</v>
      </c>
      <c r="E659">
        <v>0</v>
      </c>
    </row>
    <row r="660" spans="2:5" ht="12.75" x14ac:dyDescent="0.35">
      <c r="B660">
        <v>1</v>
      </c>
      <c r="C660">
        <v>1</v>
      </c>
      <c r="D660">
        <v>9</v>
      </c>
      <c r="E660">
        <v>0</v>
      </c>
    </row>
    <row r="661" spans="2:5" ht="12.75" x14ac:dyDescent="0.35">
      <c r="B661">
        <v>0</v>
      </c>
      <c r="C661">
        <v>1</v>
      </c>
      <c r="D661">
        <v>0</v>
      </c>
      <c r="E661">
        <v>1</v>
      </c>
    </row>
    <row r="662" spans="2:5" ht="12.75" x14ac:dyDescent="0.35">
      <c r="B662">
        <v>0</v>
      </c>
      <c r="C662">
        <v>0</v>
      </c>
      <c r="D662">
        <v>0</v>
      </c>
      <c r="E662">
        <v>0</v>
      </c>
    </row>
    <row r="663" spans="2:5" ht="12.75" x14ac:dyDescent="0.35">
      <c r="B663">
        <v>0</v>
      </c>
      <c r="C663">
        <v>0</v>
      </c>
      <c r="D663">
        <v>0</v>
      </c>
      <c r="E663">
        <v>0</v>
      </c>
    </row>
    <row r="664" spans="2:5" ht="12.75" x14ac:dyDescent="0.35">
      <c r="B664">
        <v>1</v>
      </c>
      <c r="C664">
        <v>0</v>
      </c>
      <c r="D664">
        <v>1</v>
      </c>
      <c r="E664">
        <v>0</v>
      </c>
    </row>
    <row r="665" spans="2:5" ht="12.75" x14ac:dyDescent="0.35">
      <c r="B665">
        <v>0</v>
      </c>
      <c r="C665">
        <v>0</v>
      </c>
      <c r="D665">
        <v>0</v>
      </c>
      <c r="E665">
        <v>0</v>
      </c>
    </row>
    <row r="666" spans="2:5" ht="12.75" x14ac:dyDescent="0.35">
      <c r="B666">
        <v>0</v>
      </c>
      <c r="C666">
        <v>0</v>
      </c>
      <c r="D666">
        <v>0</v>
      </c>
      <c r="E666">
        <v>0</v>
      </c>
    </row>
    <row r="667" spans="2:5" ht="12.75" x14ac:dyDescent="0.35">
      <c r="B667">
        <v>0</v>
      </c>
      <c r="C667">
        <v>0</v>
      </c>
      <c r="D667">
        <v>0</v>
      </c>
      <c r="E667">
        <v>0</v>
      </c>
    </row>
    <row r="668" spans="2:5" ht="12.75" x14ac:dyDescent="0.35">
      <c r="B668">
        <v>0</v>
      </c>
      <c r="C668">
        <v>0</v>
      </c>
      <c r="D668">
        <v>0</v>
      </c>
      <c r="E668">
        <v>0</v>
      </c>
    </row>
    <row r="669" spans="2:5" ht="12.75" x14ac:dyDescent="0.35">
      <c r="B669">
        <v>1</v>
      </c>
      <c r="C669">
        <v>0</v>
      </c>
      <c r="D669">
        <v>1</v>
      </c>
      <c r="E669">
        <v>0</v>
      </c>
    </row>
    <row r="670" spans="2:5" ht="12.75" x14ac:dyDescent="0.35">
      <c r="B670">
        <v>0</v>
      </c>
      <c r="C670">
        <v>0</v>
      </c>
      <c r="D670">
        <v>0</v>
      </c>
      <c r="E670">
        <v>0</v>
      </c>
    </row>
    <row r="671" spans="2:5" ht="12.75" x14ac:dyDescent="0.35">
      <c r="B671">
        <v>0</v>
      </c>
      <c r="C671">
        <v>1</v>
      </c>
      <c r="D671">
        <v>0</v>
      </c>
      <c r="E671">
        <v>1</v>
      </c>
    </row>
    <row r="672" spans="2:5" ht="12.75" x14ac:dyDescent="0.35">
      <c r="B672">
        <v>0</v>
      </c>
      <c r="C672">
        <v>0</v>
      </c>
      <c r="D672">
        <v>0</v>
      </c>
      <c r="E672">
        <v>0</v>
      </c>
    </row>
    <row r="673" spans="2:5" ht="12.75" x14ac:dyDescent="0.35">
      <c r="B673">
        <v>0</v>
      </c>
      <c r="C673">
        <v>0</v>
      </c>
      <c r="D673">
        <v>0</v>
      </c>
      <c r="E673">
        <v>0</v>
      </c>
    </row>
    <row r="674" spans="2:5" ht="12.75" x14ac:dyDescent="0.35">
      <c r="B674">
        <v>1</v>
      </c>
      <c r="C674">
        <v>0</v>
      </c>
      <c r="D674">
        <v>7</v>
      </c>
      <c r="E674">
        <v>0</v>
      </c>
    </row>
    <row r="675" spans="2:5" ht="12.75" x14ac:dyDescent="0.35">
      <c r="B675">
        <v>0</v>
      </c>
      <c r="C675">
        <v>0</v>
      </c>
      <c r="D675">
        <v>0</v>
      </c>
      <c r="E675">
        <v>0</v>
      </c>
    </row>
    <row r="676" spans="2:5" ht="12.75" x14ac:dyDescent="0.35">
      <c r="B676">
        <v>0</v>
      </c>
      <c r="C676">
        <v>0</v>
      </c>
      <c r="D676">
        <v>0</v>
      </c>
      <c r="E676">
        <v>0</v>
      </c>
    </row>
    <row r="677" spans="2:5" ht="12.75" x14ac:dyDescent="0.35">
      <c r="B677">
        <v>0</v>
      </c>
      <c r="C677">
        <v>0</v>
      </c>
      <c r="D677">
        <v>0</v>
      </c>
      <c r="E677">
        <v>0</v>
      </c>
    </row>
    <row r="678" spans="2:5" ht="12.75" x14ac:dyDescent="0.35">
      <c r="B678">
        <v>0</v>
      </c>
      <c r="C678">
        <v>0</v>
      </c>
      <c r="D678">
        <v>0</v>
      </c>
      <c r="E678">
        <v>0</v>
      </c>
    </row>
    <row r="679" spans="2:5" ht="12.75" x14ac:dyDescent="0.35">
      <c r="B679">
        <v>0</v>
      </c>
      <c r="C679">
        <v>0</v>
      </c>
      <c r="D679">
        <v>0</v>
      </c>
      <c r="E679">
        <v>0</v>
      </c>
    </row>
    <row r="680" spans="2:5" ht="12.75" x14ac:dyDescent="0.35">
      <c r="B680">
        <v>0</v>
      </c>
      <c r="C680">
        <v>1</v>
      </c>
      <c r="D680">
        <v>8</v>
      </c>
      <c r="E680">
        <v>0</v>
      </c>
    </row>
    <row r="681" spans="2:5" ht="12.75" x14ac:dyDescent="0.35">
      <c r="B681">
        <v>0</v>
      </c>
      <c r="C681">
        <v>1</v>
      </c>
      <c r="D681">
        <v>0</v>
      </c>
      <c r="E681">
        <v>0</v>
      </c>
    </row>
    <row r="682" spans="2:5" ht="12.75" x14ac:dyDescent="0.35">
      <c r="B682">
        <v>1</v>
      </c>
      <c r="C682">
        <v>1</v>
      </c>
      <c r="D682">
        <v>0</v>
      </c>
      <c r="E682">
        <v>0</v>
      </c>
    </row>
    <row r="683" spans="2:5" ht="12.75" x14ac:dyDescent="0.35">
      <c r="B683">
        <v>0</v>
      </c>
      <c r="C683">
        <v>0</v>
      </c>
      <c r="D683">
        <v>0</v>
      </c>
      <c r="E683">
        <v>0</v>
      </c>
    </row>
    <row r="684" spans="2:5" ht="12.75" x14ac:dyDescent="0.35">
      <c r="B684">
        <v>0</v>
      </c>
      <c r="D684">
        <v>0</v>
      </c>
      <c r="E684">
        <v>0</v>
      </c>
    </row>
    <row r="685" spans="2:5" ht="12.75" x14ac:dyDescent="0.35">
      <c r="B685">
        <v>1</v>
      </c>
      <c r="D685">
        <v>8</v>
      </c>
      <c r="E685">
        <v>0</v>
      </c>
    </row>
    <row r="686" spans="2:5" ht="12.75" x14ac:dyDescent="0.35">
      <c r="B686">
        <v>0</v>
      </c>
      <c r="D686">
        <v>0</v>
      </c>
      <c r="E686">
        <v>0</v>
      </c>
    </row>
    <row r="687" spans="2:5" ht="12.75" x14ac:dyDescent="0.35">
      <c r="B687">
        <v>0</v>
      </c>
      <c r="D687">
        <v>0</v>
      </c>
      <c r="E687">
        <v>0</v>
      </c>
    </row>
    <row r="688" spans="2:5" ht="12.75" x14ac:dyDescent="0.35">
      <c r="B688">
        <v>0</v>
      </c>
      <c r="D688">
        <v>0</v>
      </c>
      <c r="E688">
        <v>0</v>
      </c>
    </row>
    <row r="689" spans="2:5" ht="12.75" x14ac:dyDescent="0.35">
      <c r="B689">
        <v>0</v>
      </c>
      <c r="D689">
        <v>0</v>
      </c>
      <c r="E689">
        <v>0</v>
      </c>
    </row>
    <row r="690" spans="2:5" ht="12.75" x14ac:dyDescent="0.35">
      <c r="B690">
        <v>1</v>
      </c>
      <c r="C690">
        <v>0</v>
      </c>
      <c r="D690">
        <v>0</v>
      </c>
      <c r="E690">
        <v>0</v>
      </c>
    </row>
    <row r="691" spans="2:5" ht="12.75" x14ac:dyDescent="0.35">
      <c r="B691">
        <v>0</v>
      </c>
      <c r="C691">
        <v>1</v>
      </c>
      <c r="D691">
        <v>9</v>
      </c>
      <c r="E691">
        <v>0</v>
      </c>
    </row>
    <row r="692" spans="2:5" ht="12.75" x14ac:dyDescent="0.35">
      <c r="B692">
        <v>0</v>
      </c>
      <c r="C692">
        <v>1</v>
      </c>
      <c r="D692">
        <v>0</v>
      </c>
      <c r="E692">
        <v>1</v>
      </c>
    </row>
    <row r="693" spans="2:5" ht="12.75" x14ac:dyDescent="0.35">
      <c r="B693">
        <v>0</v>
      </c>
      <c r="C693">
        <v>1</v>
      </c>
      <c r="D693">
        <v>0</v>
      </c>
      <c r="E693">
        <v>0</v>
      </c>
    </row>
    <row r="694" spans="2:5" ht="12.75" x14ac:dyDescent="0.35">
      <c r="B694">
        <v>1</v>
      </c>
      <c r="C694">
        <v>1</v>
      </c>
      <c r="D694">
        <v>0</v>
      </c>
      <c r="E694">
        <v>0</v>
      </c>
    </row>
    <row r="695" spans="2:5" ht="12.75" x14ac:dyDescent="0.35">
      <c r="B695">
        <v>0</v>
      </c>
      <c r="C695">
        <v>1</v>
      </c>
      <c r="D695">
        <v>0</v>
      </c>
      <c r="E695">
        <v>0</v>
      </c>
    </row>
    <row r="696" spans="2:5" ht="12.75" x14ac:dyDescent="0.35">
      <c r="B696">
        <v>0</v>
      </c>
      <c r="C696">
        <v>1</v>
      </c>
      <c r="D696">
        <v>12</v>
      </c>
      <c r="E696">
        <v>0</v>
      </c>
    </row>
    <row r="697" spans="2:5" ht="12.75" x14ac:dyDescent="0.35">
      <c r="B697">
        <v>0</v>
      </c>
      <c r="C697">
        <v>1</v>
      </c>
      <c r="D697">
        <v>0</v>
      </c>
      <c r="E697">
        <v>0</v>
      </c>
    </row>
    <row r="698" spans="2:5" ht="12.75" x14ac:dyDescent="0.35">
      <c r="B698">
        <v>1</v>
      </c>
      <c r="C698">
        <v>0</v>
      </c>
      <c r="D698">
        <v>0</v>
      </c>
      <c r="E698">
        <v>1</v>
      </c>
    </row>
    <row r="699" spans="2:5" ht="12.75" x14ac:dyDescent="0.35">
      <c r="B699">
        <v>0</v>
      </c>
      <c r="C699">
        <v>0</v>
      </c>
      <c r="D699">
        <v>0</v>
      </c>
      <c r="E699">
        <v>0</v>
      </c>
    </row>
    <row r="700" spans="2:5" ht="12.75" x14ac:dyDescent="0.35">
      <c r="B700">
        <v>0</v>
      </c>
      <c r="C700">
        <v>0</v>
      </c>
      <c r="D700">
        <v>0</v>
      </c>
      <c r="E700">
        <v>0</v>
      </c>
    </row>
    <row r="701" spans="2:5" ht="12.75" x14ac:dyDescent="0.35">
      <c r="B701">
        <v>0</v>
      </c>
      <c r="C701">
        <v>0</v>
      </c>
      <c r="D701">
        <v>0</v>
      </c>
      <c r="E701">
        <v>0</v>
      </c>
    </row>
    <row r="702" spans="2:5" ht="12.75" x14ac:dyDescent="0.35">
      <c r="B702">
        <v>0</v>
      </c>
      <c r="C702">
        <v>0</v>
      </c>
      <c r="D702">
        <v>0</v>
      </c>
      <c r="E702">
        <v>0</v>
      </c>
    </row>
    <row r="703" spans="2:5" ht="12.75" x14ac:dyDescent="0.35">
      <c r="B703">
        <v>0</v>
      </c>
      <c r="C703">
        <v>0</v>
      </c>
      <c r="D703">
        <v>0</v>
      </c>
      <c r="E703">
        <v>0</v>
      </c>
    </row>
    <row r="704" spans="2:5" ht="12.75" x14ac:dyDescent="0.35">
      <c r="B704">
        <v>1</v>
      </c>
      <c r="C704">
        <v>0</v>
      </c>
      <c r="D704">
        <v>1</v>
      </c>
      <c r="E704">
        <v>1</v>
      </c>
    </row>
    <row r="705" spans="2:5" ht="12.75" x14ac:dyDescent="0.35">
      <c r="B705">
        <v>0</v>
      </c>
      <c r="C705">
        <v>1</v>
      </c>
      <c r="D705">
        <v>0</v>
      </c>
      <c r="E705">
        <v>0</v>
      </c>
    </row>
    <row r="706" spans="2:5" ht="12.75" x14ac:dyDescent="0.35">
      <c r="B706">
        <v>0</v>
      </c>
      <c r="C706">
        <v>0</v>
      </c>
      <c r="D706">
        <v>0</v>
      </c>
      <c r="E706">
        <v>0</v>
      </c>
    </row>
    <row r="707" spans="2:5" ht="12.75" x14ac:dyDescent="0.35">
      <c r="B707">
        <v>0</v>
      </c>
      <c r="C707">
        <v>0</v>
      </c>
      <c r="D707">
        <v>0</v>
      </c>
      <c r="E707">
        <v>0</v>
      </c>
    </row>
    <row r="708" spans="2:5" ht="12.75" x14ac:dyDescent="0.35">
      <c r="B708">
        <v>0</v>
      </c>
      <c r="C708">
        <v>0</v>
      </c>
      <c r="D708">
        <v>0</v>
      </c>
      <c r="E708">
        <v>0</v>
      </c>
    </row>
    <row r="709" spans="2:5" ht="12.75" x14ac:dyDescent="0.35">
      <c r="B709">
        <v>1</v>
      </c>
      <c r="C709">
        <v>1</v>
      </c>
      <c r="D709">
        <v>1</v>
      </c>
      <c r="E709">
        <v>1</v>
      </c>
    </row>
    <row r="710" spans="2:5" ht="12.75" x14ac:dyDescent="0.35">
      <c r="B710">
        <v>0</v>
      </c>
      <c r="D710">
        <v>8</v>
      </c>
      <c r="E710">
        <v>0</v>
      </c>
    </row>
    <row r="711" spans="2:5" ht="12.75" x14ac:dyDescent="0.35">
      <c r="B711">
        <v>0</v>
      </c>
      <c r="D711">
        <v>0</v>
      </c>
      <c r="E711">
        <v>0</v>
      </c>
    </row>
    <row r="712" spans="2:5" ht="12.75" x14ac:dyDescent="0.35">
      <c r="B712">
        <v>0</v>
      </c>
      <c r="D712">
        <v>0</v>
      </c>
      <c r="E712">
        <v>0</v>
      </c>
    </row>
    <row r="713" spans="2:5" ht="12.75" x14ac:dyDescent="0.35">
      <c r="B713">
        <v>1</v>
      </c>
      <c r="D713">
        <v>0</v>
      </c>
      <c r="E713">
        <v>0</v>
      </c>
    </row>
    <row r="714" spans="2:5" ht="12.75" x14ac:dyDescent="0.35">
      <c r="B714">
        <v>1</v>
      </c>
      <c r="C714">
        <v>0</v>
      </c>
      <c r="D714">
        <v>8</v>
      </c>
      <c r="E714">
        <v>0</v>
      </c>
    </row>
    <row r="715" spans="2:5" ht="12.75" x14ac:dyDescent="0.35">
      <c r="B715">
        <v>0</v>
      </c>
      <c r="C715">
        <v>0</v>
      </c>
      <c r="D715">
        <v>0</v>
      </c>
      <c r="E715">
        <v>0</v>
      </c>
    </row>
    <row r="716" spans="2:5" ht="12.75" x14ac:dyDescent="0.35">
      <c r="B716">
        <v>0</v>
      </c>
      <c r="C716">
        <v>0</v>
      </c>
      <c r="D716">
        <v>0</v>
      </c>
      <c r="E716">
        <v>0</v>
      </c>
    </row>
    <row r="717" spans="2:5" ht="12.75" x14ac:dyDescent="0.35">
      <c r="B717">
        <v>0</v>
      </c>
      <c r="C717">
        <v>0</v>
      </c>
      <c r="D717">
        <v>0</v>
      </c>
      <c r="E717">
        <v>0</v>
      </c>
    </row>
    <row r="718" spans="2:5" ht="12.75" x14ac:dyDescent="0.35">
      <c r="B718">
        <v>0</v>
      </c>
      <c r="C718">
        <v>0</v>
      </c>
      <c r="D718">
        <v>0</v>
      </c>
      <c r="E718">
        <v>0</v>
      </c>
    </row>
    <row r="719" spans="2:5" ht="12.75" x14ac:dyDescent="0.35">
      <c r="B719">
        <v>0</v>
      </c>
      <c r="C719">
        <v>1</v>
      </c>
      <c r="D719">
        <v>0</v>
      </c>
      <c r="E719">
        <v>1</v>
      </c>
    </row>
    <row r="720" spans="2:5" ht="12.75" x14ac:dyDescent="0.35">
      <c r="B720">
        <v>0</v>
      </c>
      <c r="C720">
        <v>1</v>
      </c>
      <c r="D720">
        <v>10</v>
      </c>
      <c r="E720">
        <v>0</v>
      </c>
    </row>
    <row r="721" spans="2:5" ht="12.75" x14ac:dyDescent="0.35">
      <c r="B721">
        <v>1</v>
      </c>
      <c r="C721">
        <v>0</v>
      </c>
      <c r="D721">
        <v>0</v>
      </c>
      <c r="E721">
        <v>0</v>
      </c>
    </row>
    <row r="722" spans="2:5" ht="12.75" x14ac:dyDescent="0.35">
      <c r="B722">
        <v>1</v>
      </c>
      <c r="C722">
        <v>0</v>
      </c>
      <c r="D722">
        <v>10</v>
      </c>
      <c r="E722">
        <v>0</v>
      </c>
    </row>
    <row r="723" spans="2:5" ht="12.75" x14ac:dyDescent="0.35">
      <c r="B723">
        <v>0</v>
      </c>
      <c r="C723">
        <v>0</v>
      </c>
      <c r="D723">
        <v>0</v>
      </c>
      <c r="E723">
        <v>0</v>
      </c>
    </row>
    <row r="724" spans="2:5" ht="12.75" x14ac:dyDescent="0.35">
      <c r="B724">
        <v>0</v>
      </c>
      <c r="C724">
        <v>0</v>
      </c>
      <c r="D724">
        <v>0</v>
      </c>
      <c r="E724">
        <v>0</v>
      </c>
    </row>
    <row r="725" spans="2:5" ht="12.75" x14ac:dyDescent="0.35">
      <c r="B725">
        <v>0</v>
      </c>
      <c r="C725">
        <v>0</v>
      </c>
      <c r="D725">
        <v>0</v>
      </c>
      <c r="E725">
        <v>1</v>
      </c>
    </row>
    <row r="726" spans="2:5" ht="12.75" x14ac:dyDescent="0.35">
      <c r="B726">
        <v>0</v>
      </c>
      <c r="C726">
        <v>1</v>
      </c>
      <c r="D726">
        <v>0</v>
      </c>
      <c r="E726">
        <v>0</v>
      </c>
    </row>
    <row r="727" spans="2:5" ht="12.75" x14ac:dyDescent="0.35">
      <c r="B727">
        <v>0</v>
      </c>
      <c r="C727">
        <v>0</v>
      </c>
      <c r="D727">
        <v>0</v>
      </c>
      <c r="E727">
        <v>0</v>
      </c>
    </row>
    <row r="728" spans="2:5" ht="12.75" x14ac:dyDescent="0.35">
      <c r="B728">
        <v>1</v>
      </c>
      <c r="C728">
        <v>0</v>
      </c>
      <c r="D728">
        <v>9</v>
      </c>
      <c r="E728">
        <v>0</v>
      </c>
    </row>
    <row r="729" spans="2:5" ht="12.75" x14ac:dyDescent="0.35">
      <c r="B729">
        <v>0</v>
      </c>
      <c r="C729">
        <v>0</v>
      </c>
      <c r="D729">
        <v>0</v>
      </c>
      <c r="E729">
        <v>0</v>
      </c>
    </row>
    <row r="730" spans="2:5" ht="12.75" x14ac:dyDescent="0.35">
      <c r="B730">
        <v>0</v>
      </c>
      <c r="C730">
        <v>0</v>
      </c>
      <c r="D730">
        <v>0</v>
      </c>
      <c r="E730">
        <v>0</v>
      </c>
    </row>
    <row r="731" spans="2:5" ht="12.75" x14ac:dyDescent="0.35">
      <c r="B731">
        <v>0</v>
      </c>
      <c r="C731">
        <v>0</v>
      </c>
      <c r="D731">
        <v>0</v>
      </c>
      <c r="E731">
        <v>0</v>
      </c>
    </row>
    <row r="732" spans="2:5" ht="12.75" x14ac:dyDescent="0.35">
      <c r="B732">
        <v>0</v>
      </c>
      <c r="C732">
        <v>1</v>
      </c>
      <c r="D732">
        <v>0</v>
      </c>
      <c r="E732">
        <v>0</v>
      </c>
    </row>
    <row r="733" spans="2:5" ht="12.75" x14ac:dyDescent="0.35">
      <c r="B733">
        <v>1</v>
      </c>
      <c r="C733">
        <v>0</v>
      </c>
      <c r="D733">
        <v>6</v>
      </c>
      <c r="E733">
        <v>1</v>
      </c>
    </row>
    <row r="734" spans="2:5" ht="12.75" x14ac:dyDescent="0.35">
      <c r="B734">
        <v>0</v>
      </c>
      <c r="C734">
        <v>0</v>
      </c>
      <c r="D734">
        <v>0</v>
      </c>
      <c r="E734">
        <v>0</v>
      </c>
    </row>
    <row r="735" spans="2:5" ht="12.75" x14ac:dyDescent="0.35">
      <c r="B735">
        <v>0</v>
      </c>
      <c r="C735">
        <v>0</v>
      </c>
      <c r="D735">
        <v>0</v>
      </c>
      <c r="E735">
        <v>0</v>
      </c>
    </row>
    <row r="736" spans="2:5" ht="12.75" x14ac:dyDescent="0.35">
      <c r="B736">
        <v>0</v>
      </c>
      <c r="C736">
        <v>0</v>
      </c>
      <c r="D736">
        <v>0</v>
      </c>
      <c r="E736">
        <v>0</v>
      </c>
    </row>
    <row r="737" spans="2:5" ht="12.75" x14ac:dyDescent="0.35">
      <c r="B737">
        <v>1</v>
      </c>
      <c r="C737">
        <v>0</v>
      </c>
      <c r="D737">
        <v>0</v>
      </c>
      <c r="E737">
        <v>1</v>
      </c>
    </row>
    <row r="738" spans="2:5" ht="12.75" x14ac:dyDescent="0.35">
      <c r="B738">
        <v>0</v>
      </c>
      <c r="C738">
        <v>0</v>
      </c>
      <c r="D738">
        <v>0</v>
      </c>
      <c r="E738">
        <v>0</v>
      </c>
    </row>
    <row r="739" spans="2:5" ht="12.75" x14ac:dyDescent="0.35">
      <c r="B739">
        <v>0</v>
      </c>
      <c r="C739">
        <v>0</v>
      </c>
      <c r="D739">
        <v>0</v>
      </c>
      <c r="E739">
        <v>0</v>
      </c>
    </row>
    <row r="740" spans="2:5" ht="12.75" x14ac:dyDescent="0.35">
      <c r="B740">
        <v>0</v>
      </c>
      <c r="C740">
        <v>1</v>
      </c>
      <c r="D740">
        <v>1</v>
      </c>
      <c r="E740">
        <v>0</v>
      </c>
    </row>
    <row r="741" spans="2:5" ht="12.75" x14ac:dyDescent="0.35">
      <c r="B741">
        <v>0</v>
      </c>
      <c r="C741">
        <v>0</v>
      </c>
      <c r="D741">
        <v>0</v>
      </c>
    </row>
    <row r="742" spans="2:5" ht="12.75" x14ac:dyDescent="0.35">
      <c r="B742">
        <v>1</v>
      </c>
      <c r="C742">
        <v>0</v>
      </c>
      <c r="D742">
        <v>0</v>
      </c>
    </row>
    <row r="743" spans="2:5" ht="12.75" x14ac:dyDescent="0.35">
      <c r="B743">
        <v>0</v>
      </c>
      <c r="C743">
        <v>0</v>
      </c>
      <c r="D743">
        <v>1</v>
      </c>
    </row>
    <row r="744" spans="2:5" ht="12.75" x14ac:dyDescent="0.35">
      <c r="B744">
        <v>0</v>
      </c>
      <c r="C744">
        <v>0</v>
      </c>
      <c r="D744">
        <v>0</v>
      </c>
    </row>
    <row r="745" spans="2:5" ht="12.75" x14ac:dyDescent="0.35">
      <c r="B745">
        <v>0</v>
      </c>
      <c r="C745">
        <v>0</v>
      </c>
      <c r="D745">
        <v>1</v>
      </c>
    </row>
    <row r="746" spans="2:5" ht="12.75" x14ac:dyDescent="0.35">
      <c r="B746">
        <v>1</v>
      </c>
      <c r="C746">
        <v>1</v>
      </c>
      <c r="D746">
        <v>0</v>
      </c>
    </row>
    <row r="747" spans="2:5" ht="12.75" x14ac:dyDescent="0.35">
      <c r="B747">
        <v>0</v>
      </c>
      <c r="C747">
        <v>0</v>
      </c>
      <c r="D747">
        <v>0</v>
      </c>
    </row>
    <row r="748" spans="2:5" ht="12.75" x14ac:dyDescent="0.35">
      <c r="B748">
        <v>0</v>
      </c>
      <c r="C748">
        <v>1</v>
      </c>
      <c r="D748">
        <v>0</v>
      </c>
    </row>
    <row r="749" spans="2:5" ht="12.75" x14ac:dyDescent="0.35">
      <c r="B749">
        <v>0</v>
      </c>
      <c r="C749">
        <v>1</v>
      </c>
      <c r="D749">
        <v>0</v>
      </c>
    </row>
    <row r="750" spans="2:5" ht="12.75" x14ac:dyDescent="0.35">
      <c r="B750">
        <v>1</v>
      </c>
      <c r="C750">
        <v>1</v>
      </c>
      <c r="D750">
        <v>1</v>
      </c>
    </row>
    <row r="751" spans="2:5" ht="12.75" x14ac:dyDescent="0.35">
      <c r="B751">
        <v>0</v>
      </c>
      <c r="C751">
        <v>1</v>
      </c>
      <c r="D751">
        <v>0</v>
      </c>
    </row>
    <row r="752" spans="2:5" ht="12.75" x14ac:dyDescent="0.35">
      <c r="B752">
        <v>0</v>
      </c>
      <c r="C752">
        <v>0</v>
      </c>
      <c r="D752">
        <v>0</v>
      </c>
    </row>
    <row r="753" spans="2:5" ht="12.75" x14ac:dyDescent="0.35">
      <c r="B753">
        <v>0</v>
      </c>
      <c r="C753">
        <v>0</v>
      </c>
      <c r="D753">
        <v>0</v>
      </c>
      <c r="E753">
        <v>0</v>
      </c>
    </row>
    <row r="754" spans="2:5" ht="12.75" x14ac:dyDescent="0.35">
      <c r="B754">
        <v>1</v>
      </c>
      <c r="C754">
        <v>0</v>
      </c>
      <c r="D754">
        <v>0</v>
      </c>
      <c r="E754">
        <v>3</v>
      </c>
    </row>
    <row r="755" spans="2:5" ht="12.75" x14ac:dyDescent="0.35">
      <c r="B755">
        <v>0</v>
      </c>
      <c r="C755">
        <v>0</v>
      </c>
      <c r="D755">
        <v>7</v>
      </c>
      <c r="E755">
        <v>0</v>
      </c>
    </row>
    <row r="756" spans="2:5" ht="12.75" x14ac:dyDescent="0.35">
      <c r="B756">
        <v>0</v>
      </c>
      <c r="C756">
        <v>0</v>
      </c>
      <c r="D756">
        <v>0</v>
      </c>
      <c r="E756">
        <v>0</v>
      </c>
    </row>
    <row r="757" spans="2:5" ht="12.75" x14ac:dyDescent="0.35">
      <c r="B757">
        <v>0</v>
      </c>
      <c r="C757">
        <v>0</v>
      </c>
      <c r="D757">
        <v>0</v>
      </c>
      <c r="E757">
        <v>0</v>
      </c>
    </row>
    <row r="758" spans="2:5" ht="12.75" x14ac:dyDescent="0.35">
      <c r="B758">
        <v>0</v>
      </c>
      <c r="C758">
        <v>0</v>
      </c>
      <c r="D758">
        <v>0</v>
      </c>
      <c r="E758">
        <v>0</v>
      </c>
    </row>
    <row r="759" spans="2:5" ht="12.75" x14ac:dyDescent="0.35">
      <c r="B759">
        <v>0</v>
      </c>
      <c r="C759">
        <v>0</v>
      </c>
      <c r="D759">
        <v>0</v>
      </c>
      <c r="E759">
        <v>3</v>
      </c>
    </row>
    <row r="760" spans="2:5" ht="12.75" x14ac:dyDescent="0.35">
      <c r="B760">
        <v>0</v>
      </c>
      <c r="C760">
        <v>0</v>
      </c>
      <c r="D760">
        <v>0</v>
      </c>
      <c r="E760">
        <v>0</v>
      </c>
    </row>
    <row r="761" spans="2:5" ht="12.75" x14ac:dyDescent="0.35">
      <c r="B761">
        <v>0</v>
      </c>
      <c r="C761">
        <v>0</v>
      </c>
      <c r="D761">
        <v>0</v>
      </c>
      <c r="E761">
        <v>0</v>
      </c>
    </row>
    <row r="762" spans="2:5" ht="12.75" x14ac:dyDescent="0.35">
      <c r="B762">
        <v>1</v>
      </c>
      <c r="C762">
        <v>0</v>
      </c>
      <c r="D762">
        <v>11</v>
      </c>
      <c r="E762">
        <v>0</v>
      </c>
    </row>
    <row r="763" spans="2:5" ht="12.75" x14ac:dyDescent="0.35">
      <c r="B763">
        <v>0</v>
      </c>
      <c r="C763">
        <v>0</v>
      </c>
      <c r="D763">
        <v>0</v>
      </c>
    </row>
    <row r="764" spans="2:5" ht="12.75" x14ac:dyDescent="0.35">
      <c r="B764">
        <v>1</v>
      </c>
      <c r="C764">
        <v>1</v>
      </c>
      <c r="D764">
        <v>1</v>
      </c>
    </row>
    <row r="765" spans="2:5" ht="12.75" x14ac:dyDescent="0.35">
      <c r="B765">
        <v>0</v>
      </c>
      <c r="C765">
        <v>1</v>
      </c>
      <c r="D765">
        <v>0</v>
      </c>
    </row>
    <row r="766" spans="2:5" ht="12.75" x14ac:dyDescent="0.35">
      <c r="B766">
        <v>0</v>
      </c>
      <c r="C766">
        <v>0</v>
      </c>
      <c r="D766">
        <v>0</v>
      </c>
    </row>
    <row r="767" spans="2:5" ht="12.75" x14ac:dyDescent="0.35">
      <c r="B767">
        <v>0</v>
      </c>
      <c r="C767">
        <v>0</v>
      </c>
      <c r="D767">
        <v>0</v>
      </c>
      <c r="E767">
        <v>0</v>
      </c>
    </row>
    <row r="768" spans="2:5" ht="12.75" x14ac:dyDescent="0.35">
      <c r="B768">
        <v>0</v>
      </c>
      <c r="C768">
        <v>0</v>
      </c>
      <c r="D768">
        <v>0</v>
      </c>
      <c r="E768">
        <v>0</v>
      </c>
    </row>
    <row r="769" spans="2:5" ht="12.75" x14ac:dyDescent="0.35">
      <c r="B769">
        <v>1</v>
      </c>
      <c r="C769">
        <v>0</v>
      </c>
      <c r="D769">
        <v>1</v>
      </c>
      <c r="E769">
        <v>0</v>
      </c>
    </row>
    <row r="770" spans="2:5" ht="12.75" x14ac:dyDescent="0.35">
      <c r="B770">
        <v>0</v>
      </c>
      <c r="C770">
        <v>0</v>
      </c>
      <c r="D770">
        <v>0</v>
      </c>
      <c r="E770">
        <v>0</v>
      </c>
    </row>
    <row r="771" spans="2:5" ht="12.75" x14ac:dyDescent="0.35">
      <c r="B771">
        <v>0</v>
      </c>
      <c r="C771">
        <v>0</v>
      </c>
      <c r="D771">
        <v>0</v>
      </c>
      <c r="E771">
        <v>0</v>
      </c>
    </row>
    <row r="772" spans="2:5" ht="12.75" x14ac:dyDescent="0.35">
      <c r="B772">
        <v>0</v>
      </c>
      <c r="C772">
        <v>1</v>
      </c>
      <c r="D772">
        <v>0</v>
      </c>
      <c r="E772">
        <v>0</v>
      </c>
    </row>
    <row r="773" spans="2:5" ht="12.75" x14ac:dyDescent="0.35">
      <c r="B773">
        <v>0</v>
      </c>
      <c r="C773">
        <v>0</v>
      </c>
      <c r="D773">
        <v>1</v>
      </c>
      <c r="E773">
        <v>0</v>
      </c>
    </row>
    <row r="774" spans="2:5" ht="12.75" x14ac:dyDescent="0.35">
      <c r="B774">
        <v>0</v>
      </c>
      <c r="C774">
        <v>0</v>
      </c>
      <c r="D774">
        <v>0</v>
      </c>
      <c r="E774">
        <v>0</v>
      </c>
    </row>
    <row r="775" spans="2:5" ht="12.75" x14ac:dyDescent="0.35">
      <c r="B775">
        <v>1</v>
      </c>
      <c r="C775">
        <v>1</v>
      </c>
      <c r="D775">
        <v>0</v>
      </c>
      <c r="E775">
        <v>1</v>
      </c>
    </row>
    <row r="776" spans="2:5" ht="12.75" x14ac:dyDescent="0.35">
      <c r="B776">
        <v>0</v>
      </c>
      <c r="C776">
        <v>0</v>
      </c>
      <c r="D776">
        <v>0</v>
      </c>
      <c r="E776">
        <v>0</v>
      </c>
    </row>
    <row r="777" spans="2:5" ht="12.75" x14ac:dyDescent="0.35">
      <c r="B777">
        <v>0</v>
      </c>
      <c r="C777">
        <v>0</v>
      </c>
      <c r="D777">
        <v>0</v>
      </c>
      <c r="E777">
        <v>0</v>
      </c>
    </row>
    <row r="778" spans="2:5" ht="12.75" x14ac:dyDescent="0.35">
      <c r="B778">
        <v>1</v>
      </c>
      <c r="C778">
        <v>1</v>
      </c>
      <c r="D778">
        <v>0</v>
      </c>
      <c r="E778">
        <v>1</v>
      </c>
    </row>
    <row r="779" spans="2:5" ht="12.75" x14ac:dyDescent="0.35">
      <c r="B779">
        <v>0</v>
      </c>
      <c r="C779">
        <v>0</v>
      </c>
      <c r="D779">
        <v>0</v>
      </c>
      <c r="E779">
        <v>0</v>
      </c>
    </row>
    <row r="780" spans="2:5" ht="12.75" x14ac:dyDescent="0.35">
      <c r="B780">
        <v>0</v>
      </c>
      <c r="C780">
        <v>1</v>
      </c>
      <c r="D780">
        <v>0</v>
      </c>
      <c r="E780">
        <v>0</v>
      </c>
    </row>
    <row r="781" spans="2:5" ht="12.75" x14ac:dyDescent="0.35">
      <c r="B781">
        <v>0</v>
      </c>
      <c r="C781">
        <v>0</v>
      </c>
      <c r="D781">
        <v>1</v>
      </c>
      <c r="E781">
        <v>0</v>
      </c>
    </row>
    <row r="782" spans="2:5" ht="12.75" x14ac:dyDescent="0.35">
      <c r="B782">
        <v>0</v>
      </c>
      <c r="C782">
        <v>0</v>
      </c>
      <c r="D782">
        <v>0</v>
      </c>
      <c r="E782">
        <v>0</v>
      </c>
    </row>
    <row r="783" spans="2:5" ht="12.75" x14ac:dyDescent="0.35">
      <c r="B783">
        <v>0</v>
      </c>
      <c r="C783">
        <v>1</v>
      </c>
      <c r="D783">
        <v>0</v>
      </c>
      <c r="E783">
        <v>0</v>
      </c>
    </row>
    <row r="784" spans="2:5" ht="12.75" x14ac:dyDescent="0.35">
      <c r="B784">
        <v>0</v>
      </c>
      <c r="C784">
        <v>1</v>
      </c>
      <c r="D784">
        <v>0</v>
      </c>
      <c r="E784">
        <v>1</v>
      </c>
    </row>
    <row r="785" spans="2:5" ht="12.75" x14ac:dyDescent="0.35">
      <c r="B785">
        <v>0</v>
      </c>
      <c r="C785">
        <v>0</v>
      </c>
      <c r="D785">
        <v>0</v>
      </c>
      <c r="E785">
        <v>0</v>
      </c>
    </row>
    <row r="786" spans="2:5" ht="12.75" x14ac:dyDescent="0.35">
      <c r="B786">
        <v>0</v>
      </c>
      <c r="C786">
        <v>0</v>
      </c>
      <c r="D786">
        <v>0</v>
      </c>
      <c r="E786">
        <v>0</v>
      </c>
    </row>
    <row r="787" spans="2:5" ht="12.75" x14ac:dyDescent="0.35">
      <c r="B787">
        <v>1</v>
      </c>
      <c r="C787">
        <v>1</v>
      </c>
      <c r="D787">
        <v>0</v>
      </c>
      <c r="E787">
        <v>0</v>
      </c>
    </row>
    <row r="788" spans="2:5" ht="12.75" x14ac:dyDescent="0.35">
      <c r="B788">
        <v>0</v>
      </c>
      <c r="C788">
        <v>1</v>
      </c>
      <c r="D788">
        <v>1</v>
      </c>
      <c r="E788">
        <v>0</v>
      </c>
    </row>
    <row r="789" spans="2:5" ht="12.75" x14ac:dyDescent="0.35">
      <c r="B789">
        <v>1</v>
      </c>
      <c r="C789">
        <v>1</v>
      </c>
      <c r="D789">
        <v>1</v>
      </c>
      <c r="E789">
        <v>0</v>
      </c>
    </row>
    <row r="790" spans="2:5" ht="12.75" x14ac:dyDescent="0.35">
      <c r="B790">
        <v>0</v>
      </c>
      <c r="C790">
        <v>1</v>
      </c>
      <c r="D790">
        <v>0</v>
      </c>
      <c r="E790">
        <v>0</v>
      </c>
    </row>
    <row r="791" spans="2:5" ht="12.75" x14ac:dyDescent="0.35">
      <c r="B791">
        <v>0</v>
      </c>
      <c r="C791">
        <v>0</v>
      </c>
      <c r="D791">
        <v>0</v>
      </c>
      <c r="E791">
        <v>0</v>
      </c>
    </row>
    <row r="792" spans="2:5" ht="12.75" x14ac:dyDescent="0.35">
      <c r="B792">
        <v>0</v>
      </c>
      <c r="C792">
        <v>1</v>
      </c>
      <c r="D792">
        <v>0</v>
      </c>
      <c r="E792">
        <v>0</v>
      </c>
    </row>
    <row r="793" spans="2:5" ht="12.75" x14ac:dyDescent="0.35">
      <c r="B793">
        <v>0</v>
      </c>
      <c r="C793">
        <v>1</v>
      </c>
      <c r="D793">
        <v>0</v>
      </c>
      <c r="E793">
        <v>0</v>
      </c>
    </row>
    <row r="794" spans="2:5" ht="12.75" x14ac:dyDescent="0.35">
      <c r="B794">
        <v>1</v>
      </c>
      <c r="C794">
        <v>1</v>
      </c>
      <c r="D794">
        <v>12</v>
      </c>
      <c r="E794">
        <v>0</v>
      </c>
    </row>
    <row r="795" spans="2:5" ht="12.75" x14ac:dyDescent="0.35">
      <c r="B795">
        <v>0</v>
      </c>
      <c r="C795">
        <v>1</v>
      </c>
      <c r="D795">
        <v>0</v>
      </c>
      <c r="E795">
        <v>0</v>
      </c>
    </row>
    <row r="796" spans="2:5" ht="12.75" x14ac:dyDescent="0.35">
      <c r="B796">
        <v>0</v>
      </c>
      <c r="C796">
        <v>0</v>
      </c>
      <c r="D796">
        <v>0</v>
      </c>
      <c r="E796">
        <v>0</v>
      </c>
    </row>
    <row r="797" spans="2:5" ht="12.75" x14ac:dyDescent="0.35">
      <c r="B797">
        <v>0</v>
      </c>
      <c r="C797">
        <v>1</v>
      </c>
      <c r="D797">
        <v>0</v>
      </c>
      <c r="E797">
        <v>0</v>
      </c>
    </row>
    <row r="798" spans="2:5" ht="12.75" x14ac:dyDescent="0.35">
      <c r="B798">
        <v>0</v>
      </c>
      <c r="C798">
        <v>0</v>
      </c>
      <c r="D798">
        <v>0</v>
      </c>
      <c r="E798">
        <v>0</v>
      </c>
    </row>
    <row r="799" spans="2:5" ht="12.75" x14ac:dyDescent="0.35">
      <c r="B799">
        <v>0</v>
      </c>
      <c r="C799">
        <v>0</v>
      </c>
      <c r="D799">
        <v>0</v>
      </c>
      <c r="E799">
        <v>0</v>
      </c>
    </row>
    <row r="800" spans="2:5" ht="12.75" x14ac:dyDescent="0.35">
      <c r="B800">
        <v>0</v>
      </c>
      <c r="C800">
        <v>0</v>
      </c>
      <c r="D800">
        <v>0</v>
      </c>
      <c r="E800">
        <v>1</v>
      </c>
    </row>
    <row r="801" spans="2:5" ht="12.75" x14ac:dyDescent="0.35">
      <c r="B801">
        <v>1</v>
      </c>
      <c r="C801">
        <v>0</v>
      </c>
      <c r="D801">
        <v>1</v>
      </c>
      <c r="E801">
        <v>0</v>
      </c>
    </row>
    <row r="802" spans="2:5" ht="12.75" x14ac:dyDescent="0.35">
      <c r="B802">
        <v>1</v>
      </c>
      <c r="C802">
        <v>0</v>
      </c>
      <c r="D802">
        <v>0</v>
      </c>
      <c r="E802">
        <v>0</v>
      </c>
    </row>
    <row r="803" spans="2:5" ht="12.75" x14ac:dyDescent="0.35">
      <c r="B803">
        <v>0</v>
      </c>
      <c r="C803">
        <v>0</v>
      </c>
      <c r="D803">
        <v>1</v>
      </c>
      <c r="E803">
        <v>0</v>
      </c>
    </row>
    <row r="804" spans="2:5" ht="12.75" x14ac:dyDescent="0.35">
      <c r="B804">
        <v>0</v>
      </c>
      <c r="C804">
        <v>0</v>
      </c>
      <c r="D804">
        <v>0</v>
      </c>
      <c r="E804">
        <v>0</v>
      </c>
    </row>
    <row r="805" spans="2:5" ht="12.75" x14ac:dyDescent="0.35">
      <c r="B805">
        <v>0</v>
      </c>
      <c r="C805">
        <v>0</v>
      </c>
      <c r="D805">
        <v>0</v>
      </c>
      <c r="E805">
        <v>0</v>
      </c>
    </row>
    <row r="806" spans="2:5" ht="12.75" x14ac:dyDescent="0.35">
      <c r="B806">
        <v>0</v>
      </c>
      <c r="C806">
        <v>0</v>
      </c>
      <c r="D806">
        <v>0</v>
      </c>
      <c r="E806">
        <v>0</v>
      </c>
    </row>
    <row r="807" spans="2:5" ht="12.75" x14ac:dyDescent="0.35">
      <c r="B807">
        <v>1</v>
      </c>
      <c r="C807">
        <v>1</v>
      </c>
      <c r="D807">
        <v>1</v>
      </c>
      <c r="E807">
        <v>0</v>
      </c>
    </row>
    <row r="808" spans="2:5" ht="12.75" x14ac:dyDescent="0.35">
      <c r="B808">
        <v>0</v>
      </c>
      <c r="C808">
        <v>0</v>
      </c>
      <c r="D808">
        <v>0</v>
      </c>
      <c r="E808">
        <v>0</v>
      </c>
    </row>
    <row r="809" spans="2:5" ht="12.75" x14ac:dyDescent="0.35">
      <c r="B809">
        <v>0</v>
      </c>
      <c r="C809">
        <v>0</v>
      </c>
      <c r="D809">
        <v>0</v>
      </c>
      <c r="E809">
        <v>0</v>
      </c>
    </row>
    <row r="810" spans="2:5" ht="12.75" x14ac:dyDescent="0.35">
      <c r="B810">
        <v>0</v>
      </c>
      <c r="C810">
        <v>0</v>
      </c>
      <c r="D810">
        <v>0</v>
      </c>
      <c r="E810">
        <v>0</v>
      </c>
    </row>
    <row r="811" spans="2:5" ht="12.75" x14ac:dyDescent="0.35">
      <c r="B811">
        <v>1</v>
      </c>
      <c r="C811">
        <v>0</v>
      </c>
      <c r="D811">
        <v>1</v>
      </c>
      <c r="E811">
        <v>0</v>
      </c>
    </row>
    <row r="812" spans="2:5" ht="12.75" x14ac:dyDescent="0.35">
      <c r="B812">
        <v>0</v>
      </c>
      <c r="C812">
        <v>0</v>
      </c>
      <c r="D812">
        <v>0</v>
      </c>
      <c r="E812">
        <v>0</v>
      </c>
    </row>
    <row r="813" spans="2:5" ht="12.75" x14ac:dyDescent="0.35">
      <c r="B813">
        <v>0</v>
      </c>
      <c r="C813">
        <v>0</v>
      </c>
      <c r="D813">
        <v>0</v>
      </c>
      <c r="E813">
        <v>1</v>
      </c>
    </row>
    <row r="814" spans="2:5" ht="12.75" x14ac:dyDescent="0.35">
      <c r="B814">
        <v>0</v>
      </c>
    </row>
    <row r="815" spans="2:5" ht="12.75" x14ac:dyDescent="0.35">
      <c r="B815">
        <v>0</v>
      </c>
    </row>
    <row r="816" spans="2:5" ht="12.75" x14ac:dyDescent="0.35">
      <c r="B816">
        <v>1</v>
      </c>
    </row>
    <row r="817" spans="2:5" ht="12.75" x14ac:dyDescent="0.35">
      <c r="B817">
        <v>0</v>
      </c>
    </row>
    <row r="818" spans="2:5" ht="12.75" x14ac:dyDescent="0.35">
      <c r="B818">
        <v>0</v>
      </c>
      <c r="C818">
        <v>0</v>
      </c>
      <c r="D818">
        <v>0</v>
      </c>
      <c r="E818">
        <v>0</v>
      </c>
    </row>
    <row r="819" spans="2:5" ht="12.75" x14ac:dyDescent="0.35">
      <c r="B819">
        <v>0</v>
      </c>
      <c r="C819">
        <v>0</v>
      </c>
      <c r="D819">
        <v>0</v>
      </c>
      <c r="E819">
        <v>1</v>
      </c>
    </row>
    <row r="820" spans="2:5" ht="12.75" x14ac:dyDescent="0.35">
      <c r="B820">
        <v>1</v>
      </c>
      <c r="C820">
        <v>0</v>
      </c>
      <c r="D820">
        <v>10</v>
      </c>
      <c r="E820">
        <v>0</v>
      </c>
    </row>
    <row r="821" spans="2:5" ht="12.75" x14ac:dyDescent="0.35">
      <c r="B821">
        <v>0</v>
      </c>
      <c r="C821">
        <v>0</v>
      </c>
      <c r="D821">
        <v>0</v>
      </c>
      <c r="E821">
        <v>0</v>
      </c>
    </row>
    <row r="822" spans="2:5" ht="12.75" x14ac:dyDescent="0.35">
      <c r="B822">
        <v>1</v>
      </c>
      <c r="C822">
        <v>0</v>
      </c>
      <c r="D822">
        <v>1</v>
      </c>
      <c r="E822">
        <v>0</v>
      </c>
    </row>
    <row r="823" spans="2:5" ht="12.75" x14ac:dyDescent="0.35">
      <c r="B823">
        <v>0</v>
      </c>
      <c r="C823">
        <v>0</v>
      </c>
      <c r="D823">
        <v>0</v>
      </c>
    </row>
    <row r="824" spans="2:5" ht="12.75" x14ac:dyDescent="0.35">
      <c r="B824">
        <v>0</v>
      </c>
      <c r="C824">
        <v>0</v>
      </c>
      <c r="D824">
        <v>0</v>
      </c>
    </row>
    <row r="825" spans="2:5" ht="12.75" x14ac:dyDescent="0.35">
      <c r="B825">
        <v>0</v>
      </c>
      <c r="C825">
        <v>0</v>
      </c>
      <c r="D825">
        <v>0</v>
      </c>
    </row>
  </sheetData>
  <mergeCells count="1">
    <mergeCell ref="C81:E81"/>
  </mergeCells>
  <pageMargins left="0.7" right="0.7" top="0.75" bottom="0.75" header="0.3" footer="0.3"/>
  <drawing r:id="rId2"/>
  <extLst>
    <ext xmlns:x14="http://schemas.microsoft.com/office/spreadsheetml/2009/9/main" uri="{CCE6A557-97BC-4b89-ADB6-D9C93CAAB3DF}">
      <x14:dataValidations xmlns:xm="http://schemas.microsoft.com/office/excel/2006/main" count="2">
        <x14:dataValidation type="list" allowBlank="1">
          <x14:formula1>
            <xm:f>Standings!$A$1:$I$1</xm:f>
          </x14:formula1>
          <xm:sqref>D4</xm:sqref>
        </x14:dataValidation>
        <x14:dataValidation type="list" allowBlank="1">
          <x14:formula1>
            <xm:f>'Raw Player Detail'!$C$1:$M$1</xm:f>
          </x14:formula1>
          <xm:sqref>B82:E82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pane ySplit="1" topLeftCell="A2" activePane="bottomLeft" state="frozen"/>
      <selection pane="bottomLeft" activeCell="B3" sqref="B3"/>
    </sheetView>
  </sheetViews>
  <sheetFormatPr defaultColWidth="14.3984375" defaultRowHeight="15.75" customHeight="1" x14ac:dyDescent="0.35"/>
  <sheetData>
    <row r="1" spans="1:3" ht="15.75" customHeight="1" x14ac:dyDescent="0.35">
      <c r="A1" s="12" t="s">
        <v>320</v>
      </c>
      <c r="B1" s="12" t="s">
        <v>3</v>
      </c>
      <c r="C1" s="12" t="s">
        <v>4</v>
      </c>
    </row>
    <row r="2" spans="1:3" ht="15.75" customHeight="1" x14ac:dyDescent="0.35">
      <c r="A2" s="12" t="s">
        <v>40</v>
      </c>
      <c r="B2" s="12">
        <v>10</v>
      </c>
      <c r="C2" s="12">
        <v>31</v>
      </c>
    </row>
    <row r="3" spans="1:3" ht="15.75" customHeight="1" x14ac:dyDescent="0.35">
      <c r="A3" s="12" t="s">
        <v>34</v>
      </c>
      <c r="B3" s="12">
        <v>6</v>
      </c>
      <c r="C3" s="12">
        <v>21</v>
      </c>
    </row>
    <row r="4" spans="1:3" ht="15.75" customHeight="1" x14ac:dyDescent="0.35">
      <c r="A4" s="12" t="s">
        <v>46</v>
      </c>
      <c r="B4" s="12">
        <v>14</v>
      </c>
      <c r="C4" s="12">
        <v>11</v>
      </c>
    </row>
    <row r="5" spans="1:3" ht="15.75" customHeight="1" x14ac:dyDescent="0.35">
      <c r="A5" s="12" t="s">
        <v>369</v>
      </c>
      <c r="B5" s="12">
        <v>0</v>
      </c>
      <c r="C5" s="12">
        <v>2</v>
      </c>
    </row>
    <row r="6" spans="1:3" ht="15.75" customHeight="1" x14ac:dyDescent="0.35">
      <c r="A6" s="12" t="s">
        <v>113</v>
      </c>
      <c r="B6" s="12">
        <v>1</v>
      </c>
      <c r="C6" s="12">
        <v>12</v>
      </c>
    </row>
    <row r="7" spans="1:3" ht="15.75" customHeight="1" x14ac:dyDescent="0.35">
      <c r="A7" s="12" t="s">
        <v>370</v>
      </c>
      <c r="B7" s="12">
        <v>0</v>
      </c>
      <c r="C7" s="12">
        <v>0</v>
      </c>
    </row>
    <row r="8" spans="1:3" ht="15.75" customHeight="1" x14ac:dyDescent="0.35">
      <c r="A8" s="12" t="s">
        <v>49</v>
      </c>
      <c r="B8" s="12">
        <v>0</v>
      </c>
      <c r="C8" s="12">
        <v>7</v>
      </c>
    </row>
    <row r="9" spans="1:3" ht="15.75" customHeight="1" x14ac:dyDescent="0.35">
      <c r="A9" s="12" t="s">
        <v>14</v>
      </c>
      <c r="B9" s="12">
        <v>2</v>
      </c>
      <c r="C9" s="12">
        <v>16</v>
      </c>
    </row>
    <row r="10" spans="1:3" ht="15.75" customHeight="1" x14ac:dyDescent="0.35">
      <c r="A10" s="12" t="s">
        <v>339</v>
      </c>
      <c r="B10" s="12">
        <v>0</v>
      </c>
      <c r="C10" s="12">
        <v>2</v>
      </c>
    </row>
    <row r="11" spans="1:3" ht="15.75" customHeight="1" x14ac:dyDescent="0.35">
      <c r="A11" s="12" t="s">
        <v>352</v>
      </c>
      <c r="B11" s="12">
        <v>0</v>
      </c>
      <c r="C11" s="12">
        <v>2</v>
      </c>
    </row>
    <row r="12" spans="1:3" ht="15.75" customHeight="1" x14ac:dyDescent="0.35">
      <c r="A12" s="12" t="s">
        <v>371</v>
      </c>
      <c r="B12" s="12">
        <v>0</v>
      </c>
      <c r="C12" s="12">
        <v>1</v>
      </c>
    </row>
    <row r="13" spans="1:3" ht="15.75" customHeight="1" x14ac:dyDescent="0.35">
      <c r="A13" s="12" t="s">
        <v>340</v>
      </c>
      <c r="B13" s="12">
        <v>0</v>
      </c>
      <c r="C13" s="12">
        <v>1</v>
      </c>
    </row>
    <row r="14" spans="1:3" ht="15.75" customHeight="1" x14ac:dyDescent="0.35">
      <c r="A14" s="12" t="s">
        <v>63</v>
      </c>
      <c r="B14" s="12">
        <v>3</v>
      </c>
      <c r="C14" s="12">
        <v>7</v>
      </c>
    </row>
    <row r="15" spans="1:3" ht="15.75" customHeight="1" x14ac:dyDescent="0.35">
      <c r="A15" s="12" t="s">
        <v>372</v>
      </c>
      <c r="B15" s="12">
        <v>0</v>
      </c>
      <c r="C15" s="12">
        <v>2</v>
      </c>
    </row>
    <row r="16" spans="1:3" ht="15.75" customHeight="1" x14ac:dyDescent="0.35">
      <c r="A16" s="12" t="s">
        <v>334</v>
      </c>
      <c r="B16" s="12">
        <v>0</v>
      </c>
      <c r="C16" s="12">
        <v>1</v>
      </c>
    </row>
    <row r="17" spans="1:3" ht="15.75" customHeight="1" x14ac:dyDescent="0.35">
      <c r="A17" s="12" t="s">
        <v>15</v>
      </c>
      <c r="B17" s="12">
        <v>3</v>
      </c>
      <c r="C17" s="12">
        <v>11</v>
      </c>
    </row>
    <row r="18" spans="1:3" ht="15.75" customHeight="1" x14ac:dyDescent="0.35">
      <c r="A18" s="12" t="s">
        <v>338</v>
      </c>
      <c r="B18" s="12">
        <v>0</v>
      </c>
      <c r="C18" s="12">
        <v>1</v>
      </c>
    </row>
    <row r="19" spans="1:3" ht="15.75" customHeight="1" x14ac:dyDescent="0.35">
      <c r="A19" s="12" t="s">
        <v>333</v>
      </c>
      <c r="B19" s="12">
        <v>1</v>
      </c>
      <c r="C19" s="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Tracker Rules</vt:lpstr>
      <vt:lpstr>Standings</vt:lpstr>
      <vt:lpstr>Raw Game Log</vt:lpstr>
      <vt:lpstr>Raw Player Detail</vt:lpstr>
      <vt:lpstr>Last10</vt:lpstr>
      <vt:lpstr>Pivot Dashboard</vt:lpstr>
      <vt:lpstr>Legacy Standings</vt:lpstr>
      <vt:lpstr>player_list</vt:lpstr>
      <vt:lpstr>player_results</vt:lpstr>
      <vt:lpstr>player_score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Cohen</dc:creator>
  <cp:lastModifiedBy>Austin Cohen</cp:lastModifiedBy>
  <dcterms:created xsi:type="dcterms:W3CDTF">2020-06-13T20:13:58Z</dcterms:created>
  <dcterms:modified xsi:type="dcterms:W3CDTF">2020-06-13T20:47:27Z</dcterms:modified>
</cp:coreProperties>
</file>