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Git\experimentalDesign_113-2\"/>
    </mc:Choice>
  </mc:AlternateContent>
  <xr:revisionPtr revIDLastSave="0" documentId="8_{00D28795-82FF-450C-9B74-407330872752}" xr6:coauthVersionLast="47" xr6:coauthVersionMax="47" xr10:uidLastSave="{00000000-0000-0000-0000-000000000000}"/>
  <bookViews>
    <workbookView xWindow="-98" yWindow="-98" windowWidth="20715" windowHeight="13155" xr2:uid="{FCF83E27-2117-495E-A574-53A72BDC8E04}"/>
  </bookViews>
  <sheets>
    <sheet name="6-1&amp;6-3" sheetId="1" r:id="rId1"/>
    <sheet name="6.2.(b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29" i="1"/>
  <c r="J29" i="1" s="1"/>
  <c r="K30" i="1"/>
  <c r="L30" i="1" s="1"/>
  <c r="K31" i="1"/>
  <c r="L31" i="1" s="1"/>
  <c r="J35" i="1"/>
  <c r="J30" i="1"/>
  <c r="J31" i="1"/>
  <c r="J32" i="1"/>
  <c r="K32" i="1" s="1"/>
  <c r="L32" i="1" s="1"/>
  <c r="J33" i="1"/>
  <c r="K33" i="1" s="1"/>
  <c r="L33" i="1" s="1"/>
  <c r="J34" i="1"/>
  <c r="K34" i="1" s="1"/>
  <c r="L34" i="1" s="1"/>
  <c r="I29" i="1"/>
  <c r="I34" i="1"/>
  <c r="E6" i="1"/>
  <c r="E7" i="1"/>
  <c r="E8" i="1"/>
  <c r="E9" i="1"/>
  <c r="E10" i="1"/>
  <c r="E11" i="1"/>
  <c r="E12" i="1"/>
  <c r="E5" i="1"/>
  <c r="E13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C15" i="1"/>
  <c r="D15" i="1"/>
  <c r="B15" i="1"/>
  <c r="K29" i="1" l="1"/>
  <c r="L29" i="1" s="1"/>
  <c r="E23" i="1"/>
  <c r="H25" i="1" s="1"/>
  <c r="H5" i="1"/>
  <c r="H6" i="1"/>
  <c r="H8" i="1"/>
  <c r="H7" i="1"/>
  <c r="H10" i="1"/>
  <c r="H11" i="1"/>
  <c r="H9" i="1"/>
  <c r="I10" i="1" l="1"/>
  <c r="H22" i="1"/>
  <c r="J22" i="1" s="1"/>
  <c r="I11" i="1"/>
  <c r="H23" i="1"/>
  <c r="J23" i="1" s="1"/>
  <c r="I8" i="1"/>
  <c r="H20" i="1"/>
  <c r="J20" i="1" s="1"/>
  <c r="H19" i="1"/>
  <c r="J19" i="1" s="1"/>
  <c r="I7" i="1"/>
  <c r="I6" i="1"/>
  <c r="H18" i="1"/>
  <c r="I9" i="1"/>
  <c r="H21" i="1"/>
  <c r="H17" i="1"/>
  <c r="I5" i="1"/>
  <c r="J21" i="1"/>
  <c r="J17" i="1" l="1"/>
  <c r="H16" i="1"/>
  <c r="J16" i="1" s="1"/>
  <c r="J18" i="1"/>
  <c r="H24" i="1"/>
  <c r="J24" i="1" s="1"/>
  <c r="L3" i="1" l="1"/>
  <c r="K11" i="1" s="1"/>
  <c r="K16" i="1"/>
  <c r="L16" i="1" s="1"/>
  <c r="K22" i="1"/>
  <c r="L22" i="1" s="1"/>
  <c r="K20" i="1"/>
  <c r="L20" i="1" s="1"/>
  <c r="K19" i="1"/>
  <c r="L19" i="1" s="1"/>
  <c r="K23" i="1"/>
  <c r="L23" i="1" s="1"/>
  <c r="K17" i="1"/>
  <c r="L17" i="1" s="1"/>
  <c r="K18" i="1"/>
  <c r="L18" i="1" s="1"/>
  <c r="K21" i="1"/>
  <c r="L21" i="1" s="1"/>
  <c r="L6" i="1" l="1"/>
  <c r="L5" i="1"/>
  <c r="K6" i="1"/>
  <c r="M6" i="1" s="1"/>
  <c r="K10" i="1"/>
  <c r="K7" i="1"/>
  <c r="L8" i="1"/>
  <c r="K9" i="1"/>
  <c r="K8" i="1"/>
  <c r="L7" i="1"/>
  <c r="K5" i="1"/>
  <c r="M5" i="1" s="1"/>
  <c r="L9" i="1"/>
  <c r="M9" i="1" s="1"/>
  <c r="L10" i="1"/>
  <c r="M10" i="1" s="1"/>
  <c r="L11" i="1"/>
  <c r="M11" i="1" s="1"/>
  <c r="M7" i="1" l="1"/>
  <c r="M8" i="1"/>
</calcChain>
</file>

<file path=xl/sharedStrings.xml><?xml version="1.0" encoding="utf-8"?>
<sst xmlns="http://schemas.openxmlformats.org/spreadsheetml/2006/main" count="76" uniqueCount="42">
  <si>
    <t>I</t>
  </si>
  <si>
    <t>a</t>
  </si>
  <si>
    <t>b</t>
  </si>
  <si>
    <t>ab</t>
  </si>
  <si>
    <t>c</t>
  </si>
  <si>
    <t>ac</t>
  </si>
  <si>
    <t>bc</t>
  </si>
  <si>
    <t>abc</t>
  </si>
  <si>
    <t>Factor Effects</t>
  </si>
  <si>
    <t>A</t>
  </si>
  <si>
    <t>B</t>
  </si>
  <si>
    <t>C</t>
  </si>
  <si>
    <t>AB</t>
  </si>
  <si>
    <t>AC</t>
  </si>
  <si>
    <t>BC</t>
  </si>
  <si>
    <t>ABC</t>
  </si>
  <si>
    <t>r1</t>
  </si>
  <si>
    <t>r2</t>
  </si>
  <si>
    <t>r3</t>
  </si>
  <si>
    <t>Contrast</t>
  </si>
  <si>
    <t>Effects</t>
  </si>
  <si>
    <t>r</t>
  </si>
  <si>
    <t>Error</t>
  </si>
  <si>
    <t>Total</t>
  </si>
  <si>
    <t>Source of Var.</t>
  </si>
  <si>
    <t>SS</t>
  </si>
  <si>
    <t>df</t>
  </si>
  <si>
    <t>MS</t>
  </si>
  <si>
    <t>F</t>
  </si>
  <si>
    <t>P</t>
  </si>
  <si>
    <t>sum</t>
  </si>
  <si>
    <t>se</t>
  </si>
  <si>
    <t>95% CI L</t>
  </si>
  <si>
    <t>95% CI U</t>
  </si>
  <si>
    <t>Contain 0</t>
  </si>
  <si>
    <t>Model</t>
  </si>
  <si>
    <t>Pure Error</t>
  </si>
  <si>
    <t>Lack of Fit</t>
  </si>
  <si>
    <t>r1^2</t>
  </si>
  <si>
    <t>r2^2</t>
  </si>
  <si>
    <t>r3^2</t>
  </si>
  <si>
    <t>Source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</si>
</sst>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7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67" fontId="0" fillId="0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7AC5-3F91-4626-A110-E45713AA2EBA}">
  <dimension ref="A2:M36"/>
  <sheetViews>
    <sheetView tabSelected="1" topLeftCell="A2" zoomScale="83" zoomScaleNormal="85" workbookViewId="0">
      <selection activeCell="G15" sqref="G15:L25"/>
    </sheetView>
  </sheetViews>
  <sheetFormatPr defaultRowHeight="15.75" x14ac:dyDescent="0.5"/>
  <cols>
    <col min="1" max="4" width="5.5625" customWidth="1"/>
    <col min="5" max="5" width="13.5" customWidth="1"/>
    <col min="6" max="6" width="6.125" customWidth="1"/>
    <col min="7" max="7" width="11.875" customWidth="1"/>
    <col min="8" max="8" width="12.1875" bestFit="1" customWidth="1"/>
    <col min="10" max="10" width="9.1875" bestFit="1" customWidth="1"/>
  </cols>
  <sheetData>
    <row r="2" spans="1:13" x14ac:dyDescent="0.5">
      <c r="A2" t="s">
        <v>21</v>
      </c>
      <c r="B2">
        <v>3</v>
      </c>
    </row>
    <row r="3" spans="1:13" x14ac:dyDescent="0.5">
      <c r="K3" s="6" t="s">
        <v>31</v>
      </c>
      <c r="L3">
        <f>SQRT(J24/(2*B2))</f>
        <v>2.24227067451229</v>
      </c>
    </row>
    <row r="4" spans="1:13" x14ac:dyDescent="0.5">
      <c r="B4" t="s">
        <v>16</v>
      </c>
      <c r="C4" t="s">
        <v>17</v>
      </c>
      <c r="D4" t="s">
        <v>18</v>
      </c>
      <c r="E4" t="s">
        <v>30</v>
      </c>
      <c r="G4" t="s">
        <v>8</v>
      </c>
      <c r="H4" t="s">
        <v>19</v>
      </c>
      <c r="I4" s="1" t="s">
        <v>20</v>
      </c>
      <c r="K4" s="1" t="s">
        <v>32</v>
      </c>
      <c r="L4" s="1" t="s">
        <v>33</v>
      </c>
      <c r="M4" s="13" t="s">
        <v>34</v>
      </c>
    </row>
    <row r="5" spans="1:13" x14ac:dyDescent="0.5">
      <c r="A5" t="s">
        <v>0</v>
      </c>
      <c r="B5">
        <v>22</v>
      </c>
      <c r="C5">
        <v>31</v>
      </c>
      <c r="D5">
        <v>25</v>
      </c>
      <c r="E5">
        <f>SUM(B5:D5)</f>
        <v>78</v>
      </c>
      <c r="G5" t="s">
        <v>9</v>
      </c>
      <c r="H5">
        <f>(SUM(E6,E8,E10,E12)-SUM(E5,E7,E9,E11))</f>
        <v>4</v>
      </c>
      <c r="I5" s="12">
        <f>1/(4*B$2)*H5</f>
        <v>0.33333333333333331</v>
      </c>
      <c r="K5" s="12">
        <f>I5-L$3*_xlfn.T.INV(0.975, I$24)</f>
        <v>-4.4200681518536884</v>
      </c>
      <c r="L5" s="4">
        <f>I5+L$3*_xlfn.T.INV(0.975, I$24)</f>
        <v>5.0867348185203545</v>
      </c>
      <c r="M5" s="7" t="str">
        <f>IF(AND(K5&lt;0,L5&gt;0),"Yes", "No")</f>
        <v>Yes</v>
      </c>
    </row>
    <row r="6" spans="1:13" x14ac:dyDescent="0.5">
      <c r="A6" t="s">
        <v>1</v>
      </c>
      <c r="B6">
        <v>32</v>
      </c>
      <c r="C6">
        <v>43</v>
      </c>
      <c r="D6">
        <v>29</v>
      </c>
      <c r="E6">
        <f t="shared" ref="E6:E12" si="0">SUM(B6:D6)</f>
        <v>104</v>
      </c>
      <c r="G6" s="13" t="s">
        <v>10</v>
      </c>
      <c r="H6">
        <f>(E7+E8+E11+E12-E5-E6-E9-E10)</f>
        <v>136</v>
      </c>
      <c r="I6" s="12">
        <f t="shared" ref="I6:I11" si="1">1/(4*B$2)*H6</f>
        <v>11.333333333333332</v>
      </c>
      <c r="K6" s="12">
        <f t="shared" ref="K6:K11" si="2">I6-L$3*_xlfn.T.INV(0.975, I$24)</f>
        <v>6.5799318481463107</v>
      </c>
      <c r="L6" s="4">
        <f t="shared" ref="L6:L11" si="3">I6+L$3*_xlfn.T.INV(0.975, I$24)</f>
        <v>16.086734818520355</v>
      </c>
      <c r="M6" s="7" t="str">
        <f t="shared" ref="M6:M11" si="4">IF(AND(K6&lt;0,L6&gt;0),"Yes", "No")</f>
        <v>No</v>
      </c>
    </row>
    <row r="7" spans="1:13" x14ac:dyDescent="0.5">
      <c r="A7" t="s">
        <v>2</v>
      </c>
      <c r="B7">
        <v>35</v>
      </c>
      <c r="C7">
        <v>34</v>
      </c>
      <c r="D7">
        <v>50</v>
      </c>
      <c r="E7">
        <f t="shared" si="0"/>
        <v>119</v>
      </c>
      <c r="G7" s="13" t="s">
        <v>11</v>
      </c>
      <c r="H7">
        <f>(SUM(E9:E12)-SUM(E5:E8))</f>
        <v>82</v>
      </c>
      <c r="I7" s="12">
        <f t="shared" si="1"/>
        <v>6.833333333333333</v>
      </c>
      <c r="K7" s="12">
        <f t="shared" si="2"/>
        <v>2.0799318481463116</v>
      </c>
      <c r="L7" s="4">
        <f t="shared" si="3"/>
        <v>11.586734818520355</v>
      </c>
      <c r="M7" s="7" t="str">
        <f t="shared" si="4"/>
        <v>No</v>
      </c>
    </row>
    <row r="8" spans="1:13" x14ac:dyDescent="0.5">
      <c r="A8" t="s">
        <v>3</v>
      </c>
      <c r="B8">
        <v>55</v>
      </c>
      <c r="C8">
        <v>47</v>
      </c>
      <c r="D8">
        <v>46</v>
      </c>
      <c r="E8">
        <f t="shared" si="0"/>
        <v>148</v>
      </c>
      <c r="G8" s="13" t="s">
        <v>12</v>
      </c>
      <c r="H8">
        <f>(E8+E5+E12+E9-E6-E7-E10-E11)</f>
        <v>-20</v>
      </c>
      <c r="I8" s="12">
        <f t="shared" si="1"/>
        <v>-1.6666666666666665</v>
      </c>
      <c r="K8" s="12">
        <f t="shared" si="2"/>
        <v>-6.4200681518536875</v>
      </c>
      <c r="L8" s="4">
        <f t="shared" si="3"/>
        <v>3.0867348185203549</v>
      </c>
      <c r="M8" s="7" t="str">
        <f t="shared" si="4"/>
        <v>Yes</v>
      </c>
    </row>
    <row r="9" spans="1:13" x14ac:dyDescent="0.5">
      <c r="A9" t="s">
        <v>4</v>
      </c>
      <c r="B9">
        <v>44</v>
      </c>
      <c r="C9">
        <v>45</v>
      </c>
      <c r="D9">
        <v>38</v>
      </c>
      <c r="E9">
        <f t="shared" si="0"/>
        <v>127</v>
      </c>
      <c r="G9" s="13" t="s">
        <v>13</v>
      </c>
      <c r="H9">
        <f>(E5+E10+E12+E7-SUM(E6,E8,E11,E9))</f>
        <v>-106</v>
      </c>
      <c r="I9" s="12">
        <f t="shared" si="1"/>
        <v>-8.8333333333333321</v>
      </c>
      <c r="K9" s="12">
        <f t="shared" si="2"/>
        <v>-13.586734818520354</v>
      </c>
      <c r="L9" s="4">
        <f t="shared" si="3"/>
        <v>-4.0799318481463107</v>
      </c>
      <c r="M9" s="7" t="str">
        <f t="shared" si="4"/>
        <v>No</v>
      </c>
    </row>
    <row r="10" spans="1:13" x14ac:dyDescent="0.5">
      <c r="A10" t="s">
        <v>5</v>
      </c>
      <c r="B10">
        <v>40</v>
      </c>
      <c r="C10">
        <v>37</v>
      </c>
      <c r="D10">
        <v>36</v>
      </c>
      <c r="E10">
        <f t="shared" si="0"/>
        <v>113</v>
      </c>
      <c r="G10" t="s">
        <v>14</v>
      </c>
      <c r="H10">
        <f>(SUM(E5,E11,E12,E6)-SUM(E7:E10))</f>
        <v>-34</v>
      </c>
      <c r="I10" s="12">
        <f t="shared" si="1"/>
        <v>-2.833333333333333</v>
      </c>
      <c r="K10" s="12">
        <f t="shared" si="2"/>
        <v>-7.5867348185203545</v>
      </c>
      <c r="L10" s="4">
        <f t="shared" si="3"/>
        <v>1.9200681518536884</v>
      </c>
      <c r="M10" s="7" t="str">
        <f t="shared" si="4"/>
        <v>Yes</v>
      </c>
    </row>
    <row r="11" spans="1:13" x14ac:dyDescent="0.5">
      <c r="A11" t="s">
        <v>6</v>
      </c>
      <c r="B11">
        <v>60</v>
      </c>
      <c r="C11">
        <v>50</v>
      </c>
      <c r="D11">
        <v>54</v>
      </c>
      <c r="E11">
        <f t="shared" si="0"/>
        <v>164</v>
      </c>
      <c r="G11" t="s">
        <v>15</v>
      </c>
      <c r="H11">
        <f>(SUM(E12,E6,E7,E9)-SUM(E5,E8,E10:E11))</f>
        <v>-26</v>
      </c>
      <c r="I11" s="12">
        <f t="shared" si="1"/>
        <v>-2.1666666666666665</v>
      </c>
      <c r="K11" s="12">
        <f t="shared" si="2"/>
        <v>-6.9200681518536875</v>
      </c>
      <c r="L11" s="4">
        <f t="shared" si="3"/>
        <v>2.5867348185203549</v>
      </c>
      <c r="M11" s="7" t="str">
        <f t="shared" si="4"/>
        <v>Yes</v>
      </c>
    </row>
    <row r="12" spans="1:13" x14ac:dyDescent="0.5">
      <c r="A12" t="s">
        <v>7</v>
      </c>
      <c r="B12">
        <v>39</v>
      </c>
      <c r="C12">
        <v>41</v>
      </c>
      <c r="D12">
        <v>47</v>
      </c>
      <c r="E12">
        <f t="shared" si="0"/>
        <v>127</v>
      </c>
    </row>
    <row r="13" spans="1:13" x14ac:dyDescent="0.5">
      <c r="E13">
        <f>SUM(B5:D12)</f>
        <v>980</v>
      </c>
      <c r="F13">
        <f>E13/24</f>
        <v>40.833333333333336</v>
      </c>
    </row>
    <row r="14" spans="1:13" x14ac:dyDescent="0.5">
      <c r="B14" t="s">
        <v>38</v>
      </c>
      <c r="C14" t="s">
        <v>39</v>
      </c>
      <c r="D14" t="s">
        <v>40</v>
      </c>
    </row>
    <row r="15" spans="1:13" x14ac:dyDescent="0.5">
      <c r="B15">
        <f>B5^2</f>
        <v>484</v>
      </c>
      <c r="C15">
        <f t="shared" ref="C15:D15" si="5">C5^2</f>
        <v>961</v>
      </c>
      <c r="D15">
        <f t="shared" si="5"/>
        <v>625</v>
      </c>
      <c r="G15" t="s">
        <v>24</v>
      </c>
      <c r="H15" s="6" t="s">
        <v>25</v>
      </c>
      <c r="I15" s="6" t="s">
        <v>26</v>
      </c>
      <c r="J15" s="6" t="s">
        <v>27</v>
      </c>
      <c r="K15" s="11" t="s">
        <v>28</v>
      </c>
      <c r="L15" s="11" t="s">
        <v>29</v>
      </c>
    </row>
    <row r="16" spans="1:13" x14ac:dyDescent="0.5">
      <c r="B16">
        <f t="shared" ref="B16:D16" si="6">B6^2</f>
        <v>1024</v>
      </c>
      <c r="C16">
        <f t="shared" si="6"/>
        <v>1849</v>
      </c>
      <c r="D16">
        <f t="shared" si="6"/>
        <v>841</v>
      </c>
      <c r="G16" t="s">
        <v>35</v>
      </c>
      <c r="H16" s="8">
        <f>SUM(H17:H23)</f>
        <v>1612.666666666667</v>
      </c>
      <c r="I16" s="9">
        <v>7</v>
      </c>
      <c r="J16" s="8">
        <f>H16/I16</f>
        <v>230.38095238095244</v>
      </c>
      <c r="K16" s="12">
        <f>J16/J$24</f>
        <v>7.6369376479873399</v>
      </c>
      <c r="L16" s="5">
        <f>_xlfn.F.DIST.RT(K16,I16,I$24)</f>
        <v>3.976575645663939E-4</v>
      </c>
    </row>
    <row r="17" spans="2:12" x14ac:dyDescent="0.5">
      <c r="B17">
        <f t="shared" ref="B17:D17" si="7">B7^2</f>
        <v>1225</v>
      </c>
      <c r="C17">
        <f t="shared" si="7"/>
        <v>1156</v>
      </c>
      <c r="D17">
        <f t="shared" si="7"/>
        <v>2500</v>
      </c>
      <c r="G17" t="s">
        <v>9</v>
      </c>
      <c r="H17" s="8">
        <f>H5^2/(8*B$2)</f>
        <v>0.66666666666666663</v>
      </c>
      <c r="I17">
        <v>1</v>
      </c>
      <c r="J17" s="8">
        <f>H17/I17</f>
        <v>0.66666666666666663</v>
      </c>
      <c r="K17" s="12">
        <f>J17/J$24</f>
        <v>2.2099447513812057E-2</v>
      </c>
      <c r="L17" s="5">
        <f>_xlfn.F.DIST.RT(K17,I17,I$24)</f>
        <v>0.88368034968260289</v>
      </c>
    </row>
    <row r="18" spans="2:12" x14ac:dyDescent="0.5">
      <c r="B18">
        <f t="shared" ref="B18:D18" si="8">B8^2</f>
        <v>3025</v>
      </c>
      <c r="C18">
        <f t="shared" si="8"/>
        <v>2209</v>
      </c>
      <c r="D18">
        <f t="shared" si="8"/>
        <v>2116</v>
      </c>
      <c r="G18" t="s">
        <v>10</v>
      </c>
      <c r="H18" s="8">
        <f>H6^2/(8*B$2)</f>
        <v>770.66666666666663</v>
      </c>
      <c r="I18">
        <v>1</v>
      </c>
      <c r="J18" s="8">
        <f t="shared" ref="J18:J24" si="9">H18/I18</f>
        <v>770.66666666666663</v>
      </c>
      <c r="K18" s="12">
        <f t="shared" ref="K18:K23" si="10">J18/J$24</f>
        <v>25.546961325966738</v>
      </c>
      <c r="L18" s="5">
        <f>_xlfn.F.DIST.RT(K18,I18,I$24)</f>
        <v>1.1728846253556045E-4</v>
      </c>
    </row>
    <row r="19" spans="2:12" x14ac:dyDescent="0.5">
      <c r="B19">
        <f t="shared" ref="B19:D19" si="11">B9^2</f>
        <v>1936</v>
      </c>
      <c r="C19">
        <f t="shared" si="11"/>
        <v>2025</v>
      </c>
      <c r="D19">
        <f t="shared" si="11"/>
        <v>1444</v>
      </c>
      <c r="G19" t="s">
        <v>11</v>
      </c>
      <c r="H19" s="8">
        <f>H7^2/(8*B$2)</f>
        <v>280.16666666666669</v>
      </c>
      <c r="I19">
        <v>1</v>
      </c>
      <c r="J19" s="8">
        <f t="shared" si="9"/>
        <v>280.16666666666669</v>
      </c>
      <c r="K19" s="12">
        <f t="shared" si="10"/>
        <v>9.2872928176795178</v>
      </c>
      <c r="L19" s="5">
        <f>_xlfn.F.DIST.RT(K19,I19,I$24)</f>
        <v>7.6786835171893091E-3</v>
      </c>
    </row>
    <row r="20" spans="2:12" x14ac:dyDescent="0.5">
      <c r="B20">
        <f t="shared" ref="B20:D20" si="12">B10^2</f>
        <v>1600</v>
      </c>
      <c r="C20">
        <f t="shared" si="12"/>
        <v>1369</v>
      </c>
      <c r="D20">
        <f t="shared" si="12"/>
        <v>1296</v>
      </c>
      <c r="G20" t="s">
        <v>12</v>
      </c>
      <c r="H20" s="8">
        <f>H8^2/(8*B$2)</f>
        <v>16.666666666666668</v>
      </c>
      <c r="I20">
        <v>1</v>
      </c>
      <c r="J20" s="8">
        <f t="shared" si="9"/>
        <v>16.666666666666668</v>
      </c>
      <c r="K20" s="12">
        <f t="shared" si="10"/>
        <v>0.55248618784530146</v>
      </c>
      <c r="L20" s="5">
        <f>_xlfn.F.DIST.RT(K20,I20,I$24)</f>
        <v>0.46807837444070155</v>
      </c>
    </row>
    <row r="21" spans="2:12" x14ac:dyDescent="0.5">
      <c r="B21">
        <f t="shared" ref="B21:D21" si="13">B11^2</f>
        <v>3600</v>
      </c>
      <c r="C21">
        <f t="shared" si="13"/>
        <v>2500</v>
      </c>
      <c r="D21">
        <f t="shared" si="13"/>
        <v>2916</v>
      </c>
      <c r="G21" t="s">
        <v>13</v>
      </c>
      <c r="H21" s="8">
        <f>H9^2/(8*B$2)</f>
        <v>468.16666666666669</v>
      </c>
      <c r="I21">
        <v>1</v>
      </c>
      <c r="J21" s="8">
        <f t="shared" si="9"/>
        <v>468.16666666666669</v>
      </c>
      <c r="K21" s="12">
        <f t="shared" si="10"/>
        <v>15.519337016574518</v>
      </c>
      <c r="L21" s="5">
        <f>_xlfn.F.DIST.RT(K21,I21,I$24)</f>
        <v>1.1722055490929729E-3</v>
      </c>
    </row>
    <row r="22" spans="2:12" x14ac:dyDescent="0.5">
      <c r="B22">
        <f t="shared" ref="B22:D22" si="14">B12^2</f>
        <v>1521</v>
      </c>
      <c r="C22">
        <f t="shared" si="14"/>
        <v>1681</v>
      </c>
      <c r="D22">
        <f t="shared" si="14"/>
        <v>2209</v>
      </c>
      <c r="G22" t="s">
        <v>14</v>
      </c>
      <c r="H22" s="8">
        <f>H10^2/(8*B$2)</f>
        <v>48.166666666666664</v>
      </c>
      <c r="I22">
        <v>1</v>
      </c>
      <c r="J22" s="8">
        <f t="shared" si="9"/>
        <v>48.166666666666664</v>
      </c>
      <c r="K22" s="12">
        <f t="shared" si="10"/>
        <v>1.5966850828729211</v>
      </c>
      <c r="L22" s="5">
        <f>_xlfn.F.DIST.RT(K22,I22,I$24)</f>
        <v>0.22447526652338212</v>
      </c>
    </row>
    <row r="23" spans="2:12" x14ac:dyDescent="0.5">
      <c r="E23">
        <f>SUM(B15:D22)</f>
        <v>42112</v>
      </c>
      <c r="G23" t="s">
        <v>15</v>
      </c>
      <c r="H23" s="8">
        <f>H11^2/(8*B$2)</f>
        <v>28.166666666666668</v>
      </c>
      <c r="I23">
        <v>1</v>
      </c>
      <c r="J23" s="8">
        <f t="shared" si="9"/>
        <v>28.166666666666668</v>
      </c>
      <c r="K23" s="12">
        <f t="shared" si="10"/>
        <v>0.93370165745855949</v>
      </c>
      <c r="L23" s="5">
        <f>_xlfn.F.DIST.RT(K23,I23,I$24)</f>
        <v>0.34828247223343145</v>
      </c>
    </row>
    <row r="24" spans="2:12" x14ac:dyDescent="0.5">
      <c r="G24" t="s">
        <v>22</v>
      </c>
      <c r="H24" s="8">
        <f>H25-SUM(H17:H23)</f>
        <v>482.66666666666879</v>
      </c>
      <c r="I24">
        <v>16</v>
      </c>
      <c r="J24" s="8">
        <f t="shared" si="9"/>
        <v>30.166666666666799</v>
      </c>
    </row>
    <row r="25" spans="2:12" x14ac:dyDescent="0.5">
      <c r="G25" t="s">
        <v>23</v>
      </c>
      <c r="H25" s="8">
        <f>E23-(E13^2/(8*B2))</f>
        <v>2095.3333333333358</v>
      </c>
      <c r="I25">
        <v>23</v>
      </c>
      <c r="J25" s="3"/>
    </row>
    <row r="28" spans="2:12" x14ac:dyDescent="0.5">
      <c r="G28" t="s">
        <v>24</v>
      </c>
      <c r="H28" s="6" t="s">
        <v>25</v>
      </c>
      <c r="I28" s="6" t="s">
        <v>26</v>
      </c>
      <c r="J28" s="6" t="s">
        <v>27</v>
      </c>
      <c r="K28" s="6" t="s">
        <v>28</v>
      </c>
      <c r="L28" s="6" t="s">
        <v>29</v>
      </c>
    </row>
    <row r="29" spans="2:12" x14ac:dyDescent="0.5">
      <c r="G29" t="s">
        <v>35</v>
      </c>
      <c r="H29" s="8">
        <f>SUM(H30:H33)</f>
        <v>1519.6666666666667</v>
      </c>
      <c r="I29">
        <f>SUM(I30:I33)</f>
        <v>4</v>
      </c>
      <c r="J29" s="8">
        <f>H29/I29</f>
        <v>379.91666666666669</v>
      </c>
      <c r="K29" s="8">
        <f>J29/J$35</f>
        <v>12.593922651933648</v>
      </c>
      <c r="L29" s="10">
        <f t="shared" ref="L29:L33" si="15">_xlfn.F.DIST.RT(K29,I29,I$35)</f>
        <v>8.0612815896076537E-5</v>
      </c>
    </row>
    <row r="30" spans="2:12" x14ac:dyDescent="0.5">
      <c r="G30" t="s">
        <v>9</v>
      </c>
      <c r="H30" s="8">
        <v>0.66666666666666663</v>
      </c>
      <c r="I30">
        <v>1</v>
      </c>
      <c r="J30" s="8">
        <f t="shared" ref="J30:J34" si="16">H30/I30</f>
        <v>0.66666666666666663</v>
      </c>
      <c r="K30" s="8">
        <f t="shared" ref="K30:K34" si="17">J30/J$35</f>
        <v>2.2099447513812057E-2</v>
      </c>
      <c r="L30" s="10">
        <f t="shared" si="15"/>
        <v>0.88368034968260289</v>
      </c>
    </row>
    <row r="31" spans="2:12" x14ac:dyDescent="0.5">
      <c r="G31" t="s">
        <v>10</v>
      </c>
      <c r="H31" s="8">
        <v>770.66666666666663</v>
      </c>
      <c r="I31">
        <v>1</v>
      </c>
      <c r="J31" s="8">
        <f t="shared" si="16"/>
        <v>770.66666666666663</v>
      </c>
      <c r="K31" s="8">
        <f t="shared" si="17"/>
        <v>25.546961325966738</v>
      </c>
      <c r="L31" s="10">
        <f t="shared" si="15"/>
        <v>1.1728846253556045E-4</v>
      </c>
    </row>
    <row r="32" spans="2:12" x14ac:dyDescent="0.5">
      <c r="G32" t="s">
        <v>11</v>
      </c>
      <c r="H32" s="8">
        <v>280.16666666666669</v>
      </c>
      <c r="I32">
        <v>1</v>
      </c>
      <c r="J32" s="8">
        <f t="shared" si="16"/>
        <v>280.16666666666669</v>
      </c>
      <c r="K32" s="8">
        <f t="shared" si="17"/>
        <v>9.2872928176795178</v>
      </c>
      <c r="L32" s="10">
        <f t="shared" si="15"/>
        <v>7.6786835171893091E-3</v>
      </c>
    </row>
    <row r="33" spans="7:12" x14ac:dyDescent="0.5">
      <c r="G33" t="s">
        <v>13</v>
      </c>
      <c r="H33" s="8">
        <v>468.16666666666669</v>
      </c>
      <c r="I33">
        <v>1</v>
      </c>
      <c r="J33" s="8">
        <f t="shared" si="16"/>
        <v>468.16666666666669</v>
      </c>
      <c r="K33" s="8">
        <f t="shared" si="17"/>
        <v>15.519337016574518</v>
      </c>
      <c r="L33" s="10">
        <f t="shared" si="15"/>
        <v>1.1722055490929729E-3</v>
      </c>
    </row>
    <row r="34" spans="7:12" x14ac:dyDescent="0.5">
      <c r="G34" t="s">
        <v>37</v>
      </c>
      <c r="H34" s="8">
        <v>93</v>
      </c>
      <c r="I34">
        <f>3</f>
        <v>3</v>
      </c>
      <c r="J34" s="8">
        <f t="shared" si="16"/>
        <v>31</v>
      </c>
      <c r="K34" s="8">
        <f t="shared" si="17"/>
        <v>1.0276243093922606</v>
      </c>
      <c r="L34" s="10">
        <f>_xlfn.F.DIST.RT(K34,I34,I$35)</f>
        <v>0.40669208618257413</v>
      </c>
    </row>
    <row r="35" spans="7:12" x14ac:dyDescent="0.5">
      <c r="G35" t="s">
        <v>36</v>
      </c>
      <c r="H35" s="8">
        <v>482.66666666666879</v>
      </c>
      <c r="I35">
        <v>16</v>
      </c>
      <c r="J35" s="8">
        <f>H35/I35</f>
        <v>30.166666666666799</v>
      </c>
      <c r="K35" s="3"/>
      <c r="L35" s="2"/>
    </row>
    <row r="36" spans="7:12" x14ac:dyDescent="0.5">
      <c r="G36" t="s">
        <v>23</v>
      </c>
      <c r="H36" s="8">
        <v>2095.3333333333358</v>
      </c>
      <c r="I36">
        <v>23</v>
      </c>
      <c r="J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E4BD-7EC9-4715-8A95-562A70A4D5F2}">
  <dimension ref="A1:F11"/>
  <sheetViews>
    <sheetView workbookViewId="0">
      <selection activeCell="F2" sqref="F2:F9"/>
    </sheetView>
  </sheetViews>
  <sheetFormatPr defaultRowHeight="15.75" x14ac:dyDescent="0.5"/>
  <cols>
    <col min="1" max="1" width="21.4375" customWidth="1"/>
  </cols>
  <sheetData>
    <row r="1" spans="1:6" x14ac:dyDescent="0.5">
      <c r="A1" t="s">
        <v>41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5">
      <c r="A2" t="s">
        <v>35</v>
      </c>
      <c r="B2" s="8">
        <v>1612.666666666667</v>
      </c>
      <c r="C2">
        <v>7</v>
      </c>
      <c r="D2" s="8">
        <v>230.38095238095244</v>
      </c>
      <c r="E2" s="8">
        <v>7.6369376479873399</v>
      </c>
      <c r="F2" s="2">
        <v>3.976575645663939E-4</v>
      </c>
    </row>
    <row r="3" spans="1:6" x14ac:dyDescent="0.5">
      <c r="A3" t="s">
        <v>9</v>
      </c>
      <c r="B3" s="8">
        <v>0.66666666666666663</v>
      </c>
      <c r="C3">
        <v>1</v>
      </c>
      <c r="D3" s="8">
        <v>0.66666666666666663</v>
      </c>
      <c r="E3" s="8">
        <v>2.2099447513812057E-2</v>
      </c>
      <c r="F3" s="2">
        <v>0.88368034968260289</v>
      </c>
    </row>
    <row r="4" spans="1:6" x14ac:dyDescent="0.5">
      <c r="A4" t="s">
        <v>10</v>
      </c>
      <c r="B4" s="8">
        <v>770.66666666666663</v>
      </c>
      <c r="C4">
        <v>1</v>
      </c>
      <c r="D4" s="8">
        <v>770.66666666666663</v>
      </c>
      <c r="E4" s="8">
        <v>25.546961325966738</v>
      </c>
      <c r="F4" s="2">
        <v>1.1728846253556045E-4</v>
      </c>
    </row>
    <row r="5" spans="1:6" x14ac:dyDescent="0.5">
      <c r="A5" t="s">
        <v>11</v>
      </c>
      <c r="B5" s="8">
        <v>280.16666666666669</v>
      </c>
      <c r="C5">
        <v>1</v>
      </c>
      <c r="D5" s="8">
        <v>280.16666666666669</v>
      </c>
      <c r="E5" s="8">
        <v>9.2872928176795178</v>
      </c>
      <c r="F5" s="2">
        <v>7.6786835171893091E-3</v>
      </c>
    </row>
    <row r="6" spans="1:6" x14ac:dyDescent="0.5">
      <c r="A6" t="s">
        <v>12</v>
      </c>
      <c r="B6" s="8">
        <v>16.666666666666668</v>
      </c>
      <c r="C6">
        <v>1</v>
      </c>
      <c r="D6" s="8">
        <v>16.666666666666668</v>
      </c>
      <c r="E6" s="8">
        <v>0.55248618784530146</v>
      </c>
      <c r="F6" s="2">
        <v>0.46807837444070155</v>
      </c>
    </row>
    <row r="7" spans="1:6" x14ac:dyDescent="0.5">
      <c r="A7" t="s">
        <v>13</v>
      </c>
      <c r="B7" s="8">
        <v>468.16666666666669</v>
      </c>
      <c r="C7">
        <v>1</v>
      </c>
      <c r="D7" s="8">
        <v>468.16666666666669</v>
      </c>
      <c r="E7" s="8">
        <v>15.519337016574518</v>
      </c>
      <c r="F7" s="2">
        <v>1.1722055490929729E-3</v>
      </c>
    </row>
    <row r="8" spans="1:6" x14ac:dyDescent="0.5">
      <c r="A8" t="s">
        <v>14</v>
      </c>
      <c r="B8" s="8">
        <v>48.166666666666664</v>
      </c>
      <c r="C8">
        <v>1</v>
      </c>
      <c r="D8" s="8">
        <v>48.166666666666664</v>
      </c>
      <c r="E8" s="8">
        <v>1.5966850828729211</v>
      </c>
      <c r="F8" s="2">
        <v>0.22447526652338212</v>
      </c>
    </row>
    <row r="9" spans="1:6" x14ac:dyDescent="0.5">
      <c r="A9" t="s">
        <v>15</v>
      </c>
      <c r="B9" s="8">
        <v>28.166666666666668</v>
      </c>
      <c r="C9">
        <v>1</v>
      </c>
      <c r="D9" s="8">
        <v>28.166666666666668</v>
      </c>
      <c r="E9" s="8">
        <v>0.93370165745855949</v>
      </c>
      <c r="F9" s="2">
        <v>0.34828247223343145</v>
      </c>
    </row>
    <row r="10" spans="1:6" x14ac:dyDescent="0.5">
      <c r="A10" t="s">
        <v>22</v>
      </c>
      <c r="B10" s="8">
        <v>482.66666666666879</v>
      </c>
      <c r="C10">
        <v>16</v>
      </c>
      <c r="D10" s="8">
        <v>30.166666666666799</v>
      </c>
      <c r="E10" s="8"/>
    </row>
    <row r="11" spans="1:6" x14ac:dyDescent="0.5">
      <c r="A11" t="s">
        <v>23</v>
      </c>
      <c r="B11" s="8">
        <v>2095.3333333333358</v>
      </c>
      <c r="C1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6-1&amp;6-3</vt:lpstr>
      <vt:lpstr>6.2.(b)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liu</dc:creator>
  <cp:lastModifiedBy>austin liu</cp:lastModifiedBy>
  <dcterms:created xsi:type="dcterms:W3CDTF">2025-03-30T04:41:49Z</dcterms:created>
  <dcterms:modified xsi:type="dcterms:W3CDTF">2025-03-30T07:35:51Z</dcterms:modified>
</cp:coreProperties>
</file>