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ve Rider\Desktop\Comp-Girdy\Schlocuments\PHSX 316\phsx316\Lab_x2\"/>
    </mc:Choice>
  </mc:AlternateContent>
  <bookViews>
    <workbookView xWindow="0" yWindow="0" windowWidth="15345" windowHeight="4635" tabRatio="500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9" i="1" l="1"/>
  <c r="Y10" i="1"/>
  <c r="X10" i="1"/>
  <c r="U7" i="1"/>
  <c r="U6" i="1"/>
  <c r="U5" i="1"/>
  <c r="U4" i="1"/>
  <c r="R7" i="1"/>
  <c r="R6" i="1"/>
  <c r="R5" i="1"/>
  <c r="R4" i="1"/>
  <c r="H26" i="1"/>
  <c r="C26" i="1"/>
  <c r="H10" i="1"/>
  <c r="C10" i="1"/>
  <c r="T8" i="1"/>
  <c r="K8" i="1"/>
  <c r="J8" i="1"/>
  <c r="I8" i="1"/>
  <c r="H8" i="1"/>
  <c r="Z7" i="1"/>
  <c r="T7" i="1"/>
  <c r="K7" i="1"/>
  <c r="J7" i="1"/>
  <c r="I7" i="1"/>
  <c r="H7" i="1"/>
  <c r="Z6" i="1"/>
  <c r="X6" i="1"/>
  <c r="T6" i="1"/>
  <c r="O6" i="1"/>
  <c r="M6" i="1"/>
  <c r="AB7" i="1" s="1"/>
  <c r="K6" i="1"/>
  <c r="J6" i="1"/>
  <c r="I6" i="1"/>
  <c r="H6" i="1"/>
  <c r="Z5" i="1"/>
  <c r="T5" i="1"/>
  <c r="M5" i="1"/>
  <c r="AB6" i="1" s="1"/>
  <c r="K5" i="1"/>
  <c r="J5" i="1"/>
  <c r="I5" i="1"/>
  <c r="H5" i="1"/>
  <c r="Z4" i="1"/>
  <c r="T4" i="1"/>
  <c r="M4" i="1"/>
  <c r="AB5" i="1" s="1"/>
  <c r="K4" i="1"/>
  <c r="J4" i="1"/>
  <c r="I4" i="1"/>
  <c r="H4" i="1"/>
  <c r="O3" i="1"/>
  <c r="M3" i="1"/>
  <c r="X4" i="1" s="1"/>
  <c r="K3" i="1"/>
  <c r="J58" i="1" s="1"/>
  <c r="J3" i="1"/>
  <c r="J42" i="1" s="1"/>
  <c r="I3" i="1"/>
  <c r="H3" i="1"/>
  <c r="E42" i="1" s="1"/>
  <c r="AA4" i="1" l="1"/>
  <c r="AA10" i="1" s="1"/>
  <c r="AA6" i="1"/>
  <c r="AA12" i="1" s="1"/>
  <c r="O5" i="1"/>
  <c r="X5" i="1"/>
  <c r="AA5" i="1" s="1"/>
  <c r="AA11" i="1" s="1"/>
  <c r="X7" i="1"/>
  <c r="AA7" i="1" s="1"/>
  <c r="AA13" i="1" s="1"/>
  <c r="C42" i="1"/>
  <c r="C58" i="1"/>
  <c r="E58" i="1"/>
  <c r="AB4" i="1"/>
  <c r="H42" i="1"/>
  <c r="H58" i="1"/>
  <c r="O4" i="1"/>
  <c r="O10" i="1" s="1"/>
</calcChain>
</file>

<file path=xl/sharedStrings.xml><?xml version="1.0" encoding="utf-8"?>
<sst xmlns="http://schemas.openxmlformats.org/spreadsheetml/2006/main" count="51" uniqueCount="36">
  <si>
    <t>Lab X2</t>
  </si>
  <si>
    <t>Trials</t>
  </si>
  <si>
    <t>nA</t>
  </si>
  <si>
    <t>Volts - Blue 436</t>
  </si>
  <si>
    <t>Volts - Green</t>
  </si>
  <si>
    <t>Volts - Incandescent &amp; Red</t>
  </si>
  <si>
    <t>Volts - Laser</t>
  </si>
  <si>
    <t>Volts^2</t>
  </si>
  <si>
    <t>Wavelength (nm)</t>
  </si>
  <si>
    <t>Stopping Voltage</t>
  </si>
  <si>
    <t>1/Wavelength</t>
  </si>
  <si>
    <t>Error Propagation</t>
  </si>
  <si>
    <t>avg (volts)</t>
  </si>
  <si>
    <t>avg (work)</t>
  </si>
  <si>
    <t>avg (wavelength)</t>
  </si>
  <si>
    <t>std(volts)</t>
  </si>
  <si>
    <t>std(work)</t>
  </si>
  <si>
    <t>std(wavelength)</t>
  </si>
  <si>
    <t>dh/dv</t>
  </si>
  <si>
    <t>dh/dphi</t>
  </si>
  <si>
    <t>dh/dlambda</t>
  </si>
  <si>
    <t>Differential</t>
  </si>
  <si>
    <t>Actual</t>
  </si>
  <si>
    <t>Exp 1</t>
  </si>
  <si>
    <t>Exp 2</t>
  </si>
  <si>
    <t>Exp 3</t>
  </si>
  <si>
    <t>Exp 4</t>
  </si>
  <si>
    <t>Part 5</t>
  </si>
  <si>
    <t>Plank's Constant</t>
  </si>
  <si>
    <t>Linest:</t>
  </si>
  <si>
    <t>Slope:</t>
  </si>
  <si>
    <t>TINV</t>
  </si>
  <si>
    <t>CC</t>
  </si>
  <si>
    <t>ERRORS</t>
  </si>
  <si>
    <t>Y-Intercept:</t>
  </si>
  <si>
    <t>I am going with x^2 because the linest is the smallest, meaning that the equation holds better.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</si>
</sst>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9CDE5"/>
        <bgColor rgb="FFBFBFBF"/>
      </patternFill>
    </fill>
    <fill>
      <patternFill patternType="solid">
        <fgColor rgb="FFDCE6F2"/>
        <bgColor rgb="FFD9D9D9"/>
      </patternFill>
    </fill>
    <fill>
      <patternFill patternType="solid">
        <fgColor rgb="FF92D050"/>
        <bgColor rgb="FF9BBB59"/>
      </patternFill>
    </fill>
    <fill>
      <patternFill patternType="solid">
        <fgColor rgb="FF00B050"/>
        <bgColor rgb="FF008080"/>
      </patternFill>
    </fill>
    <fill>
      <patternFill patternType="solid">
        <fgColor rgb="FFF79646"/>
        <bgColor rgb="FFFF8080"/>
      </patternFill>
    </fill>
    <fill>
      <patternFill patternType="solid">
        <fgColor rgb="FFA6A6A6"/>
        <bgColor rgb="FFBFBFBF"/>
      </patternFill>
    </fill>
    <fill>
      <patternFill patternType="solid">
        <fgColor rgb="FFBFBFBF"/>
        <bgColor rgb="FFB9CDE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0" fillId="0" borderId="0" xfId="0" applyFont="1" applyBorder="1" applyAlignment="1">
      <alignment horizontal="center"/>
    </xf>
    <xf numFmtId="0" fontId="0" fillId="2" borderId="0" xfId="0" applyFont="1" applyFill="1" applyAlignment="1"/>
    <xf numFmtId="0" fontId="0" fillId="2" borderId="0" xfId="0" applyFont="1" applyFill="1"/>
    <xf numFmtId="0" fontId="1" fillId="2" borderId="0" xfId="0" applyFont="1" applyFill="1" applyAlignment="1"/>
    <xf numFmtId="0" fontId="0" fillId="0" borderId="0" xfId="0" applyAlignment="1"/>
    <xf numFmtId="0" fontId="0" fillId="0" borderId="0" xfId="0"/>
    <xf numFmtId="0" fontId="0" fillId="3" borderId="0" xfId="0" applyFill="1"/>
    <xf numFmtId="0" fontId="0" fillId="4" borderId="1" xfId="0" applyFill="1" applyBorder="1"/>
    <xf numFmtId="0" fontId="0" fillId="5" borderId="2" xfId="0" applyFill="1" applyBorder="1"/>
    <xf numFmtId="0" fontId="0" fillId="6" borderId="0" xfId="0" applyFill="1" applyAlignment="1"/>
    <xf numFmtId="0" fontId="0" fillId="7" borderId="0" xfId="0" applyFill="1" applyAlignment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BBB59"/>
      <rgbColor rgb="FF800080"/>
      <rgbColor rgb="FF008080"/>
      <rgbColor rgb="FFBFBFBF"/>
      <rgbColor rgb="FF4F81BD"/>
      <rgbColor rgb="FF9999FF"/>
      <rgbColor rgb="FFC0504D"/>
      <rgbColor rgb="FFFFFFCC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79646"/>
      <rgbColor rgb="FFFF6600"/>
      <rgbColor rgb="FF8064A2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Mercury - Blue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9BBB59"/>
                </a:solidFill>
              </a:ln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7.6999999999999999E-2</c:v>
                </c:pt>
                <c:pt idx="1">
                  <c:v>0.185</c:v>
                </c:pt>
                <c:pt idx="2">
                  <c:v>0.316</c:v>
                </c:pt>
                <c:pt idx="3">
                  <c:v>0.42699999999999999</c:v>
                </c:pt>
                <c:pt idx="4">
                  <c:v>0.63800000000000001</c:v>
                </c:pt>
                <c:pt idx="5">
                  <c:v>0.85</c:v>
                </c:pt>
              </c:numCache>
            </c:numRef>
          </c:yVal>
          <c:smooth val="0"/>
        </c:ser>
        <c:ser>
          <c:idx val="1"/>
          <c:order val="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7.6999999999999999E-2</c:v>
                </c:pt>
                <c:pt idx="1">
                  <c:v>0.185</c:v>
                </c:pt>
                <c:pt idx="2">
                  <c:v>0.316</c:v>
                </c:pt>
                <c:pt idx="3">
                  <c:v>0.42699999999999999</c:v>
                </c:pt>
                <c:pt idx="4">
                  <c:v>0.63800000000000001</c:v>
                </c:pt>
                <c:pt idx="5">
                  <c:v>0.85</c:v>
                </c:pt>
              </c:numCache>
            </c:numRef>
          </c:yVal>
          <c:smooth val="0"/>
        </c:ser>
        <c:ser>
          <c:idx val="2"/>
          <c:order val="2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7.6999999999999999E-2</c:v>
                </c:pt>
                <c:pt idx="1">
                  <c:v>0.185</c:v>
                </c:pt>
                <c:pt idx="2">
                  <c:v>0.316</c:v>
                </c:pt>
                <c:pt idx="3">
                  <c:v>0.42699999999999999</c:v>
                </c:pt>
                <c:pt idx="4">
                  <c:v>0.63800000000000001</c:v>
                </c:pt>
                <c:pt idx="5">
                  <c:v>0.85</c:v>
                </c:pt>
              </c:numCache>
            </c:numRef>
          </c:yVal>
          <c:smooth val="0"/>
        </c:ser>
        <c:ser>
          <c:idx val="3"/>
          <c:order val="3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7.6999999999999999E-2</c:v>
                </c:pt>
                <c:pt idx="1">
                  <c:v>0.185</c:v>
                </c:pt>
                <c:pt idx="2">
                  <c:v>0.316</c:v>
                </c:pt>
                <c:pt idx="3">
                  <c:v>0.42699999999999999</c:v>
                </c:pt>
                <c:pt idx="4">
                  <c:v>0.63800000000000001</c:v>
                </c:pt>
                <c:pt idx="5">
                  <c:v>0.85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77016"/>
        <c:axId val="405577800"/>
      </c:scatterChart>
      <c:valAx>
        <c:axId val="4055770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Current(nA)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5577800"/>
        <c:crosses val="autoZero"/>
        <c:crossBetween val="midCat"/>
      </c:valAx>
      <c:valAx>
        <c:axId val="4055778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Volts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55770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Inverse Wavelength and Stopping Voltage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4F81BD"/>
                </a:solidFill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Sheet1!$O$3:$O$6</c:f>
              <c:numCache>
                <c:formatCode>General</c:formatCode>
                <c:ptCount val="4"/>
                <c:pt idx="0">
                  <c:v>2293577.981651376</c:v>
                </c:pt>
                <c:pt idx="1">
                  <c:v>1831501.8315018313</c:v>
                </c:pt>
                <c:pt idx="2">
                  <c:v>1449275.3623188403</c:v>
                </c:pt>
                <c:pt idx="3">
                  <c:v>1579778.8309636652</c:v>
                </c:pt>
              </c:numCache>
            </c:numRef>
          </c:xVal>
          <c:yVal>
            <c:numRef>
              <c:f>Sheet1!$P$3:$P$6</c:f>
              <c:numCache>
                <c:formatCode>General</c:formatCode>
                <c:ptCount val="4"/>
                <c:pt idx="0">
                  <c:v>0.95309999999999995</c:v>
                </c:pt>
                <c:pt idx="1">
                  <c:v>0.4889</c:v>
                </c:pt>
                <c:pt idx="2">
                  <c:v>1.149</c:v>
                </c:pt>
                <c:pt idx="3">
                  <c:v>1.0025999999999999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82504"/>
        <c:axId val="405587600"/>
      </c:scatterChart>
      <c:valAx>
        <c:axId val="4055825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1/Wavelength (nm^-1)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5587600"/>
        <c:crosses val="autoZero"/>
        <c:crossBetween val="midCat"/>
      </c:valAx>
      <c:valAx>
        <c:axId val="4055876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Stopping Voltage (V)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558250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Mercury - Green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4F81BD"/>
                </a:solidFill>
              </a:ln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6.0999999999999999E-2</c:v>
                </c:pt>
                <c:pt idx="1">
                  <c:v>0.114</c:v>
                </c:pt>
                <c:pt idx="2">
                  <c:v>0.16700000000000001</c:v>
                </c:pt>
                <c:pt idx="3">
                  <c:v>0.224</c:v>
                </c:pt>
                <c:pt idx="4">
                  <c:v>0.34300000000000003</c:v>
                </c:pt>
                <c:pt idx="5">
                  <c:v>0.42899999999999999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75056"/>
        <c:axId val="405579368"/>
      </c:scatterChart>
      <c:valAx>
        <c:axId val="4055750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Current(nA)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5579368"/>
        <c:crosses val="autoZero"/>
        <c:crossBetween val="midCat"/>
      </c:valAx>
      <c:valAx>
        <c:axId val="4055793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Volts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55750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Incandescent - Red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C0504D"/>
                </a:solidFill>
              </a:ln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9.8000000000000004E-2</c:v>
                </c:pt>
                <c:pt idx="1">
                  <c:v>0.13600000000000001</c:v>
                </c:pt>
                <c:pt idx="2">
                  <c:v>0.192</c:v>
                </c:pt>
                <c:pt idx="3">
                  <c:v>0.28799999999999998</c:v>
                </c:pt>
                <c:pt idx="4">
                  <c:v>0.73399999999999999</c:v>
                </c:pt>
                <c:pt idx="5">
                  <c:v>0.91</c:v>
                </c:pt>
              </c:numCache>
            </c:numRef>
          </c:yVal>
          <c:smooth val="0"/>
        </c:ser>
        <c:ser>
          <c:idx val="1"/>
          <c:order val="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9.8000000000000004E-2</c:v>
                </c:pt>
                <c:pt idx="1">
                  <c:v>0.13600000000000001</c:v>
                </c:pt>
                <c:pt idx="2">
                  <c:v>0.192</c:v>
                </c:pt>
                <c:pt idx="3">
                  <c:v>0.28799999999999998</c:v>
                </c:pt>
                <c:pt idx="4">
                  <c:v>0.73399999999999999</c:v>
                </c:pt>
                <c:pt idx="5">
                  <c:v>0.91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81328"/>
        <c:axId val="405573880"/>
      </c:scatterChart>
      <c:valAx>
        <c:axId val="4055813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Current(nA)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5573880"/>
        <c:crosses val="autoZero"/>
        <c:crossBetween val="midCat"/>
      </c:valAx>
      <c:valAx>
        <c:axId val="4055738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Volts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558132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Laser - Diffused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4F81BD"/>
                </a:solidFill>
              </a:ln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Sheet1!$F$3:$F$8</c:f>
              <c:numCache>
                <c:formatCode>General</c:formatCode>
                <c:ptCount val="6"/>
                <c:pt idx="0">
                  <c:v>5.0999999999999997E-2</c:v>
                </c:pt>
                <c:pt idx="1">
                  <c:v>0.10299999999999999</c:v>
                </c:pt>
                <c:pt idx="2">
                  <c:v>0.16200000000000001</c:v>
                </c:pt>
                <c:pt idx="3">
                  <c:v>0.216</c:v>
                </c:pt>
                <c:pt idx="4">
                  <c:v>0.33800000000000002</c:v>
                </c:pt>
                <c:pt idx="5">
                  <c:v>0.94899999999999995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81720"/>
        <c:axId val="405578584"/>
      </c:scatterChart>
      <c:valAx>
        <c:axId val="4055817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Current(nA)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5578584"/>
        <c:crosses val="autoZero"/>
        <c:crossBetween val="midCat"/>
      </c:valAx>
      <c:valAx>
        <c:axId val="4055785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Volts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558172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Mercury - Blue V^2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4F81BD"/>
                </a:solidFill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Sheet1!$H$3:$H$8</c:f>
              <c:numCache>
                <c:formatCode>General</c:formatCode>
                <c:ptCount val="6"/>
                <c:pt idx="0">
                  <c:v>5.9290000000000002E-3</c:v>
                </c:pt>
                <c:pt idx="1">
                  <c:v>3.4224999999999998E-2</c:v>
                </c:pt>
                <c:pt idx="2">
                  <c:v>9.9856E-2</c:v>
                </c:pt>
                <c:pt idx="3">
                  <c:v>0.18232899999999999</c:v>
                </c:pt>
                <c:pt idx="4">
                  <c:v>0.40704400000000002</c:v>
                </c:pt>
                <c:pt idx="5">
                  <c:v>0.72249999999999992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74272"/>
        <c:axId val="405583288"/>
      </c:scatterChart>
      <c:valAx>
        <c:axId val="4055742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Current(nA)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5583288"/>
        <c:crosses val="autoZero"/>
        <c:crossBetween val="midCat"/>
      </c:valAx>
      <c:valAx>
        <c:axId val="4055832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Volts^2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557427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Mercury - Green V^2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4F81BD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Sheet1!$I$3:$I$8</c:f>
              <c:numCache>
                <c:formatCode>General</c:formatCode>
                <c:ptCount val="6"/>
                <c:pt idx="0">
                  <c:v>3.7209999999999999E-3</c:v>
                </c:pt>
                <c:pt idx="1">
                  <c:v>1.2996000000000001E-2</c:v>
                </c:pt>
                <c:pt idx="2">
                  <c:v>2.7889000000000004E-2</c:v>
                </c:pt>
                <c:pt idx="3">
                  <c:v>5.0176000000000005E-2</c:v>
                </c:pt>
                <c:pt idx="4">
                  <c:v>0.11764900000000002</c:v>
                </c:pt>
                <c:pt idx="5">
                  <c:v>0.18404099999999998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85640"/>
        <c:axId val="405586032"/>
      </c:scatterChart>
      <c:valAx>
        <c:axId val="40558564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Current(nA)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5586032"/>
        <c:crosses val="autoZero"/>
        <c:crossBetween val="midCat"/>
      </c:valAx>
      <c:valAx>
        <c:axId val="4055860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Volts^2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558564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Incandescent - Red V^2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4F81BD"/>
                </a:solidFill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Sheet1!$J$3:$J$8</c:f>
              <c:numCache>
                <c:formatCode>General</c:formatCode>
                <c:ptCount val="6"/>
                <c:pt idx="0">
                  <c:v>9.6040000000000014E-3</c:v>
                </c:pt>
                <c:pt idx="1">
                  <c:v>1.8496000000000002E-2</c:v>
                </c:pt>
                <c:pt idx="2">
                  <c:v>3.6864000000000001E-2</c:v>
                </c:pt>
                <c:pt idx="3">
                  <c:v>8.294399999999999E-2</c:v>
                </c:pt>
                <c:pt idx="4">
                  <c:v>0.53875600000000001</c:v>
                </c:pt>
                <c:pt idx="5">
                  <c:v>0.82810000000000006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86424"/>
        <c:axId val="405589560"/>
      </c:scatterChart>
      <c:valAx>
        <c:axId val="40558642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Current(nA)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5589560"/>
        <c:crosses val="autoZero"/>
        <c:crossBetween val="midCat"/>
      </c:valAx>
      <c:valAx>
        <c:axId val="4055895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Volts^2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558642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Laser - Diffused V^2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4F81BD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Sheet1!$K$3:$K$8</c:f>
              <c:numCache>
                <c:formatCode>General</c:formatCode>
                <c:ptCount val="6"/>
                <c:pt idx="0">
                  <c:v>2.6009999999999996E-3</c:v>
                </c:pt>
                <c:pt idx="1">
                  <c:v>1.0608999999999999E-2</c:v>
                </c:pt>
                <c:pt idx="2">
                  <c:v>2.6244E-2</c:v>
                </c:pt>
                <c:pt idx="3">
                  <c:v>4.6655999999999996E-2</c:v>
                </c:pt>
                <c:pt idx="4">
                  <c:v>0.11424400000000001</c:v>
                </c:pt>
                <c:pt idx="5">
                  <c:v>0.90060099999999987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87992"/>
        <c:axId val="405586816"/>
      </c:scatterChart>
      <c:valAx>
        <c:axId val="4055879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Current(nA)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5586816"/>
        <c:crosses val="autoZero"/>
        <c:crossBetween val="midCat"/>
      </c:valAx>
      <c:valAx>
        <c:axId val="4055868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Volts^2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55879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Inverse Wavelength and Stopping Voltage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4F81BD"/>
                </a:solidFill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Sheet1!$O$3:$O$6</c:f>
              <c:numCache>
                <c:formatCode>General</c:formatCode>
                <c:ptCount val="4"/>
                <c:pt idx="0">
                  <c:v>2293577.981651376</c:v>
                </c:pt>
                <c:pt idx="1">
                  <c:v>1831501.8315018313</c:v>
                </c:pt>
                <c:pt idx="2">
                  <c:v>1449275.3623188403</c:v>
                </c:pt>
                <c:pt idx="3">
                  <c:v>1579778.8309636652</c:v>
                </c:pt>
              </c:numCache>
            </c:numRef>
          </c:xVal>
          <c:yVal>
            <c:numRef>
              <c:f>Sheet1!$N$3:$N$6</c:f>
              <c:numCache>
                <c:formatCode>General</c:formatCode>
                <c:ptCount val="4"/>
                <c:pt idx="0">
                  <c:v>0.60746332328767105</c:v>
                </c:pt>
                <c:pt idx="1">
                  <c:v>0.16119207397260299</c:v>
                </c:pt>
                <c:pt idx="2">
                  <c:v>0.68762428493150696</c:v>
                </c:pt>
                <c:pt idx="3">
                  <c:v>0.53206911232876697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80936"/>
        <c:axId val="405577408"/>
      </c:scatterChart>
      <c:valAx>
        <c:axId val="40558093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1/Wavelength (nm^-1)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5577408"/>
        <c:crosses val="autoZero"/>
        <c:crossBetween val="midCat"/>
      </c:valAx>
      <c:valAx>
        <c:axId val="4055774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Stopping Voltage (V)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55809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45000</xdr:colOff>
      <xdr:row>9</xdr:row>
      <xdr:rowOff>152640</xdr:rowOff>
    </xdr:from>
    <xdr:to>
      <xdr:col>5</xdr:col>
      <xdr:colOff>349560</xdr:colOff>
      <xdr:row>24</xdr:row>
      <xdr:rowOff>129600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599040</xdr:colOff>
      <xdr:row>25</xdr:row>
      <xdr:rowOff>177840</xdr:rowOff>
    </xdr:from>
    <xdr:to>
      <xdr:col>5</xdr:col>
      <xdr:colOff>303840</xdr:colOff>
      <xdr:row>40</xdr:row>
      <xdr:rowOff>124200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1103400</xdr:colOff>
      <xdr:row>9</xdr:row>
      <xdr:rowOff>162360</xdr:rowOff>
    </xdr:from>
    <xdr:to>
      <xdr:col>11</xdr:col>
      <xdr:colOff>417600</xdr:colOff>
      <xdr:row>24</xdr:row>
      <xdr:rowOff>139320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10080</xdr:colOff>
      <xdr:row>26</xdr:row>
      <xdr:rowOff>5760</xdr:rowOff>
    </xdr:from>
    <xdr:to>
      <xdr:col>11</xdr:col>
      <xdr:colOff>457560</xdr:colOff>
      <xdr:row>40</xdr:row>
      <xdr:rowOff>142560</xdr:rowOff>
    </xdr:to>
    <xdr:graphicFrame macro="">
      <xdr:nvGraphicFramePr>
        <xdr:cNvPr id="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588240</xdr:colOff>
      <xdr:row>42</xdr:row>
      <xdr:rowOff>18360</xdr:rowOff>
    </xdr:from>
    <xdr:to>
      <xdr:col>5</xdr:col>
      <xdr:colOff>293040</xdr:colOff>
      <xdr:row>56</xdr:row>
      <xdr:rowOff>155160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99720</xdr:colOff>
      <xdr:row>58</xdr:row>
      <xdr:rowOff>95760</xdr:rowOff>
    </xdr:from>
    <xdr:to>
      <xdr:col>5</xdr:col>
      <xdr:colOff>404280</xdr:colOff>
      <xdr:row>72</xdr:row>
      <xdr:rowOff>172080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1126800</xdr:colOff>
      <xdr:row>42</xdr:row>
      <xdr:rowOff>25920</xdr:rowOff>
    </xdr:from>
    <xdr:to>
      <xdr:col>11</xdr:col>
      <xdr:colOff>137520</xdr:colOff>
      <xdr:row>56</xdr:row>
      <xdr:rowOff>163080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0</xdr:colOff>
      <xdr:row>58</xdr:row>
      <xdr:rowOff>109440</xdr:rowOff>
    </xdr:from>
    <xdr:to>
      <xdr:col>11</xdr:col>
      <xdr:colOff>142560</xdr:colOff>
      <xdr:row>72</xdr:row>
      <xdr:rowOff>185760</xdr:rowOff>
    </xdr:to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12</xdr:col>
      <xdr:colOff>0</xdr:colOff>
      <xdr:row>10</xdr:row>
      <xdr:rowOff>115920</xdr:rowOff>
    </xdr:from>
    <xdr:to>
      <xdr:col>16</xdr:col>
      <xdr:colOff>228240</xdr:colOff>
      <xdr:row>25</xdr:row>
      <xdr:rowOff>77760</xdr:rowOff>
    </xdr:to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16</xdr:col>
      <xdr:colOff>288720</xdr:colOff>
      <xdr:row>10</xdr:row>
      <xdr:rowOff>116280</xdr:rowOff>
    </xdr:from>
    <xdr:to>
      <xdr:col>23</xdr:col>
      <xdr:colOff>326880</xdr:colOff>
      <xdr:row>25</xdr:row>
      <xdr:rowOff>78120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tabSelected="1" topLeftCell="W1" zoomScale="140" zoomScaleNormal="140" workbookViewId="0">
      <selection activeCell="AB4" sqref="AB4"/>
    </sheetView>
  </sheetViews>
  <sheetFormatPr defaultRowHeight="15" x14ac:dyDescent="0.25"/>
  <cols>
    <col min="1" max="2" width="8.5703125"/>
    <col min="3" max="3" width="14.28515625"/>
    <col min="4" max="4" width="14.85546875"/>
    <col min="5" max="5" width="24.85546875"/>
    <col min="6" max="6" width="16"/>
    <col min="7" max="7" width="11.42578125"/>
    <col min="8" max="8" width="12.85546875"/>
    <col min="9" max="9" width="12.42578125"/>
    <col min="10" max="10" width="15.85546875"/>
    <col min="11" max="11" width="13"/>
    <col min="12" max="12" width="8.5703125"/>
    <col min="13" max="13" width="16.42578125"/>
    <col min="14" max="14" width="19.42578125"/>
    <col min="15" max="15" width="16.28515625"/>
    <col min="16" max="16" width="16.42578125"/>
    <col min="17" max="19" width="8.5703125"/>
    <col min="20" max="20" width="15.85546875"/>
    <col min="21" max="22" width="8.5703125"/>
    <col min="23" max="23" width="13.140625"/>
    <col min="24" max="24" width="11.7109375"/>
    <col min="25" max="25" width="8.5703125"/>
    <col min="26" max="26" width="10.85546875"/>
    <col min="27" max="27" width="12.5703125"/>
    <col min="28" max="28" width="11.7109375"/>
    <col min="29" max="1025" width="8.5703125"/>
  </cols>
  <sheetData>
    <row r="1" spans="1:28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8" x14ac:dyDescent="0.25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3" t="s">
        <v>6</v>
      </c>
      <c r="G2" s="5"/>
      <c r="H2" s="4" t="s">
        <v>7</v>
      </c>
      <c r="I2" s="4" t="s">
        <v>7</v>
      </c>
      <c r="J2" s="4" t="s">
        <v>7</v>
      </c>
      <c r="K2" s="4" t="s">
        <v>7</v>
      </c>
      <c r="L2" s="3"/>
      <c r="M2" s="4" t="s">
        <v>8</v>
      </c>
      <c r="N2" s="4" t="s">
        <v>9</v>
      </c>
      <c r="O2" s="4" t="s">
        <v>10</v>
      </c>
      <c r="P2" s="6"/>
      <c r="Q2" s="7"/>
      <c r="R2" s="2" t="s">
        <v>11</v>
      </c>
      <c r="S2" s="2"/>
      <c r="T2" s="2"/>
      <c r="U2" s="2"/>
      <c r="V2" s="2"/>
      <c r="W2" s="2"/>
    </row>
    <row r="3" spans="1:28" x14ac:dyDescent="0.25">
      <c r="A3" s="8">
        <v>1</v>
      </c>
      <c r="B3" s="9">
        <v>10</v>
      </c>
      <c r="C3" s="10">
        <v>7.6999999999999999E-2</v>
      </c>
      <c r="D3" s="10">
        <v>6.0999999999999999E-2</v>
      </c>
      <c r="E3" s="10">
        <v>9.8000000000000004E-2</v>
      </c>
      <c r="F3" s="10">
        <v>5.0999999999999997E-2</v>
      </c>
      <c r="G3" s="6"/>
      <c r="H3" s="11">
        <f t="shared" ref="H3:K8" si="0">C3^2</f>
        <v>5.9290000000000002E-3</v>
      </c>
      <c r="I3" s="11">
        <f t="shared" si="0"/>
        <v>3.7209999999999999E-3</v>
      </c>
      <c r="J3" s="11">
        <f t="shared" si="0"/>
        <v>9.6040000000000014E-3</v>
      </c>
      <c r="K3" s="11">
        <f t="shared" si="0"/>
        <v>2.6009999999999996E-3</v>
      </c>
      <c r="L3" s="6"/>
      <c r="M3" s="12">
        <f>436*10^-9</f>
        <v>4.3600000000000004E-7</v>
      </c>
      <c r="N3" s="13">
        <v>0.60746332328767105</v>
      </c>
      <c r="O3" s="14">
        <f>1/M3</f>
        <v>2293577.981651376</v>
      </c>
      <c r="P3" s="7">
        <v>0.95309999999999995</v>
      </c>
      <c r="R3" t="s">
        <v>12</v>
      </c>
      <c r="S3" t="s">
        <v>13</v>
      </c>
      <c r="T3" t="s">
        <v>14</v>
      </c>
      <c r="U3" s="7" t="s">
        <v>15</v>
      </c>
      <c r="V3" t="s">
        <v>16</v>
      </c>
      <c r="W3" t="s">
        <v>17</v>
      </c>
      <c r="X3" t="s">
        <v>18</v>
      </c>
      <c r="Y3" t="s">
        <v>19</v>
      </c>
      <c r="Z3" t="s">
        <v>20</v>
      </c>
      <c r="AA3" t="s">
        <v>21</v>
      </c>
      <c r="AB3" t="s">
        <v>22</v>
      </c>
    </row>
    <row r="4" spans="1:28" x14ac:dyDescent="0.25">
      <c r="A4" s="8">
        <v>2</v>
      </c>
      <c r="B4" s="9">
        <v>8</v>
      </c>
      <c r="C4" s="10">
        <v>0.185</v>
      </c>
      <c r="D4" s="10">
        <v>0.114</v>
      </c>
      <c r="E4" s="10">
        <v>0.13600000000000001</v>
      </c>
      <c r="F4" s="10">
        <v>0.10299999999999999</v>
      </c>
      <c r="G4" s="7"/>
      <c r="H4" s="11">
        <f t="shared" si="0"/>
        <v>3.4224999999999998E-2</v>
      </c>
      <c r="I4" s="11">
        <f t="shared" si="0"/>
        <v>1.2996000000000001E-2</v>
      </c>
      <c r="J4" s="11">
        <f t="shared" si="0"/>
        <v>1.8496000000000002E-2</v>
      </c>
      <c r="K4" s="11">
        <f t="shared" si="0"/>
        <v>1.0608999999999999E-2</v>
      </c>
      <c r="L4" s="7"/>
      <c r="M4" s="15">
        <f>546*10^-9</f>
        <v>5.4600000000000005E-7</v>
      </c>
      <c r="N4" s="13">
        <v>0.16119207397260299</v>
      </c>
      <c r="O4" s="14">
        <f>1/M4</f>
        <v>1831501.8315018313</v>
      </c>
      <c r="P4" s="7">
        <v>0.4889</v>
      </c>
      <c r="Q4" s="7" t="s">
        <v>23</v>
      </c>
      <c r="R4" s="7">
        <f>AVERAGE(C3:C8)</f>
        <v>0.41550000000000004</v>
      </c>
      <c r="S4" s="16"/>
      <c r="T4" s="12">
        <f>436*10^-9</f>
        <v>4.3600000000000004E-7</v>
      </c>
      <c r="U4">
        <f>STDEV(C3:C8)</f>
        <v>0.28845848921465278</v>
      </c>
      <c r="V4" s="16"/>
      <c r="W4" s="16"/>
      <c r="X4">
        <f>M3*(1.602*10^-19)/(3*10^8)</f>
        <v>2.3282400000000003E-34</v>
      </c>
      <c r="Y4" s="16"/>
      <c r="Z4" s="16">
        <f>10*10^-9</f>
        <v>1E-8</v>
      </c>
      <c r="AA4">
        <f>SQRT((X4*U4)^2)</f>
        <v>6.7160059292912329E-35</v>
      </c>
      <c r="AB4">
        <f>(P3 + N10)*M3*(1.602*10^-19)/(3*10^8)</f>
        <v>5.3428451519999996E-34</v>
      </c>
    </row>
    <row r="5" spans="1:28" x14ac:dyDescent="0.25">
      <c r="A5" s="8">
        <v>3</v>
      </c>
      <c r="B5" s="9">
        <v>6</v>
      </c>
      <c r="C5" s="10">
        <v>0.316</v>
      </c>
      <c r="D5" s="10">
        <v>0.16700000000000001</v>
      </c>
      <c r="E5" s="10">
        <v>0.192</v>
      </c>
      <c r="F5" s="10">
        <v>0.16200000000000001</v>
      </c>
      <c r="G5" s="7"/>
      <c r="H5" s="11">
        <f t="shared" si="0"/>
        <v>9.9856E-2</v>
      </c>
      <c r="I5" s="11">
        <f t="shared" si="0"/>
        <v>2.7889000000000004E-2</v>
      </c>
      <c r="J5" s="11">
        <f t="shared" si="0"/>
        <v>3.6864000000000001E-2</v>
      </c>
      <c r="K5" s="11">
        <f t="shared" si="0"/>
        <v>2.6244E-2</v>
      </c>
      <c r="L5" s="7"/>
      <c r="M5" s="15">
        <f>690*10^-9</f>
        <v>6.9000000000000006E-7</v>
      </c>
      <c r="N5" s="13">
        <v>0.68762428493150696</v>
      </c>
      <c r="O5" s="14">
        <f>1/M5</f>
        <v>1449275.3623188403</v>
      </c>
      <c r="P5" s="7">
        <v>1.149</v>
      </c>
      <c r="Q5" s="7" t="s">
        <v>24</v>
      </c>
      <c r="R5" s="7">
        <f>AVERAGE(D3:D8)</f>
        <v>0.223</v>
      </c>
      <c r="S5" s="16"/>
      <c r="T5" s="15">
        <f>546*10^-9</f>
        <v>5.4600000000000005E-7</v>
      </c>
      <c r="U5">
        <f>STDEV(D3:D8)</f>
        <v>0.14006998250874456</v>
      </c>
      <c r="V5" s="16"/>
      <c r="W5" s="16"/>
      <c r="X5">
        <f>M4*(1.602*10^-19)/(3*10^8)</f>
        <v>2.9156400000000004E-34</v>
      </c>
      <c r="Y5" s="16"/>
      <c r="Z5" s="16">
        <f>10*10^-9</f>
        <v>1E-8</v>
      </c>
      <c r="AA5">
        <f>SQRT((X5*U5)^2)</f>
        <v>4.0839364380179602E-35</v>
      </c>
      <c r="AB5">
        <f>(P4+N10)*M4*(1.602*10^-19)/(3*10^8)</f>
        <v>5.3373705840000008E-34</v>
      </c>
    </row>
    <row r="6" spans="1:28" x14ac:dyDescent="0.25">
      <c r="A6" s="8">
        <v>4</v>
      </c>
      <c r="B6" s="9">
        <v>4</v>
      </c>
      <c r="C6" s="10">
        <v>0.42699999999999999</v>
      </c>
      <c r="D6" s="10">
        <v>0.224</v>
      </c>
      <c r="E6" s="10">
        <v>0.28799999999999998</v>
      </c>
      <c r="F6" s="10">
        <v>0.216</v>
      </c>
      <c r="G6" s="7"/>
      <c r="H6" s="11">
        <f t="shared" si="0"/>
        <v>0.18232899999999999</v>
      </c>
      <c r="I6" s="11">
        <f t="shared" si="0"/>
        <v>5.0176000000000005E-2</v>
      </c>
      <c r="J6" s="11">
        <f t="shared" si="0"/>
        <v>8.294399999999999E-2</v>
      </c>
      <c r="K6" s="11">
        <f t="shared" si="0"/>
        <v>4.6655999999999996E-2</v>
      </c>
      <c r="L6" s="7"/>
      <c r="M6" s="15">
        <f>633*10^-9</f>
        <v>6.3300000000000002E-7</v>
      </c>
      <c r="N6" s="13">
        <v>0.53206911232876697</v>
      </c>
      <c r="O6" s="14">
        <f>1/M6</f>
        <v>1579778.8309636652</v>
      </c>
      <c r="P6" s="7">
        <v>1.0025999999999999</v>
      </c>
      <c r="Q6" s="7" t="s">
        <v>25</v>
      </c>
      <c r="R6" s="7">
        <f>AVERAGE(E3:E8)</f>
        <v>0.39300000000000002</v>
      </c>
      <c r="S6" s="16"/>
      <c r="T6" s="15">
        <f>690*10^-9</f>
        <v>6.9000000000000006E-7</v>
      </c>
      <c r="U6">
        <f>STDEV(E3:E8)</f>
        <v>0.34294897579669192</v>
      </c>
      <c r="V6" s="16"/>
      <c r="W6" s="16"/>
      <c r="X6">
        <f>M5*(1.602*10^-19)/(3*10^8)</f>
        <v>3.6846000000000001E-34</v>
      </c>
      <c r="Y6" s="16"/>
      <c r="Z6" s="16">
        <f>10*10^-9</f>
        <v>1E-8</v>
      </c>
      <c r="AA6">
        <f>SQRT((X6*U6)^2)</f>
        <v>1.263629796220491E-34</v>
      </c>
      <c r="AB6">
        <f>(P5+N10)*M5*(1.602*10^-19)/(3*10^8)</f>
        <v>9.1772332200000004E-34</v>
      </c>
    </row>
    <row r="7" spans="1:28" x14ac:dyDescent="0.25">
      <c r="A7" s="8">
        <v>5</v>
      </c>
      <c r="B7" s="9">
        <v>2</v>
      </c>
      <c r="C7" s="10">
        <v>0.63800000000000001</v>
      </c>
      <c r="D7" s="10">
        <v>0.34300000000000003</v>
      </c>
      <c r="E7" s="10">
        <v>0.73399999999999999</v>
      </c>
      <c r="F7" s="10">
        <v>0.33800000000000002</v>
      </c>
      <c r="G7" s="7"/>
      <c r="H7" s="11">
        <f t="shared" si="0"/>
        <v>0.40704400000000002</v>
      </c>
      <c r="I7" s="11">
        <f t="shared" si="0"/>
        <v>0.11764900000000002</v>
      </c>
      <c r="J7" s="11">
        <f t="shared" si="0"/>
        <v>0.53875600000000001</v>
      </c>
      <c r="K7" s="11">
        <f t="shared" si="0"/>
        <v>0.11424400000000001</v>
      </c>
      <c r="L7" s="7"/>
      <c r="M7" s="7"/>
      <c r="N7" s="7"/>
      <c r="O7" s="17"/>
      <c r="P7" s="17"/>
      <c r="Q7" s="7" t="s">
        <v>26</v>
      </c>
      <c r="R7" s="7">
        <f>AVERAGE(F3:F8)</f>
        <v>0.30316666666666664</v>
      </c>
      <c r="S7" s="16"/>
      <c r="T7" s="15">
        <f>633*10^-9</f>
        <v>6.3300000000000002E-7</v>
      </c>
      <c r="U7">
        <f>STDEV(F3:F8)</f>
        <v>0.33151013056416034</v>
      </c>
      <c r="V7" s="16"/>
      <c r="W7" s="16"/>
      <c r="X7">
        <f>M6*(1.602*10^-19)/(3*10^8)</f>
        <v>3.3802200000000002E-34</v>
      </c>
      <c r="Y7" s="16"/>
      <c r="Z7" s="16">
        <f>10*10^-9</f>
        <v>1E-8</v>
      </c>
      <c r="AA7">
        <f>SQRT((X7*U7)^2)</f>
        <v>1.1205771735355861E-34</v>
      </c>
      <c r="AB7">
        <f>(P6+N10)*M6*(1.602*10^-19)/(3*10^8)</f>
        <v>7.9242497459999989E-34</v>
      </c>
    </row>
    <row r="8" spans="1:28" x14ac:dyDescent="0.25">
      <c r="A8" s="8">
        <v>6</v>
      </c>
      <c r="B8" s="9">
        <v>1</v>
      </c>
      <c r="C8" s="10">
        <v>0.85</v>
      </c>
      <c r="D8" s="10">
        <v>0.42899999999999999</v>
      </c>
      <c r="E8" s="10">
        <v>0.91</v>
      </c>
      <c r="F8" s="10">
        <v>0.94899999999999995</v>
      </c>
      <c r="G8" s="7"/>
      <c r="H8" s="11">
        <f t="shared" si="0"/>
        <v>0.72249999999999992</v>
      </c>
      <c r="I8" s="11">
        <f t="shared" si="0"/>
        <v>0.18404099999999998</v>
      </c>
      <c r="J8" s="11">
        <f t="shared" si="0"/>
        <v>0.82810000000000006</v>
      </c>
      <c r="K8" s="11">
        <f t="shared" si="0"/>
        <v>0.90060099999999987</v>
      </c>
      <c r="L8" s="7"/>
      <c r="M8" s="7"/>
      <c r="N8" s="7"/>
      <c r="O8" s="17"/>
      <c r="P8" s="17"/>
      <c r="Q8" s="7" t="s">
        <v>27</v>
      </c>
      <c r="R8" s="7" t="s">
        <v>28</v>
      </c>
      <c r="T8">
        <f>P9*(6.02*10^-19)/(3*10^8)</f>
        <v>5.5785333333333324E-34</v>
      </c>
      <c r="Z8" s="7"/>
    </row>
    <row r="9" spans="1:2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18" t="s">
        <v>29</v>
      </c>
      <c r="N9" s="7">
        <f>LINEST(O3:O6,P3:P6,0,1)</f>
        <v>1822874.4308516458</v>
      </c>
      <c r="O9" s="19" t="s">
        <v>30</v>
      </c>
      <c r="P9" s="20">
        <v>2.7799999999999997E-7</v>
      </c>
      <c r="Q9" s="7"/>
      <c r="R9" s="7"/>
      <c r="X9" t="s">
        <v>31</v>
      </c>
      <c r="Y9" t="s">
        <v>32</v>
      </c>
      <c r="AA9" t="s">
        <v>33</v>
      </c>
    </row>
    <row r="10" spans="1:28" x14ac:dyDescent="0.25">
      <c r="A10" s="7"/>
      <c r="B10" s="18" t="s">
        <v>29</v>
      </c>
      <c r="C10" s="18">
        <f>LINEST(C3:C8,B3:B8,0,1)</f>
        <v>3.6108597285067871E-2</v>
      </c>
      <c r="D10" s="7"/>
      <c r="E10" s="7"/>
      <c r="F10" s="7"/>
      <c r="G10" s="18" t="s">
        <v>29</v>
      </c>
      <c r="H10" s="18">
        <f>LINEST(E3:E8,B3:B8,0,1)</f>
        <v>3.0542986425339362E-2</v>
      </c>
      <c r="I10" s="7"/>
      <c r="J10" s="7"/>
      <c r="K10" s="7"/>
      <c r="L10" s="7"/>
      <c r="M10" s="18" t="s">
        <v>34</v>
      </c>
      <c r="N10" s="7">
        <v>1.3416999999999999</v>
      </c>
      <c r="O10" s="7">
        <f>INDEX(LINEST(P3:P6,O3:O6),2)</f>
        <v>1.3147292234212897</v>
      </c>
      <c r="P10" s="17"/>
      <c r="Q10" s="7"/>
      <c r="R10" s="7"/>
      <c r="X10">
        <f>TINV(0.05,5)</f>
        <v>2.570581835636315</v>
      </c>
      <c r="Y10">
        <f>X10/SQRT(5)</f>
        <v>1.1495991452417984</v>
      </c>
      <c r="AA10">
        <f>AA4*Y10</f>
        <v>7.7207146757520516E-35</v>
      </c>
    </row>
    <row r="11" spans="1:2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7"/>
      <c r="P11" s="17"/>
      <c r="Q11" s="7"/>
      <c r="R11" s="7"/>
      <c r="AA11">
        <f>AA5*Y10</f>
        <v>4.694889838367282E-35</v>
      </c>
    </row>
    <row r="12" spans="1:2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7"/>
      <c r="P12" s="17"/>
      <c r="Q12" s="7"/>
      <c r="AA12">
        <f>AA6*Y10</f>
        <v>1.4526677336371444E-34</v>
      </c>
    </row>
    <row r="13" spans="1:28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7"/>
      <c r="P13" s="17"/>
      <c r="Q13" s="7"/>
      <c r="AA13">
        <f>AA7*Y10</f>
        <v>1.2882145608739802E-34</v>
      </c>
    </row>
    <row r="14" spans="1:28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7"/>
      <c r="P14" s="17"/>
      <c r="Q14" s="7"/>
    </row>
    <row r="15" spans="1:28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28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21" x14ac:dyDescent="0.25">
      <c r="A17" s="7"/>
      <c r="B17" s="7"/>
      <c r="C17" s="7"/>
      <c r="D17" s="7"/>
      <c r="E17" s="7"/>
      <c r="F17" s="7">
        <v>0.95309999999999995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21" x14ac:dyDescent="0.25">
      <c r="A18" s="7"/>
      <c r="B18" s="7"/>
      <c r="C18" s="7"/>
      <c r="D18" s="7"/>
      <c r="E18" s="7"/>
      <c r="F18" s="7">
        <v>0.4889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21" x14ac:dyDescent="0.25">
      <c r="A19" s="7"/>
      <c r="B19" s="7"/>
      <c r="C19" s="7"/>
      <c r="D19" s="7"/>
      <c r="E19" s="7"/>
      <c r="F19" s="7">
        <v>1.149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21" x14ac:dyDescent="0.25">
      <c r="A20" s="7"/>
      <c r="B20" s="7"/>
      <c r="C20" s="7"/>
      <c r="D20" s="7"/>
      <c r="E20" s="7"/>
      <c r="F20" s="7">
        <v>1.0025999999999999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2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2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2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2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2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21" x14ac:dyDescent="0.25">
      <c r="A26" s="7"/>
      <c r="B26" s="18" t="s">
        <v>29</v>
      </c>
      <c r="C26" s="18">
        <f>LINEST(D3:D8,B3:B8,0,1)</f>
        <v>2.0520361990950222E-2</v>
      </c>
      <c r="D26" s="7"/>
      <c r="E26" s="7"/>
      <c r="F26" s="7"/>
      <c r="G26" s="18" t="s">
        <v>29</v>
      </c>
      <c r="H26" s="18">
        <f>LINEST(F3:F8,B3:B8,0,1)</f>
        <v>2.1696832579185515E-2</v>
      </c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2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>
        <v>0.95309999999999995</v>
      </c>
      <c r="P27" s="7"/>
      <c r="Q27" s="7"/>
      <c r="R27" s="7"/>
      <c r="S27">
        <v>881444.64</v>
      </c>
      <c r="U27">
        <v>1.262</v>
      </c>
    </row>
    <row r="28" spans="1:21" x14ac:dyDescent="0.25">
      <c r="A28" s="6"/>
      <c r="B28" s="6"/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>
        <v>0.4889</v>
      </c>
      <c r="P28" s="7"/>
      <c r="Q28" s="7"/>
      <c r="R28" s="7"/>
    </row>
    <row r="29" spans="1:2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>
        <v>1.149</v>
      </c>
      <c r="P29" s="7"/>
      <c r="Q29" s="7"/>
      <c r="R29" s="7"/>
    </row>
    <row r="30" spans="1:2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1.0025999999999999</v>
      </c>
      <c r="P30" s="7"/>
      <c r="Q30" s="7"/>
      <c r="R30" s="7"/>
    </row>
    <row r="31" spans="1:2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21" x14ac:dyDescent="0.25">
      <c r="A32" s="7"/>
      <c r="B32" s="7"/>
      <c r="C32" s="7"/>
      <c r="D32" s="7"/>
      <c r="E32" s="7"/>
      <c r="F32" s="7"/>
      <c r="G32" s="7"/>
      <c r="H32" s="6"/>
      <c r="I32" s="6"/>
      <c r="J32" s="6"/>
      <c r="K32" s="6"/>
      <c r="L32" s="6"/>
      <c r="M32" s="6"/>
      <c r="N32" s="7"/>
      <c r="O32" s="7"/>
      <c r="P32" s="7"/>
      <c r="Q32" s="7"/>
      <c r="R32" s="7"/>
    </row>
    <row r="33" spans="1:18" x14ac:dyDescent="0.25">
      <c r="A33" s="7"/>
      <c r="B33" s="7"/>
      <c r="C33" s="7"/>
      <c r="D33" s="7"/>
      <c r="E33" s="7"/>
      <c r="F33" s="7"/>
      <c r="G33" s="7"/>
      <c r="H33" s="6"/>
      <c r="I33" s="6"/>
      <c r="J33" s="6"/>
      <c r="K33" s="6"/>
      <c r="L33" s="6"/>
      <c r="M33" s="6"/>
      <c r="N33" s="7"/>
      <c r="O33" s="7"/>
      <c r="P33" s="7"/>
      <c r="Q33" s="7"/>
      <c r="R33" s="7"/>
    </row>
    <row r="34" spans="1:18" x14ac:dyDescent="0.25">
      <c r="A34" s="7"/>
      <c r="B34" s="7"/>
      <c r="C34" s="7"/>
      <c r="D34" s="7"/>
      <c r="E34" s="7"/>
      <c r="F34" s="7"/>
      <c r="G34" s="7"/>
      <c r="H34" s="6"/>
      <c r="I34" s="6"/>
      <c r="J34" s="6"/>
      <c r="K34" s="6"/>
      <c r="L34" s="6"/>
      <c r="M34" s="6"/>
      <c r="N34" s="7"/>
      <c r="O34" s="7"/>
      <c r="P34" s="7"/>
      <c r="Q34" s="7"/>
      <c r="R34" s="7"/>
    </row>
    <row r="35" spans="1:18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x14ac:dyDescent="0.25">
      <c r="A40" s="6"/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x14ac:dyDescent="0.25">
      <c r="A41" s="7"/>
      <c r="B41" s="7"/>
      <c r="C41" s="7"/>
      <c r="D41" s="18"/>
      <c r="E41" s="1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x14ac:dyDescent="0.25">
      <c r="A42" s="7"/>
      <c r="B42" s="18" t="s">
        <v>29</v>
      </c>
      <c r="C42" s="18">
        <f>LINEST(H3:H8,B3:B8,0,1)</f>
        <v>1.4471176470588232E-2</v>
      </c>
      <c r="D42" s="18" t="s">
        <v>34</v>
      </c>
      <c r="E42">
        <f>INDEX(LINEST(H3:H8,B3:B8),2)</f>
        <v>0.60746332328767116</v>
      </c>
      <c r="F42" s="7"/>
      <c r="G42" s="18" t="s">
        <v>29</v>
      </c>
      <c r="H42" s="18">
        <f>LINEST(J3:J8,B3:B8,0,1)</f>
        <v>1.2228868778280539E-2</v>
      </c>
      <c r="I42" s="18" t="s">
        <v>34</v>
      </c>
      <c r="J42">
        <f>INDEX(LINEST(J3:J8,B3:B8),2)</f>
        <v>0.68762428493150685</v>
      </c>
      <c r="K42" s="7"/>
      <c r="L42" s="7"/>
      <c r="M42" s="7"/>
      <c r="N42" s="7"/>
      <c r="O42" s="7"/>
      <c r="P42" s="7"/>
      <c r="Q42" s="7"/>
      <c r="R42" s="7"/>
    </row>
    <row r="43" spans="1:18" x14ac:dyDescent="0.25">
      <c r="A43" s="7"/>
      <c r="B43" s="7"/>
      <c r="C43" s="7"/>
      <c r="D43" s="18"/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N48" s="7"/>
      <c r="O48" s="7"/>
      <c r="P48" s="7"/>
      <c r="Q48" s="7"/>
      <c r="R48" s="7"/>
    </row>
    <row r="49" spans="1:18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N49" s="7"/>
      <c r="O49" s="7"/>
      <c r="P49" s="7"/>
      <c r="Q49" s="7"/>
      <c r="R49" s="7"/>
    </row>
    <row r="50" spans="1:18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N50" s="7"/>
      <c r="O50" s="7"/>
      <c r="P50" s="7"/>
      <c r="Q50" s="7"/>
      <c r="R50" s="7"/>
    </row>
    <row r="51" spans="1:18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N51" s="7"/>
      <c r="O51" s="7"/>
      <c r="P51" s="7"/>
      <c r="Q51" s="7"/>
      <c r="R51" s="7"/>
    </row>
    <row r="58" spans="1:18" x14ac:dyDescent="0.25">
      <c r="B58" s="18" t="s">
        <v>29</v>
      </c>
      <c r="C58" s="18">
        <f>LINEST(I3:I8,B3:B8,0,1)</f>
        <v>4.2016063348416285E-3</v>
      </c>
      <c r="D58" s="18" t="s">
        <v>34</v>
      </c>
      <c r="E58">
        <f>INDEX(LINEST(I3:I8,B3:B8),2)</f>
        <v>0.16119207397260277</v>
      </c>
      <c r="G58" s="18" t="s">
        <v>29</v>
      </c>
      <c r="H58" s="18">
        <f>LINEST(K3:K8,B3:B8,0,1)</f>
        <v>7.1676877828054271E-3</v>
      </c>
      <c r="I58" s="18" t="s">
        <v>34</v>
      </c>
      <c r="J58">
        <f>INDEX(LINEST(K3:K8,B3:B8),2)</f>
        <v>0.53206911232876719</v>
      </c>
    </row>
    <row r="74" spans="2:11" x14ac:dyDescent="0.25">
      <c r="B74" s="2" t="s">
        <v>35</v>
      </c>
      <c r="C74" s="2"/>
      <c r="D74" s="2"/>
      <c r="E74" s="2"/>
      <c r="F74" s="2"/>
      <c r="G74" s="2"/>
      <c r="H74" s="2"/>
      <c r="I74" s="2"/>
      <c r="J74" s="2"/>
      <c r="K74" s="2"/>
    </row>
    <row r="75" spans="2:1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</row>
  </sheetData>
  <mergeCells count="3">
    <mergeCell ref="A1:P1"/>
    <mergeCell ref="R2:W2"/>
    <mergeCell ref="B74:K75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Austin Irvine</cp:lastModifiedBy>
  <cp:revision>1</cp:revision>
  <dcterms:created xsi:type="dcterms:W3CDTF">2006-09-16T00:00:00Z</dcterms:created>
  <dcterms:modified xsi:type="dcterms:W3CDTF">2017-10-31T05:12:04Z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