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usti\Downloads\"/>
    </mc:Choice>
  </mc:AlternateContent>
  <xr:revisionPtr revIDLastSave="0" documentId="13_ncr:1_{BE6B9C37-BF9F-453E-972E-3A28CB19ECB9}" xr6:coauthVersionLast="47" xr6:coauthVersionMax="47" xr10:uidLastSave="{00000000-0000-0000-0000-000000000000}"/>
  <bookViews>
    <workbookView xWindow="-120" yWindow="-120" windowWidth="29040" windowHeight="15720" tabRatio="655" firstSheet="5" activeTab="8" xr2:uid="{00000000-000D-0000-FFFF-FFFF00000000}"/>
  </bookViews>
  <sheets>
    <sheet name="MediaSelection" sheetId="17" r:id="rId1"/>
    <sheet name="Scheduling" sheetId="5" r:id="rId2"/>
    <sheet name="Sensitivity Report 1" sheetId="8" r:id="rId3"/>
    <sheet name="InvestmentPortfolio" sheetId="3" r:id="rId4"/>
    <sheet name="TransportationProblem" sheetId="2" r:id="rId5"/>
    <sheet name="ProductionPlanning" sheetId="11" r:id="rId6"/>
    <sheet name="ProductionPlanning (2)" sheetId="12" r:id="rId7"/>
    <sheet name="Linearity Report 1" sheetId="19" r:id="rId8"/>
    <sheet name="Answer Report 1" sheetId="20" r:id="rId9"/>
    <sheet name="Sensitivity Report 2" sheetId="21" r:id="rId10"/>
    <sheet name="TransportationProblem (2)" sheetId="18" r:id="rId11"/>
  </sheets>
  <definedNames>
    <definedName name="solver_adj" localSheetId="3" hidden="1">InvestmentPortfolio!$B$3:$F$3</definedName>
    <definedName name="solver_adj" localSheetId="0" hidden="1">MediaSelection!$B$4:$E$4</definedName>
    <definedName name="solver_adj" localSheetId="5" hidden="1">ProductionPlanning!$C$5:$F$6</definedName>
    <definedName name="solver_adj" localSheetId="6" hidden="1">'ProductionPlanning (2)'!$C$5:$F$7</definedName>
    <definedName name="solver_adj" localSheetId="1" hidden="1">Scheduling!$C$4:$I$4</definedName>
    <definedName name="solver_adj" localSheetId="4" hidden="1">TransportationProblem!$C$4:$E$6</definedName>
    <definedName name="solver_adj" localSheetId="10" hidden="1">'TransportationProblem (2)'!$C$4:$E$6</definedName>
    <definedName name="solver_cvg" localSheetId="3" hidden="1">0.0001</definedName>
    <definedName name="solver_cvg" localSheetId="0" hidden="1">0.0001</definedName>
    <definedName name="solver_cvg" localSheetId="5" hidden="1">0.0001</definedName>
    <definedName name="solver_cvg" localSheetId="6" hidden="1">0.0001</definedName>
    <definedName name="solver_cvg" localSheetId="1" hidden="1">0.0001</definedName>
    <definedName name="solver_cvg" localSheetId="4" hidden="1">0.0001</definedName>
    <definedName name="solver_cvg" localSheetId="10" hidden="1">0.0001</definedName>
    <definedName name="solver_drv" localSheetId="3" hidden="1">2</definedName>
    <definedName name="solver_drv" localSheetId="0" hidden="1">1</definedName>
    <definedName name="solver_drv" localSheetId="5" hidden="1">1</definedName>
    <definedName name="solver_drv" localSheetId="6" hidden="1">1</definedName>
    <definedName name="solver_drv" localSheetId="1" hidden="1">1</definedName>
    <definedName name="solver_drv" localSheetId="4" hidden="1">1</definedName>
    <definedName name="solver_drv" localSheetId="10" hidden="1">1</definedName>
    <definedName name="solver_eng" localSheetId="3" hidden="1">2</definedName>
    <definedName name="solver_eng" localSheetId="0" hidden="1">2</definedName>
    <definedName name="solver_eng" localSheetId="5" hidden="1">2</definedName>
    <definedName name="solver_eng" localSheetId="6" hidden="1">2</definedName>
    <definedName name="solver_eng" localSheetId="1" hidden="1">2</definedName>
    <definedName name="solver_eng" localSheetId="4" hidden="1">2</definedName>
    <definedName name="solver_eng" localSheetId="10" hidden="1">2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1" hidden="1">1</definedName>
    <definedName name="solver_est" localSheetId="4" hidden="1">1</definedName>
    <definedName name="solver_est" localSheetId="10" hidden="1">1</definedName>
    <definedName name="solver_itr" localSheetId="3" hidden="1">2147483647</definedName>
    <definedName name="solver_itr" localSheetId="0" hidden="1">2147483647</definedName>
    <definedName name="solver_itr" localSheetId="5" hidden="1">2147483647</definedName>
    <definedName name="solver_itr" localSheetId="6" hidden="1">2147483647</definedName>
    <definedName name="solver_itr" localSheetId="1" hidden="1">2147483647</definedName>
    <definedName name="solver_itr" localSheetId="4" hidden="1">2147483647</definedName>
    <definedName name="solver_itr" localSheetId="10" hidden="1">2147483647</definedName>
    <definedName name="solver_lhs1" localSheetId="3" hidden="1">InvestmentPortfolio!$G$10</definedName>
    <definedName name="solver_lhs1" localSheetId="0" hidden="1">MediaSelection!$G$14</definedName>
    <definedName name="solver_lhs1" localSheetId="5" hidden="1">ProductionPlanning!$C$14:$F$14</definedName>
    <definedName name="solver_lhs1" localSheetId="6" hidden="1">'ProductionPlanning (2)'!$C$5:$F$5</definedName>
    <definedName name="solver_lhs1" localSheetId="1" hidden="1">Scheduling!$C$4:$I$4</definedName>
    <definedName name="solver_lhs1" localSheetId="4" hidden="1">TransportationProblem!$C$7:$E$7</definedName>
    <definedName name="solver_lhs1" localSheetId="10" hidden="1">'TransportationProblem (2)'!$C$10:$E$10</definedName>
    <definedName name="solver_lhs2" localSheetId="3" hidden="1">InvestmentPortfolio!$G$11</definedName>
    <definedName name="solver_lhs2" localSheetId="0" hidden="1">MediaSelection!$G$8:$G$13</definedName>
    <definedName name="solver_lhs2" localSheetId="5" hidden="1">ProductionPlanning!$C$5:$F$5</definedName>
    <definedName name="solver_lhs2" localSheetId="6" hidden="1">'ProductionPlanning (2)'!$C$5:$F$5</definedName>
    <definedName name="solver_lhs2" localSheetId="1" hidden="1">Scheduling!$J$7:$J$13</definedName>
    <definedName name="solver_lhs2" localSheetId="4" hidden="1">TransportationProblem!$F$4:$F$6</definedName>
    <definedName name="solver_lhs2" localSheetId="10" hidden="1">'TransportationProblem (2)'!$C$10:$E$10</definedName>
    <definedName name="solver_lhs3" localSheetId="3" hidden="1">InvestmentPortfolio!$G$8</definedName>
    <definedName name="solver_lhs3" localSheetId="5" hidden="1">ProductionPlanning!$C$6:$F$6</definedName>
    <definedName name="solver_lhs3" localSheetId="6" hidden="1">'ProductionPlanning (2)'!$C$6:$F$6</definedName>
    <definedName name="solver_lhs3" localSheetId="1" hidden="1">Scheduling!$J$7:$J$13</definedName>
    <definedName name="solver_lhs3" localSheetId="4" hidden="1">TransportationProblem!#REF!</definedName>
    <definedName name="solver_lhs3" localSheetId="10" hidden="1">'TransportationProblem (2)'!$J$4:$J$6</definedName>
    <definedName name="solver_lhs4" localSheetId="3" hidden="1">InvestmentPortfolio!$G$9</definedName>
    <definedName name="solver_lhs4" localSheetId="6" hidden="1">'ProductionPlanning (2)'!$C$7:$F$7</definedName>
    <definedName name="solver_lhs4" localSheetId="4" hidden="1">TransportationProblem!#REF!</definedName>
    <definedName name="solver_lhs4" localSheetId="10" hidden="1">'TransportationProblem (2)'!$J$4:$J$6</definedName>
    <definedName name="solver_lin" localSheetId="0" hidden="1">1</definedName>
    <definedName name="solver_mip" localSheetId="3" hidden="1">2147483647</definedName>
    <definedName name="solver_mip" localSheetId="0" hidden="1">2147483647</definedName>
    <definedName name="solver_mip" localSheetId="5" hidden="1">2147483647</definedName>
    <definedName name="solver_mip" localSheetId="6" hidden="1">2147483647</definedName>
    <definedName name="solver_mip" localSheetId="1" hidden="1">2147483647</definedName>
    <definedName name="solver_mip" localSheetId="4" hidden="1">2147483647</definedName>
    <definedName name="solver_mip" localSheetId="10" hidden="1">2147483647</definedName>
    <definedName name="solver_mni" localSheetId="3" hidden="1">30</definedName>
    <definedName name="solver_mni" localSheetId="0" hidden="1">30</definedName>
    <definedName name="solver_mni" localSheetId="5" hidden="1">30</definedName>
    <definedName name="solver_mni" localSheetId="6" hidden="1">30</definedName>
    <definedName name="solver_mni" localSheetId="1" hidden="1">30</definedName>
    <definedName name="solver_mni" localSheetId="4" hidden="1">30</definedName>
    <definedName name="solver_mni" localSheetId="10" hidden="1">30</definedName>
    <definedName name="solver_mrt" localSheetId="3" hidden="1">0.075</definedName>
    <definedName name="solver_mrt" localSheetId="0" hidden="1">0.075</definedName>
    <definedName name="solver_mrt" localSheetId="5" hidden="1">0.075</definedName>
    <definedName name="solver_mrt" localSheetId="6" hidden="1">0.075</definedName>
    <definedName name="solver_mrt" localSheetId="1" hidden="1">0.075</definedName>
    <definedName name="solver_mrt" localSheetId="4" hidden="1">0.075</definedName>
    <definedName name="solver_mrt" localSheetId="10" hidden="1">0.075</definedName>
    <definedName name="solver_msl" localSheetId="3" hidden="1">2</definedName>
    <definedName name="solver_msl" localSheetId="0" hidden="1">2</definedName>
    <definedName name="solver_msl" localSheetId="5" hidden="1">2</definedName>
    <definedName name="solver_msl" localSheetId="6" hidden="1">2</definedName>
    <definedName name="solver_msl" localSheetId="1" hidden="1">2</definedName>
    <definedName name="solver_msl" localSheetId="4" hidden="1">2</definedName>
    <definedName name="solver_msl" localSheetId="10" hidden="1">2</definedName>
    <definedName name="solver_neg" localSheetId="3" hidden="1">1</definedName>
    <definedName name="solver_neg" localSheetId="0" hidden="1">1</definedName>
    <definedName name="solver_neg" localSheetId="5" hidden="1">1</definedName>
    <definedName name="solver_neg" localSheetId="6" hidden="1">1</definedName>
    <definedName name="solver_neg" localSheetId="1" hidden="1">1</definedName>
    <definedName name="solver_neg" localSheetId="4" hidden="1">1</definedName>
    <definedName name="solver_neg" localSheetId="10" hidden="1">1</definedName>
    <definedName name="solver_nod" localSheetId="3" hidden="1">2147483647</definedName>
    <definedName name="solver_nod" localSheetId="0" hidden="1">2147483647</definedName>
    <definedName name="solver_nod" localSheetId="5" hidden="1">2147483647</definedName>
    <definedName name="solver_nod" localSheetId="6" hidden="1">2147483647</definedName>
    <definedName name="solver_nod" localSheetId="1" hidden="1">2147483647</definedName>
    <definedName name="solver_nod" localSheetId="4" hidden="1">2147483647</definedName>
    <definedName name="solver_nod" localSheetId="10" hidden="1">2147483647</definedName>
    <definedName name="solver_num" localSheetId="3" hidden="1">4</definedName>
    <definedName name="solver_num" localSheetId="0" hidden="1">2</definedName>
    <definedName name="solver_num" localSheetId="5" hidden="1">3</definedName>
    <definedName name="solver_num" localSheetId="6" hidden="1">4</definedName>
    <definedName name="solver_num" localSheetId="1" hidden="1">2</definedName>
    <definedName name="solver_num" localSheetId="4" hidden="1">2</definedName>
    <definedName name="solver_num" localSheetId="10" hidden="1">4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1" hidden="1">1</definedName>
    <definedName name="solver_nwt" localSheetId="4" hidden="1">1</definedName>
    <definedName name="solver_nwt" localSheetId="10" hidden="1">1</definedName>
    <definedName name="solver_opt" localSheetId="3" hidden="1">InvestmentPortfolio!$B$5</definedName>
    <definedName name="solver_opt" localSheetId="0" hidden="1">MediaSelection!$G$5</definedName>
    <definedName name="solver_opt" localSheetId="5" hidden="1">ProductionPlanning!$J$20</definedName>
    <definedName name="solver_opt" localSheetId="6" hidden="1">'ProductionPlanning (2)'!$J$22</definedName>
    <definedName name="solver_opt" localSheetId="1" hidden="1">Scheduling!$L$4</definedName>
    <definedName name="solver_opt" localSheetId="4" hidden="1">TransportationProblem!$B$15</definedName>
    <definedName name="solver_opt" localSheetId="10" hidden="1">'TransportationProblem (2)'!$B$18</definedName>
    <definedName name="solver_pre" localSheetId="3" hidden="1">0.000001</definedName>
    <definedName name="solver_pre" localSheetId="0" hidden="1">0.000001</definedName>
    <definedName name="solver_pre" localSheetId="5" hidden="1">0.000001</definedName>
    <definedName name="solver_pre" localSheetId="6" hidden="1">0.000001</definedName>
    <definedName name="solver_pre" localSheetId="1" hidden="1">0.000001</definedName>
    <definedName name="solver_pre" localSheetId="4" hidden="1">0.000001</definedName>
    <definedName name="solver_pre" localSheetId="10" hidden="1">0.000001</definedName>
    <definedName name="solver_rbv" localSheetId="3" hidden="1">2</definedName>
    <definedName name="solver_rbv" localSheetId="0" hidden="1">1</definedName>
    <definedName name="solver_rbv" localSheetId="5" hidden="1">1</definedName>
    <definedName name="solver_rbv" localSheetId="6" hidden="1">1</definedName>
    <definedName name="solver_rbv" localSheetId="1" hidden="1">1</definedName>
    <definedName name="solver_rbv" localSheetId="4" hidden="1">1</definedName>
    <definedName name="solver_rbv" localSheetId="10" hidden="1">1</definedName>
    <definedName name="solver_rel1" localSheetId="3" hidden="1">3</definedName>
    <definedName name="solver_rel1" localSheetId="0" hidden="1">3</definedName>
    <definedName name="solver_rel1" localSheetId="5" hidden="1">3</definedName>
    <definedName name="solver_rel1" localSheetId="6" hidden="1">1</definedName>
    <definedName name="solver_rel1" localSheetId="1" hidden="1">4</definedName>
    <definedName name="solver_rel1" localSheetId="4" hidden="1">1</definedName>
    <definedName name="solver_rel1" localSheetId="10" hidden="1">3</definedName>
    <definedName name="solver_rel2" localSheetId="3" hidden="1">1</definedName>
    <definedName name="solver_rel2" localSheetId="0" hidden="1">1</definedName>
    <definedName name="solver_rel2" localSheetId="5" hidden="1">1</definedName>
    <definedName name="solver_rel2" localSheetId="6" hidden="1">1</definedName>
    <definedName name="solver_rel2" localSheetId="1" hidden="1">3</definedName>
    <definedName name="solver_rel2" localSheetId="4" hidden="1">3</definedName>
    <definedName name="solver_rel2" localSheetId="10" hidden="1">3</definedName>
    <definedName name="solver_rel3" localSheetId="3" hidden="1">1</definedName>
    <definedName name="solver_rel3" localSheetId="5" hidden="1">1</definedName>
    <definedName name="solver_rel3" localSheetId="6" hidden="1">1</definedName>
    <definedName name="solver_rel3" localSheetId="1" hidden="1">3</definedName>
    <definedName name="solver_rel3" localSheetId="4" hidden="1">1</definedName>
    <definedName name="solver_rel3" localSheetId="10" hidden="1">3</definedName>
    <definedName name="solver_rel4" localSheetId="3" hidden="1">3</definedName>
    <definedName name="solver_rel4" localSheetId="6" hidden="1">1</definedName>
    <definedName name="solver_rel4" localSheetId="4" hidden="1">2</definedName>
    <definedName name="solver_rel4" localSheetId="10" hidden="1">3</definedName>
    <definedName name="solver_rhs1" localSheetId="3" hidden="1">InvestmentPortfolio!$I$10</definedName>
    <definedName name="solver_rhs1" localSheetId="0" hidden="1">MediaSelection!$I$14</definedName>
    <definedName name="solver_rhs1" localSheetId="5" hidden="1">ProductionPlanning!$C$16:$F$16</definedName>
    <definedName name="solver_rhs1" localSheetId="6" hidden="1">'ProductionPlanning (2)'!$C$14:$F$14</definedName>
    <definedName name="solver_rhs1" localSheetId="1" hidden="1">"integer"</definedName>
    <definedName name="solver_rhs1" localSheetId="4" hidden="1">TransportationProblem!$C$13:$E$13</definedName>
    <definedName name="solver_rhs1" localSheetId="10" hidden="1">'TransportationProblem (2)'!$C$11:$E$11</definedName>
    <definedName name="solver_rhs2" localSheetId="3" hidden="1">InvestmentPortfolio!$I$11</definedName>
    <definedName name="solver_rhs2" localSheetId="0" hidden="1">MediaSelection!$I$8:$I$13</definedName>
    <definedName name="solver_rhs2" localSheetId="5" hidden="1">ProductionPlanning!$C$8:$F$8</definedName>
    <definedName name="solver_rhs2" localSheetId="6" hidden="1">'ProductionPlanning (2)'!$C$15:$F$15</definedName>
    <definedName name="solver_rhs2" localSheetId="1" hidden="1">Scheduling!$L$7:$L$13</definedName>
    <definedName name="solver_rhs2" localSheetId="4" hidden="1">TransportationProblem!$F$10:$F$12</definedName>
    <definedName name="solver_rhs2" localSheetId="10" hidden="1">'TransportationProblem (2)'!$C$9:$E$9</definedName>
    <definedName name="solver_rhs3" localSheetId="3" hidden="1">InvestmentPortfolio!$I$8</definedName>
    <definedName name="solver_rhs3" localSheetId="5" hidden="1">ProductionPlanning!$C$10:$F$10</definedName>
    <definedName name="solver_rhs3" localSheetId="6" hidden="1">'ProductionPlanning (2)'!$C$9:$F$9</definedName>
    <definedName name="solver_rhs3" localSheetId="1" hidden="1">Scheduling!$L$7:$L$13</definedName>
    <definedName name="solver_rhs3" localSheetId="4" hidden="1">TransportationProblem!#REF!</definedName>
    <definedName name="solver_rhs3" localSheetId="10" hidden="1">'TransportationProblem (2)'!$I$4:$I$6</definedName>
    <definedName name="solver_rhs4" localSheetId="3" hidden="1">InvestmentPortfolio!$I$9</definedName>
    <definedName name="solver_rhs4" localSheetId="6" hidden="1">'ProductionPlanning (2)'!$C$11:$F$11</definedName>
    <definedName name="solver_rhs4" localSheetId="4" hidden="1">TransportationProblem!#REF!</definedName>
    <definedName name="solver_rhs4" localSheetId="10" hidden="1">'TransportationProblem (2)'!$K$4:$K$6</definedName>
    <definedName name="solver_rlx" localSheetId="3" hidden="1">2</definedName>
    <definedName name="solver_rlx" localSheetId="0" hidden="1">2</definedName>
    <definedName name="solver_rlx" localSheetId="5" hidden="1">2</definedName>
    <definedName name="solver_rlx" localSheetId="6" hidden="1">2</definedName>
    <definedName name="solver_rlx" localSheetId="1" hidden="1">2</definedName>
    <definedName name="solver_rlx" localSheetId="4" hidden="1">2</definedName>
    <definedName name="solver_rlx" localSheetId="10" hidden="1">2</definedName>
    <definedName name="solver_rsd" localSheetId="3" hidden="1">0</definedName>
    <definedName name="solver_rsd" localSheetId="0" hidden="1">0</definedName>
    <definedName name="solver_rsd" localSheetId="5" hidden="1">0</definedName>
    <definedName name="solver_rsd" localSheetId="6" hidden="1">0</definedName>
    <definedName name="solver_rsd" localSheetId="1" hidden="1">0</definedName>
    <definedName name="solver_rsd" localSheetId="4" hidden="1">0</definedName>
    <definedName name="solver_rsd" localSheetId="10" hidden="1">0</definedName>
    <definedName name="solver_scl" localSheetId="3" hidden="1">2</definedName>
    <definedName name="solver_scl" localSheetId="0" hidden="1">1</definedName>
    <definedName name="solver_scl" localSheetId="5" hidden="1">1</definedName>
    <definedName name="solver_scl" localSheetId="6" hidden="1">1</definedName>
    <definedName name="solver_scl" localSheetId="1" hidden="1">1</definedName>
    <definedName name="solver_scl" localSheetId="4" hidden="1">1</definedName>
    <definedName name="solver_scl" localSheetId="10" hidden="1">1</definedName>
    <definedName name="solver_sho" localSheetId="3" hidden="1">2</definedName>
    <definedName name="solver_sho" localSheetId="0" hidden="1">2</definedName>
    <definedName name="solver_sho" localSheetId="5" hidden="1">2</definedName>
    <definedName name="solver_sho" localSheetId="6" hidden="1">2</definedName>
    <definedName name="solver_sho" localSheetId="1" hidden="1">2</definedName>
    <definedName name="solver_sho" localSheetId="4" hidden="1">2</definedName>
    <definedName name="solver_sho" localSheetId="10" hidden="1">2</definedName>
    <definedName name="solver_ssz" localSheetId="3" hidden="1">100</definedName>
    <definedName name="solver_ssz" localSheetId="0" hidden="1">100</definedName>
    <definedName name="solver_ssz" localSheetId="5" hidden="1">100</definedName>
    <definedName name="solver_ssz" localSheetId="6" hidden="1">100</definedName>
    <definedName name="solver_ssz" localSheetId="1" hidden="1">100</definedName>
    <definedName name="solver_ssz" localSheetId="4" hidden="1">100</definedName>
    <definedName name="solver_ssz" localSheetId="10" hidden="1">100</definedName>
    <definedName name="solver_tim" localSheetId="3" hidden="1">2147483647</definedName>
    <definedName name="solver_tim" localSheetId="0" hidden="1">2147483647</definedName>
    <definedName name="solver_tim" localSheetId="5" hidden="1">2147483647</definedName>
    <definedName name="solver_tim" localSheetId="6" hidden="1">2147483647</definedName>
    <definedName name="solver_tim" localSheetId="1" hidden="1">2147483647</definedName>
    <definedName name="solver_tim" localSheetId="4" hidden="1">2147483647</definedName>
    <definedName name="solver_tim" localSheetId="10" hidden="1">2147483647</definedName>
    <definedName name="solver_tol" localSheetId="3" hidden="1">0.01</definedName>
    <definedName name="solver_tol" localSheetId="0" hidden="1">0.01</definedName>
    <definedName name="solver_tol" localSheetId="5" hidden="1">0.01</definedName>
    <definedName name="solver_tol" localSheetId="6" hidden="1">0.01</definedName>
    <definedName name="solver_tol" localSheetId="1" hidden="1">0.01</definedName>
    <definedName name="solver_tol" localSheetId="4" hidden="1">0.01</definedName>
    <definedName name="solver_tol" localSheetId="10" hidden="1">0.01</definedName>
    <definedName name="solver_typ" localSheetId="3" hidden="1">1</definedName>
    <definedName name="solver_typ" localSheetId="0" hidden="1">1</definedName>
    <definedName name="solver_typ" localSheetId="5" hidden="1">2</definedName>
    <definedName name="solver_typ" localSheetId="6" hidden="1">2</definedName>
    <definedName name="solver_typ" localSheetId="1" hidden="1">2</definedName>
    <definedName name="solver_typ" localSheetId="4" hidden="1">2</definedName>
    <definedName name="solver_typ" localSheetId="10" hidden="1">2</definedName>
    <definedName name="solver_val" localSheetId="3" hidden="1">0</definedName>
    <definedName name="solver_val" localSheetId="0" hidden="1">0</definedName>
    <definedName name="solver_val" localSheetId="5" hidden="1">0</definedName>
    <definedName name="solver_val" localSheetId="6" hidden="1">0</definedName>
    <definedName name="solver_val" localSheetId="1" hidden="1">0</definedName>
    <definedName name="solver_val" localSheetId="4" hidden="1">0</definedName>
    <definedName name="solver_val" localSheetId="10" hidden="1">0</definedName>
    <definedName name="solver_ver" localSheetId="3" hidden="1">3</definedName>
    <definedName name="solver_ver" localSheetId="0" hidden="1">3</definedName>
    <definedName name="solver_ver" localSheetId="5" hidden="1">3</definedName>
    <definedName name="solver_ver" localSheetId="6" hidden="1">3</definedName>
    <definedName name="solver_ver" localSheetId="1" hidden="1">3</definedName>
    <definedName name="solver_ver" localSheetId="4" hidden="1">3</definedName>
    <definedName name="solver_ver" localSheetId="1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8" l="1"/>
  <c r="C17" i="12"/>
  <c r="D21" i="12"/>
  <c r="F5" i="18"/>
  <c r="H5" i="18" s="1"/>
  <c r="I5" i="18" s="1"/>
  <c r="C7" i="18"/>
  <c r="C8" i="18" s="1"/>
  <c r="E7" i="18"/>
  <c r="E8" i="18" s="1"/>
  <c r="E9" i="18" s="1"/>
  <c r="D7" i="18"/>
  <c r="D8" i="18" s="1"/>
  <c r="D9" i="18" s="1"/>
  <c r="F6" i="18"/>
  <c r="F4" i="18"/>
  <c r="H4" i="18" s="1"/>
  <c r="I4" i="18" s="1"/>
  <c r="D17" i="12"/>
  <c r="C19" i="11"/>
  <c r="E17" i="11"/>
  <c r="C17" i="11"/>
  <c r="C9" i="11"/>
  <c r="C10" i="11" s="1"/>
  <c r="C8" i="11"/>
  <c r="B15" i="2"/>
  <c r="I11" i="3"/>
  <c r="G12" i="17"/>
  <c r="G8" i="17"/>
  <c r="G14" i="17"/>
  <c r="G13" i="17"/>
  <c r="G11" i="17"/>
  <c r="G10" i="17"/>
  <c r="G9" i="17"/>
  <c r="G5" i="17"/>
  <c r="H6" i="18" l="1"/>
  <c r="I6" i="18" s="1"/>
  <c r="C9" i="18"/>
  <c r="C16" i="12"/>
  <c r="E17" i="12"/>
  <c r="E21" i="12" s="1"/>
  <c r="F17" i="12"/>
  <c r="F21" i="12" s="1"/>
  <c r="C21" i="12"/>
  <c r="C14" i="12"/>
  <c r="F20" i="12"/>
  <c r="E20" i="12"/>
  <c r="D20" i="12"/>
  <c r="C20" i="12"/>
  <c r="F18" i="12"/>
  <c r="E18" i="12"/>
  <c r="D18" i="12"/>
  <c r="C18" i="12"/>
  <c r="C19" i="12"/>
  <c r="F10" i="12"/>
  <c r="F11" i="12" s="1"/>
  <c r="E10" i="12"/>
  <c r="E11" i="12" s="1"/>
  <c r="D10" i="12"/>
  <c r="D11" i="12" s="1"/>
  <c r="C10" i="12"/>
  <c r="C11" i="12" s="1"/>
  <c r="F9" i="12"/>
  <c r="E9" i="12"/>
  <c r="D9" i="12"/>
  <c r="C9" i="12"/>
  <c r="D19" i="11"/>
  <c r="E19" i="11"/>
  <c r="F19" i="11"/>
  <c r="C14" i="11"/>
  <c r="C18" i="11" s="1"/>
  <c r="D9" i="11"/>
  <c r="D10" i="11" s="1"/>
  <c r="E9" i="11"/>
  <c r="E10" i="11" s="1"/>
  <c r="F9" i="11"/>
  <c r="F10" i="11" s="1"/>
  <c r="D8" i="11"/>
  <c r="E8" i="11"/>
  <c r="F8" i="11"/>
  <c r="F17" i="11"/>
  <c r="D17" i="11"/>
  <c r="D13" i="12" l="1"/>
  <c r="D16" i="12" s="1"/>
  <c r="E13" i="12" s="1"/>
  <c r="E16" i="12" s="1"/>
  <c r="C22" i="12"/>
  <c r="C20" i="11"/>
  <c r="D12" i="11"/>
  <c r="D14" i="11" s="1"/>
  <c r="D18" i="11" s="1"/>
  <c r="D19" i="12" l="1"/>
  <c r="D22" i="12" s="1"/>
  <c r="D14" i="12"/>
  <c r="E19" i="12"/>
  <c r="E22" i="12" s="1"/>
  <c r="E14" i="12"/>
  <c r="F13" i="12"/>
  <c r="F16" i="12" s="1"/>
  <c r="D20" i="11"/>
  <c r="E12" i="11"/>
  <c r="E14" i="11" s="1"/>
  <c r="F12" i="11" s="1"/>
  <c r="F14" i="11" s="1"/>
  <c r="F18" i="11" s="1"/>
  <c r="F20" i="11" s="1"/>
  <c r="F19" i="12" l="1"/>
  <c r="F14" i="12"/>
  <c r="E18" i="11"/>
  <c r="E20" i="11" s="1"/>
  <c r="F22" i="12" l="1"/>
  <c r="J22" i="12" s="1"/>
  <c r="J20" i="11"/>
  <c r="B5" i="3" l="1"/>
  <c r="G9" i="3"/>
  <c r="G10" i="3"/>
  <c r="G11" i="3"/>
  <c r="G8" i="3"/>
  <c r="I10" i="3"/>
  <c r="I9" i="3"/>
  <c r="L4" i="5" l="1"/>
  <c r="J7" i="5"/>
  <c r="J8" i="5"/>
  <c r="J9" i="5"/>
  <c r="J10" i="5"/>
  <c r="J11" i="5"/>
  <c r="J12" i="5"/>
  <c r="J13" i="5"/>
  <c r="F4" i="2"/>
  <c r="F5" i="2"/>
  <c r="F6" i="2"/>
  <c r="C7" i="2"/>
  <c r="D7" i="2"/>
  <c r="E7" i="2"/>
</calcChain>
</file>

<file path=xl/sharedStrings.xml><?xml version="1.0" encoding="utf-8"?>
<sst xmlns="http://schemas.openxmlformats.org/spreadsheetml/2006/main" count="464" uniqueCount="209">
  <si>
    <t>&gt;=</t>
  </si>
  <si>
    <t>&lt;=</t>
  </si>
  <si>
    <t>Total Cost</t>
  </si>
  <si>
    <t>Supply</t>
  </si>
  <si>
    <t>Cleveland</t>
  </si>
  <si>
    <t>Boston</t>
  </si>
  <si>
    <t>Albuquerque</t>
  </si>
  <si>
    <t>Demand</t>
  </si>
  <si>
    <t>Fort Lauderdale</t>
  </si>
  <si>
    <t>Evansville</t>
  </si>
  <si>
    <t>Des Moines</t>
  </si>
  <si>
    <t>Model Parameters</t>
  </si>
  <si>
    <t>Supply Sum</t>
  </si>
  <si>
    <t>Destination</t>
  </si>
  <si>
    <t>Demand Sum</t>
  </si>
  <si>
    <t>Source</t>
  </si>
  <si>
    <t>Executive Furniture Corporation (Transportation)</t>
  </si>
  <si>
    <t>Constraints</t>
  </si>
  <si>
    <t>Total Return</t>
  </si>
  <si>
    <t>Amount</t>
  </si>
  <si>
    <t>Projected Return (%)</t>
  </si>
  <si>
    <t>Happy Days Nursing Homes</t>
  </si>
  <si>
    <t>Palmer Drugs</t>
  </si>
  <si>
    <t>United Aerospace Corp.</t>
  </si>
  <si>
    <t>Thompson Electronics, Inc.</t>
  </si>
  <si>
    <t>LA Municipal Bonds</t>
  </si>
  <si>
    <t>Investment</t>
  </si>
  <si>
    <t>Sunday</t>
  </si>
  <si>
    <t>Saturday</t>
  </si>
  <si>
    <t>Friday</t>
  </si>
  <si>
    <t>Thursday</t>
  </si>
  <si>
    <t>Wednesday</t>
  </si>
  <si>
    <t>Tuesday</t>
  </si>
  <si>
    <t>Monday</t>
  </si>
  <si>
    <t>RHS</t>
  </si>
  <si>
    <t>No. of FT Employees:</t>
  </si>
  <si>
    <t>Total No. of FT Employees</t>
  </si>
  <si>
    <t>Decision Variables</t>
  </si>
  <si>
    <t>Worker Scheduling Model</t>
  </si>
  <si>
    <t>Coefficient</t>
  </si>
  <si>
    <t>Microsoft Excel 16.0 Sensitivity Report</t>
  </si>
  <si>
    <t>Worksheet: [Session_05.xlsx]H&amp;K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</si>
  <si>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</si>
  <si>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</si>
  <si>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</si>
  <si>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</si>
  <si>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</si>
  <si>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</si>
  <si>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</si>
  <si>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</si>
  <si>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Allowable</t>
  </si>
  <si>
    <t>Increase</t>
  </si>
  <si>
    <t>Decrease</t>
  </si>
  <si>
    <t>Shadow</t>
  </si>
  <si>
    <t>Price</t>
  </si>
  <si>
    <t>Constraint</t>
  </si>
  <si>
    <t>R.H. Side</t>
  </si>
  <si>
    <t>$B$3</t>
  </si>
  <si>
    <t>Amount LA Municipal Bonds</t>
  </si>
  <si>
    <t>$C$3</t>
  </si>
  <si>
    <t>Amount Thompson Electronics, Inc.</t>
  </si>
  <si>
    <t>$D$3</t>
  </si>
  <si>
    <t>Amount United Aerospace Corp.</t>
  </si>
  <si>
    <t>$E$3</t>
  </si>
  <si>
    <t>Amount Palmer Drugs</t>
  </si>
  <si>
    <t>$F$3</t>
  </si>
  <si>
    <t>Amount Happy Days Nursing Homes</t>
  </si>
  <si>
    <t>$G$10</t>
  </si>
  <si>
    <t>$G$11</t>
  </si>
  <si>
    <t>$G$8</t>
  </si>
  <si>
    <t>$G$9</t>
  </si>
  <si>
    <t>Report Created: 9/20/2019 8:50:54 PM</t>
  </si>
  <si>
    <t>Decision variables</t>
  </si>
  <si>
    <t>Month 1</t>
  </si>
  <si>
    <t>Month 2</t>
  </si>
  <si>
    <t>Month 3</t>
  </si>
  <si>
    <t>Month 4</t>
  </si>
  <si>
    <t>Overtime</t>
  </si>
  <si>
    <t>OT Cost Rate</t>
  </si>
  <si>
    <t>Production</t>
  </si>
  <si>
    <t>Raw Material Cost</t>
  </si>
  <si>
    <t>OT Limit</t>
  </si>
  <si>
    <t>Total hours</t>
  </si>
  <si>
    <t>Normal Hours</t>
  </si>
  <si>
    <t>Production Efficiency</t>
  </si>
  <si>
    <t>Beginning Inventory</t>
  </si>
  <si>
    <t>Ending Inventory</t>
  </si>
  <si>
    <t>Holding Cost Rate</t>
  </si>
  <si>
    <t>Demand Satisfaction</t>
  </si>
  <si>
    <t>Production Cost</t>
  </si>
  <si>
    <t>Holding Cost</t>
  </si>
  <si>
    <t>Grand Total</t>
  </si>
  <si>
    <t>Production Planning Model</t>
  </si>
  <si>
    <t>Production Capacity</t>
  </si>
  <si>
    <t># of workers</t>
  </si>
  <si>
    <t>OT Cost</t>
  </si>
  <si>
    <t>Lost Sales</t>
  </si>
  <si>
    <t>Sales</t>
  </si>
  <si>
    <t>Available Inventory</t>
  </si>
  <si>
    <t>Lost Sales Cost</t>
  </si>
  <si>
    <t>Lost Sales Penalty</t>
  </si>
  <si>
    <t>Win Big Gambling Club</t>
  </si>
  <si>
    <t>TV</t>
  </si>
  <si>
    <t>Newspaper</t>
  </si>
  <si>
    <t>Radio 30 sec</t>
  </si>
  <si>
    <t>Radio 1 min</t>
  </si>
  <si>
    <t>Variables</t>
  </si>
  <si>
    <t>X1</t>
  </si>
  <si>
    <t>X2</t>
  </si>
  <si>
    <t>X3</t>
  </si>
  <si>
    <t>X4</t>
  </si>
  <si>
    <t>Solution</t>
  </si>
  <si>
    <t>TOTAL audience per week</t>
  </si>
  <si>
    <t>Audience per ad</t>
  </si>
  <si>
    <t>LHS</t>
  </si>
  <si>
    <t>Max TV</t>
  </si>
  <si>
    <t>Max Newspaper</t>
  </si>
  <si>
    <t>Max 30-sec radio</t>
  </si>
  <si>
    <t>Max 1-min radio</t>
  </si>
  <si>
    <t>Radio dollars</t>
  </si>
  <si>
    <t>Radio spots</t>
  </si>
  <si>
    <t>Unmeet demand</t>
    <phoneticPr fontId="4" type="noConversion"/>
  </si>
  <si>
    <t>Unmeet demand cost</t>
    <phoneticPr fontId="4" type="noConversion"/>
  </si>
  <si>
    <t>Extra capacity</t>
    <phoneticPr fontId="4" type="noConversion"/>
  </si>
  <si>
    <t>Extra cost</t>
    <phoneticPr fontId="4" type="noConversion"/>
  </si>
  <si>
    <t>Microsoft Excel 16.0 Linearity Report</t>
  </si>
  <si>
    <t>Worksheet: [Session_05.xlsx]TransportationProblem (2)</t>
  </si>
  <si>
    <t>Report Created: 9/18/2023 12:02:54 PM</t>
  </si>
  <si>
    <t>Objective Cell (Min)</t>
  </si>
  <si>
    <t>Original Value</t>
  </si>
  <si>
    <t>Final Value</t>
  </si>
  <si>
    <t>Linear Function</t>
  </si>
  <si>
    <t>Occurs Linearly</t>
  </si>
  <si>
    <t>Cell Value</t>
  </si>
  <si>
    <t>Formula</t>
  </si>
  <si>
    <t>$B$16</t>
  </si>
  <si>
    <t>Total Cost Supply</t>
  </si>
  <si>
    <t>No</t>
  </si>
  <si>
    <t>$C$4</t>
  </si>
  <si>
    <t>Albuquerque Des Moines</t>
  </si>
  <si>
    <t>$D$4</t>
  </si>
  <si>
    <t>Albuquerque Evansville</t>
  </si>
  <si>
    <t>$E$4</t>
  </si>
  <si>
    <t>Albuquerque Fort Lauderdale</t>
  </si>
  <si>
    <t>$C$5</t>
  </si>
  <si>
    <t>Boston Des Moines</t>
  </si>
  <si>
    <t>$D$5</t>
  </si>
  <si>
    <t>Boston Evansville</t>
  </si>
  <si>
    <t>$E$5</t>
  </si>
  <si>
    <t>Boston Fort Lauderdale</t>
  </si>
  <si>
    <t>$C$6</t>
  </si>
  <si>
    <t>Cleveland Des Moines</t>
  </si>
  <si>
    <t>$D$6</t>
  </si>
  <si>
    <t>Cleveland Evansville</t>
  </si>
  <si>
    <t>$E$6</t>
  </si>
  <si>
    <t>Cleveland Fort Lauderdale</t>
  </si>
  <si>
    <t>$H$4</t>
  </si>
  <si>
    <t>Albuquerque Unmeet demand</t>
  </si>
  <si>
    <t>$H$4&gt;=0</t>
  </si>
  <si>
    <t>$H$5</t>
  </si>
  <si>
    <t>Boston Unmeet demand</t>
  </si>
  <si>
    <t>$H$5&gt;=0</t>
  </si>
  <si>
    <t>$H$6</t>
  </si>
  <si>
    <t>Cleveland Unmeet demand</t>
  </si>
  <si>
    <t>$H$6&gt;=0</t>
  </si>
  <si>
    <t>x3</t>
    <phoneticPr fontId="4" type="noConversion"/>
  </si>
  <si>
    <t>actual cost</t>
    <phoneticPr fontId="4" type="noConversion"/>
  </si>
  <si>
    <t>Microsoft Excel 16.0 Answer Report</t>
  </si>
  <si>
    <t>Report Created: 9/18/2023 2:01:58 PM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</si>
  <si>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</si>
  <si>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</si>
  <si>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</si>
  <si>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</si>
  <si>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9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</si>
  <si>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</si>
  <si>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</si>
  <si>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</si>
  <si>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Integer</t>
  </si>
  <si>
    <t>Status</t>
  </si>
  <si>
    <t>Slack</t>
  </si>
  <si>
    <t>$B$18</t>
  </si>
  <si>
    <t>Contin</t>
  </si>
  <si>
    <t>$C$10</t>
  </si>
  <si>
    <t>Extra cost Des Moines</t>
  </si>
  <si>
    <t>$C$10&gt;=$C$11</t>
  </si>
  <si>
    <t>Not Binding</t>
  </si>
  <si>
    <t>$D$10</t>
  </si>
  <si>
    <t>Extra cost Evansville</t>
  </si>
  <si>
    <t>$D$10&gt;=$D$11</t>
  </si>
  <si>
    <t>Binding</t>
  </si>
  <si>
    <t>$E$10</t>
  </si>
  <si>
    <t>Extra cost Fort Lauderdale</t>
  </si>
  <si>
    <t>$E$10&gt;=$E$11</t>
  </si>
  <si>
    <t>$C$10&gt;=$C$9</t>
  </si>
  <si>
    <t>$D$10&gt;=$D$9</t>
  </si>
  <si>
    <t>$E$10&gt;=$E$9</t>
  </si>
  <si>
    <t>$J$4</t>
  </si>
  <si>
    <t>Albuquerque actual cost</t>
  </si>
  <si>
    <t>$J$4&gt;=$I$4</t>
  </si>
  <si>
    <t>$J$5</t>
  </si>
  <si>
    <t>Boston actual cost</t>
  </si>
  <si>
    <t>$J$5&gt;=$I$5</t>
  </si>
  <si>
    <t>$J$6</t>
  </si>
  <si>
    <t>Cleveland actual cost</t>
  </si>
  <si>
    <t>$J$6&gt;=$I$6</t>
  </si>
  <si>
    <t>$J$4&gt;=$K$4</t>
  </si>
  <si>
    <t>$J$5&gt;=$K$5</t>
  </si>
  <si>
    <t>$J$6&gt;=$K$6</t>
  </si>
  <si>
    <t>Report Created: 9/18/2023 2:01:59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</si>
</sst>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1"/>
      <color indexed="18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scheme val="minor"/>
    </font>
    <font>
      <b/>
      <sz val="11"/>
      <color indexed="18"/>
      <name val="新細明體"/>
      <family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44" fontId="0" fillId="3" borderId="0" xfId="1" applyFont="1" applyFill="1"/>
    <xf numFmtId="0" fontId="0" fillId="4" borderId="0" xfId="0" applyFill="1"/>
    <xf numFmtId="44" fontId="0" fillId="4" borderId="0" xfId="1" applyFont="1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right"/>
    </xf>
    <xf numFmtId="44" fontId="0" fillId="3" borderId="0" xfId="0" applyNumberFormat="1" applyFill="1"/>
    <xf numFmtId="0" fontId="5" fillId="0" borderId="0" xfId="0" applyFo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3" xfId="0" applyFill="1" applyBorder="1" applyAlignment="1"/>
    <xf numFmtId="44" fontId="0" fillId="0" borderId="4" xfId="0" applyNumberFormat="1" applyFill="1" applyBorder="1" applyAlignment="1"/>
    <xf numFmtId="0" fontId="5" fillId="0" borderId="4" xfId="0" applyFont="1" applyFill="1" applyBorder="1" applyAlignment="1"/>
    <xf numFmtId="0" fontId="0" fillId="0" borderId="3" xfId="0" applyNumberFormat="1" applyFill="1" applyBorder="1" applyAlignment="1"/>
    <xf numFmtId="0" fontId="5" fillId="0" borderId="3" xfId="0" applyFont="1" applyFill="1" applyBorder="1" applyAlignment="1"/>
    <xf numFmtId="0" fontId="0" fillId="0" borderId="4" xfId="0" applyNumberFormat="1" applyFill="1" applyBorder="1" applyAlignment="1"/>
    <xf numFmtId="0" fontId="0" fillId="7" borderId="0" xfId="0" applyFill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457200</xdr:colOff>
      <xdr:row>0</xdr:row>
      <xdr:rowOff>92764</xdr:rowOff>
    </xdr:from>
    <xdr:to>
      <xdr:col>17</xdr:col>
      <xdr:colOff>477810</xdr:colOff>
      <xdr:row>19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0F95B9-03A8-6B4F-B080-46E6FFA74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56600" y="92764"/>
          <a:ext cx="6624610" cy="36283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46ED-548F-9742-9976-BD33F05FD7D5}">
  <dimension ref="A1:I14"/>
  <sheetViews>
    <sheetView workbookViewId="0">
      <selection activeCell="N25" sqref="N25"/>
    </sheetView>
  </sheetViews>
  <sheetFormatPr defaultColWidth="11.42578125" defaultRowHeight="15.75"/>
  <sheetData>
    <row r="1" spans="1:9">
      <c r="A1" t="s">
        <v>101</v>
      </c>
    </row>
    <row r="2" spans="1:9">
      <c r="B2" t="s">
        <v>102</v>
      </c>
      <c r="C2" t="s">
        <v>103</v>
      </c>
      <c r="D2" t="s">
        <v>104</v>
      </c>
      <c r="E2" t="s">
        <v>105</v>
      </c>
    </row>
    <row r="3" spans="1:9">
      <c r="A3" t="s">
        <v>106</v>
      </c>
      <c r="B3" t="s">
        <v>107</v>
      </c>
      <c r="C3" t="s">
        <v>108</v>
      </c>
      <c r="D3" t="s">
        <v>109</v>
      </c>
      <c r="E3" t="s">
        <v>110</v>
      </c>
    </row>
    <row r="4" spans="1:9">
      <c r="A4" t="s">
        <v>111</v>
      </c>
      <c r="B4" s="1">
        <v>1.96875</v>
      </c>
      <c r="C4" s="1">
        <v>5</v>
      </c>
      <c r="D4" s="1">
        <v>6.2068965517241379</v>
      </c>
      <c r="E4" s="1">
        <v>0</v>
      </c>
      <c r="G4" t="s">
        <v>112</v>
      </c>
    </row>
    <row r="5" spans="1:9">
      <c r="A5" t="s">
        <v>113</v>
      </c>
      <c r="B5" s="4">
        <v>5000</v>
      </c>
      <c r="C5" s="4">
        <v>8500</v>
      </c>
      <c r="D5" s="4">
        <v>2400</v>
      </c>
      <c r="E5" s="4">
        <v>2800</v>
      </c>
      <c r="G5" s="2">
        <f>SUMPRODUCT(B4:E4,B5:E5)</f>
        <v>67240.301724137928</v>
      </c>
    </row>
    <row r="6" spans="1:9">
      <c r="G6" t="s">
        <v>114</v>
      </c>
      <c r="I6" t="s">
        <v>34</v>
      </c>
    </row>
    <row r="7" spans="1:9">
      <c r="A7" t="s">
        <v>17</v>
      </c>
    </row>
    <row r="8" spans="1:9">
      <c r="A8" t="s">
        <v>115</v>
      </c>
      <c r="B8" s="4">
        <v>1</v>
      </c>
      <c r="C8" s="4"/>
      <c r="D8" s="4"/>
      <c r="E8" s="4"/>
      <c r="G8" s="6">
        <f>B8*B4</f>
        <v>1.96875</v>
      </c>
      <c r="H8" t="s">
        <v>1</v>
      </c>
      <c r="I8" s="4">
        <v>12</v>
      </c>
    </row>
    <row r="9" spans="1:9">
      <c r="A9" t="s">
        <v>116</v>
      </c>
      <c r="B9" s="4"/>
      <c r="C9" s="4">
        <v>1</v>
      </c>
      <c r="D9" s="4"/>
      <c r="E9" s="4"/>
      <c r="G9" s="6">
        <f>C9*C4</f>
        <v>5</v>
      </c>
      <c r="H9" t="s">
        <v>1</v>
      </c>
      <c r="I9" s="4">
        <v>5</v>
      </c>
    </row>
    <row r="10" spans="1:9">
      <c r="A10" t="s">
        <v>117</v>
      </c>
      <c r="B10" s="4"/>
      <c r="C10" s="4"/>
      <c r="D10" s="4">
        <v>1</v>
      </c>
      <c r="E10" s="4"/>
      <c r="G10" s="6">
        <f>D10*D4</f>
        <v>6.2068965517241379</v>
      </c>
      <c r="H10" t="s">
        <v>1</v>
      </c>
      <c r="I10" s="4">
        <v>25</v>
      </c>
    </row>
    <row r="11" spans="1:9">
      <c r="A11" t="s">
        <v>118</v>
      </c>
      <c r="B11" s="4"/>
      <c r="C11" s="4"/>
      <c r="D11" s="4"/>
      <c r="E11" s="4">
        <v>1</v>
      </c>
      <c r="G11" s="6">
        <f>E11*E4</f>
        <v>0</v>
      </c>
      <c r="H11" t="s">
        <v>1</v>
      </c>
      <c r="I11" s="4">
        <v>20</v>
      </c>
    </row>
    <row r="12" spans="1:9">
      <c r="A12" t="s">
        <v>48</v>
      </c>
      <c r="B12" s="4">
        <v>800</v>
      </c>
      <c r="C12" s="4">
        <v>925</v>
      </c>
      <c r="D12" s="4">
        <v>290</v>
      </c>
      <c r="E12" s="4">
        <v>380</v>
      </c>
      <c r="G12" s="6">
        <f>SUMPRODUCT(B4:E4,B12:E12)</f>
        <v>8000</v>
      </c>
      <c r="H12" t="s">
        <v>1</v>
      </c>
      <c r="I12" s="4">
        <v>8000</v>
      </c>
    </row>
    <row r="13" spans="1:9">
      <c r="A13" t="s">
        <v>119</v>
      </c>
      <c r="B13" s="4"/>
      <c r="C13" s="4"/>
      <c r="D13" s="4">
        <v>290</v>
      </c>
      <c r="E13" s="4">
        <v>380</v>
      </c>
      <c r="G13" s="6">
        <f>SUMPRODUCT(D4:E4,D13:E13)</f>
        <v>1800</v>
      </c>
      <c r="H13" t="s">
        <v>1</v>
      </c>
      <c r="I13" s="4">
        <v>1800</v>
      </c>
    </row>
    <row r="14" spans="1:9">
      <c r="A14" t="s">
        <v>120</v>
      </c>
      <c r="B14" s="4"/>
      <c r="C14" s="4"/>
      <c r="D14" s="4">
        <v>1</v>
      </c>
      <c r="E14" s="4">
        <v>1</v>
      </c>
      <c r="G14" s="6">
        <f>SUMPRODUCT(D4:E4,D14:E14)</f>
        <v>6.2068965517241379</v>
      </c>
      <c r="H14" t="s">
        <v>0</v>
      </c>
      <c r="I14" s="4">
        <v>5</v>
      </c>
    </row>
  </sheetData>
  <phoneticPr fontId="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C61C-196C-45B6-807F-E314589D5FBB}">
  <dimension ref="A1:H33"/>
  <sheetViews>
    <sheetView showGridLines="0" workbookViewId="0"/>
  </sheetViews>
  <sheetFormatPr defaultRowHeight="15.75"/>
  <cols>
    <col min="1" max="1" width="2.28515625" customWidth="1"/>
    <col min="2" max="2" width="7.140625" bestFit="1" customWidth="1"/>
    <col min="3" max="3" width="27.7109375" bestFit="1" customWidth="1"/>
    <col min="4" max="4" width="7.140625" bestFit="1" customWidth="1"/>
    <col min="5" max="5" width="13" bestFit="1" customWidth="1"/>
    <col min="6" max="6" width="12.5703125" bestFit="1" customWidth="1"/>
    <col min="7" max="8" width="11.42578125" bestFit="1" customWidth="1"/>
  </cols>
  <sheetData>
    <row r="1" spans="1:8">
      <c r="A1" s="18" t="s">
        <v>40</v>
      </c>
    </row>
    <row r="2" spans="1:8">
      <c r="A2" s="18" t="s">
        <v>126</v>
      </c>
    </row>
    <row r="3" spans="1:8">
      <c r="A3" s="18" t="s">
        <v>208</v>
      </c>
    </row>
    <row r="6" spans="1:8" ht="16.5" thickBot="1">
      <c r="A6" t="s">
        <v>42</v>
      </c>
    </row>
    <row r="7" spans="1:8">
      <c r="B7" s="28"/>
      <c r="C7" s="28"/>
      <c r="D7" s="28" t="s">
        <v>45</v>
      </c>
      <c r="E7" s="28" t="s">
        <v>47</v>
      </c>
      <c r="F7" s="28" t="s">
        <v>49</v>
      </c>
      <c r="G7" s="28" t="s">
        <v>50</v>
      </c>
      <c r="H7" s="28" t="s">
        <v>50</v>
      </c>
    </row>
    <row r="8" spans="1:8" ht="16.5" thickBot="1">
      <c r="B8" s="29" t="s">
        <v>43</v>
      </c>
      <c r="C8" s="29" t="s">
        <v>44</v>
      </c>
      <c r="D8" s="30" t="s">
        <v>46</v>
      </c>
      <c r="E8" s="30" t="s">
        <v>48</v>
      </c>
      <c r="F8" s="30" t="s">
        <v>39</v>
      </c>
      <c r="G8" s="30" t="s">
        <v>51</v>
      </c>
      <c r="H8" s="30" t="s">
        <v>52</v>
      </c>
    </row>
    <row r="9" spans="1:8">
      <c r="B9" s="21" t="s">
        <v>138</v>
      </c>
      <c r="C9" s="21" t="s">
        <v>139</v>
      </c>
      <c r="D9" s="21">
        <v>300</v>
      </c>
      <c r="E9" s="21">
        <v>0</v>
      </c>
      <c r="F9" s="21">
        <v>5</v>
      </c>
      <c r="G9" s="21">
        <v>2</v>
      </c>
      <c r="H9" s="21">
        <v>1E+30</v>
      </c>
    </row>
    <row r="10" spans="1:8">
      <c r="B10" s="21" t="s">
        <v>140</v>
      </c>
      <c r="C10" s="21" t="s">
        <v>141</v>
      </c>
      <c r="D10" s="21">
        <v>0</v>
      </c>
      <c r="E10" s="21">
        <v>1</v>
      </c>
      <c r="F10" s="21">
        <v>8</v>
      </c>
      <c r="G10" s="21">
        <v>1E+30</v>
      </c>
      <c r="H10" s="21">
        <v>1</v>
      </c>
    </row>
    <row r="11" spans="1:8">
      <c r="B11" s="21" t="s">
        <v>142</v>
      </c>
      <c r="C11" s="21" t="s">
        <v>143</v>
      </c>
      <c r="D11" s="21">
        <v>0</v>
      </c>
      <c r="E11" s="21">
        <v>0</v>
      </c>
      <c r="F11" s="21">
        <v>9</v>
      </c>
      <c r="G11" s="21">
        <v>1</v>
      </c>
      <c r="H11" s="21">
        <v>2</v>
      </c>
    </row>
    <row r="12" spans="1:8">
      <c r="B12" s="21" t="s">
        <v>144</v>
      </c>
      <c r="C12" s="21" t="s">
        <v>145</v>
      </c>
      <c r="D12" s="21">
        <v>0</v>
      </c>
      <c r="E12" s="21">
        <v>2</v>
      </c>
      <c r="F12" s="21">
        <v>4</v>
      </c>
      <c r="G12" s="21">
        <v>1E+30</v>
      </c>
      <c r="H12" s="21">
        <v>2</v>
      </c>
    </row>
    <row r="13" spans="1:8">
      <c r="B13" s="21" t="s">
        <v>146</v>
      </c>
      <c r="C13" s="21" t="s">
        <v>147</v>
      </c>
      <c r="D13" s="21">
        <v>200</v>
      </c>
      <c r="E13" s="21">
        <v>0</v>
      </c>
      <c r="F13" s="21">
        <v>4</v>
      </c>
      <c r="G13" s="21">
        <v>1</v>
      </c>
      <c r="H13" s="21">
        <v>6.0000000000000009</v>
      </c>
    </row>
    <row r="14" spans="1:8">
      <c r="B14" s="21" t="s">
        <v>148</v>
      </c>
      <c r="C14" s="21" t="s">
        <v>149</v>
      </c>
      <c r="D14" s="21">
        <v>0</v>
      </c>
      <c r="E14" s="21">
        <v>1</v>
      </c>
      <c r="F14" s="21">
        <v>7</v>
      </c>
      <c r="G14" s="21">
        <v>1E+30</v>
      </c>
      <c r="H14" s="21">
        <v>1</v>
      </c>
    </row>
    <row r="15" spans="1:8">
      <c r="B15" s="21" t="s">
        <v>150</v>
      </c>
      <c r="C15" s="21" t="s">
        <v>151</v>
      </c>
      <c r="D15" s="21">
        <v>0</v>
      </c>
      <c r="E15" s="21">
        <v>2</v>
      </c>
      <c r="F15" s="21">
        <v>3</v>
      </c>
      <c r="G15" s="21">
        <v>1E+30</v>
      </c>
      <c r="H15" s="21">
        <v>2</v>
      </c>
    </row>
    <row r="16" spans="1:8">
      <c r="B16" s="21" t="s">
        <v>152</v>
      </c>
      <c r="C16" s="21" t="s">
        <v>153</v>
      </c>
      <c r="D16" s="21">
        <v>100</v>
      </c>
      <c r="E16" s="21">
        <v>0</v>
      </c>
      <c r="F16" s="21">
        <v>3</v>
      </c>
      <c r="G16" s="21">
        <v>1</v>
      </c>
      <c r="H16" s="21">
        <v>1</v>
      </c>
    </row>
    <row r="17" spans="1:8" ht="16.5" thickBot="1">
      <c r="B17" s="19" t="s">
        <v>154</v>
      </c>
      <c r="C17" s="19" t="s">
        <v>155</v>
      </c>
      <c r="D17" s="19">
        <v>100</v>
      </c>
      <c r="E17" s="19">
        <v>0</v>
      </c>
      <c r="F17" s="19">
        <v>5</v>
      </c>
      <c r="G17" s="19">
        <v>1</v>
      </c>
      <c r="H17" s="19">
        <v>1</v>
      </c>
    </row>
    <row r="19" spans="1:8" ht="16.5" thickBot="1">
      <c r="A19" t="s">
        <v>17</v>
      </c>
    </row>
    <row r="20" spans="1:8">
      <c r="B20" s="28"/>
      <c r="C20" s="28"/>
      <c r="D20" s="28" t="s">
        <v>45</v>
      </c>
      <c r="E20" s="28" t="s">
        <v>53</v>
      </c>
      <c r="F20" s="28" t="s">
        <v>55</v>
      </c>
      <c r="G20" s="28" t="s">
        <v>50</v>
      </c>
      <c r="H20" s="28" t="s">
        <v>50</v>
      </c>
    </row>
    <row r="21" spans="1:8" ht="16.5" thickBot="1">
      <c r="B21" s="29" t="s">
        <v>43</v>
      </c>
      <c r="C21" s="29" t="s">
        <v>44</v>
      </c>
      <c r="D21" s="30" t="s">
        <v>46</v>
      </c>
      <c r="E21" s="30" t="s">
        <v>54</v>
      </c>
      <c r="F21" s="30" t="s">
        <v>56</v>
      </c>
      <c r="G21" s="30" t="s">
        <v>51</v>
      </c>
      <c r="H21" s="30" t="s">
        <v>52</v>
      </c>
    </row>
    <row r="22" spans="1:8">
      <c r="B22" s="21" t="s">
        <v>182</v>
      </c>
      <c r="C22" s="21" t="s">
        <v>183</v>
      </c>
      <c r="D22" s="21">
        <v>600</v>
      </c>
      <c r="E22" s="21">
        <v>0</v>
      </c>
      <c r="F22" s="21">
        <v>0</v>
      </c>
      <c r="G22" s="21">
        <v>600</v>
      </c>
      <c r="H22" s="21">
        <v>1E+30</v>
      </c>
    </row>
    <row r="23" spans="1:8">
      <c r="B23" s="21" t="s">
        <v>186</v>
      </c>
      <c r="C23" s="21" t="s">
        <v>187</v>
      </c>
      <c r="D23" s="21">
        <v>0</v>
      </c>
      <c r="E23" s="21">
        <v>0</v>
      </c>
      <c r="F23" s="21">
        <v>0</v>
      </c>
      <c r="G23" s="21">
        <v>0</v>
      </c>
      <c r="H23" s="21">
        <v>1E+30</v>
      </c>
    </row>
    <row r="24" spans="1:8">
      <c r="B24" s="21" t="s">
        <v>190</v>
      </c>
      <c r="C24" s="21" t="s">
        <v>191</v>
      </c>
      <c r="D24" s="21">
        <v>0</v>
      </c>
      <c r="E24" s="21">
        <v>0</v>
      </c>
      <c r="F24" s="21">
        <v>0</v>
      </c>
      <c r="G24" s="21">
        <v>0</v>
      </c>
      <c r="H24" s="21">
        <v>1E+30</v>
      </c>
    </row>
    <row r="25" spans="1:8">
      <c r="B25" s="21" t="s">
        <v>182</v>
      </c>
      <c r="C25" s="21" t="s">
        <v>183</v>
      </c>
      <c r="D25" s="21">
        <v>600</v>
      </c>
      <c r="E25" s="21">
        <v>1.3333333333333333</v>
      </c>
      <c r="F25" s="21">
        <v>0</v>
      </c>
      <c r="G25" s="21">
        <v>600</v>
      </c>
      <c r="H25" s="21">
        <v>0</v>
      </c>
    </row>
    <row r="26" spans="1:8">
      <c r="B26" s="21" t="s">
        <v>186</v>
      </c>
      <c r="C26" s="21" t="s">
        <v>187</v>
      </c>
      <c r="D26" s="21">
        <v>0</v>
      </c>
      <c r="E26" s="21">
        <v>0.66666666666666641</v>
      </c>
      <c r="F26" s="21">
        <v>0</v>
      </c>
      <c r="G26" s="21">
        <v>300</v>
      </c>
      <c r="H26" s="21">
        <v>300</v>
      </c>
    </row>
    <row r="27" spans="1:8">
      <c r="B27" s="21" t="s">
        <v>190</v>
      </c>
      <c r="C27" s="21" t="s">
        <v>191</v>
      </c>
      <c r="D27" s="21">
        <v>0</v>
      </c>
      <c r="E27" s="21">
        <v>0</v>
      </c>
      <c r="F27" s="21">
        <v>0</v>
      </c>
      <c r="G27" s="21">
        <v>600</v>
      </c>
      <c r="H27" s="21">
        <v>1E+30</v>
      </c>
    </row>
    <row r="28" spans="1:8">
      <c r="B28" s="21" t="s">
        <v>196</v>
      </c>
      <c r="C28" s="21" t="s">
        <v>197</v>
      </c>
      <c r="D28" s="21">
        <v>0</v>
      </c>
      <c r="E28" s="21">
        <v>0.9</v>
      </c>
      <c r="F28" s="21">
        <v>0</v>
      </c>
      <c r="G28" s="21">
        <v>1999.9999999999998</v>
      </c>
      <c r="H28" s="21">
        <v>0</v>
      </c>
    </row>
    <row r="29" spans="1:8">
      <c r="B29" s="21" t="s">
        <v>199</v>
      </c>
      <c r="C29" s="21" t="s">
        <v>200</v>
      </c>
      <c r="D29" s="21">
        <v>0</v>
      </c>
      <c r="E29" s="21">
        <v>0.60000000000000009</v>
      </c>
      <c r="F29" s="21">
        <v>0</v>
      </c>
      <c r="G29" s="21">
        <v>1000</v>
      </c>
      <c r="H29" s="21">
        <v>1000</v>
      </c>
    </row>
    <row r="30" spans="1:8">
      <c r="B30" s="21" t="s">
        <v>202</v>
      </c>
      <c r="C30" s="21" t="s">
        <v>203</v>
      </c>
      <c r="D30" s="21">
        <v>0</v>
      </c>
      <c r="E30" s="21">
        <v>0.5</v>
      </c>
      <c r="F30" s="21">
        <v>0</v>
      </c>
      <c r="G30" s="21">
        <v>1999.9999999999998</v>
      </c>
      <c r="H30" s="21">
        <v>1000</v>
      </c>
    </row>
    <row r="31" spans="1:8">
      <c r="B31" s="21" t="s">
        <v>196</v>
      </c>
      <c r="C31" s="21" t="s">
        <v>197</v>
      </c>
      <c r="D31" s="21">
        <v>0</v>
      </c>
      <c r="E31" s="21">
        <v>0</v>
      </c>
      <c r="F31" s="21">
        <v>0</v>
      </c>
      <c r="G31" s="21">
        <v>0</v>
      </c>
      <c r="H31" s="21">
        <v>1E+30</v>
      </c>
    </row>
    <row r="32" spans="1:8">
      <c r="B32" s="21" t="s">
        <v>199</v>
      </c>
      <c r="C32" s="21" t="s">
        <v>200</v>
      </c>
      <c r="D32" s="21">
        <v>0</v>
      </c>
      <c r="E32" s="21">
        <v>0</v>
      </c>
      <c r="F32" s="21">
        <v>0</v>
      </c>
      <c r="G32" s="21">
        <v>0</v>
      </c>
      <c r="H32" s="21">
        <v>1E+30</v>
      </c>
    </row>
    <row r="33" spans="2:8" ht="16.5" thickBot="1">
      <c r="B33" s="19" t="s">
        <v>202</v>
      </c>
      <c r="C33" s="19" t="s">
        <v>203</v>
      </c>
      <c r="D33" s="19">
        <v>0</v>
      </c>
      <c r="E33" s="19">
        <v>0</v>
      </c>
      <c r="F33" s="19">
        <v>0</v>
      </c>
      <c r="G33" s="19">
        <v>0</v>
      </c>
      <c r="H33" s="19">
        <v>1E+30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9741-DDF9-47A2-B19D-70402D259163}">
  <dimension ref="A1:K18"/>
  <sheetViews>
    <sheetView workbookViewId="0">
      <selection activeCell="B19" sqref="B19"/>
    </sheetView>
  </sheetViews>
  <sheetFormatPr defaultColWidth="8.85546875" defaultRowHeight="15.75"/>
  <cols>
    <col min="1" max="1" width="13.42578125" customWidth="1"/>
    <col min="2" max="5" width="14.42578125" customWidth="1"/>
    <col min="6" max="6" width="12.7109375" bestFit="1" customWidth="1"/>
    <col min="7" max="7" width="4.42578125" customWidth="1"/>
    <col min="8" max="8" width="16.42578125" customWidth="1"/>
    <col min="9" max="9" width="20" customWidth="1"/>
  </cols>
  <sheetData>
    <row r="1" spans="1:11">
      <c r="A1" s="7" t="s">
        <v>16</v>
      </c>
    </row>
    <row r="3" spans="1:11">
      <c r="A3" t="s">
        <v>15</v>
      </c>
      <c r="C3" t="s">
        <v>10</v>
      </c>
      <c r="D3" t="s">
        <v>9</v>
      </c>
      <c r="E3" t="s">
        <v>8</v>
      </c>
      <c r="F3" t="s">
        <v>14</v>
      </c>
      <c r="H3" t="s">
        <v>121</v>
      </c>
      <c r="I3" t="s">
        <v>122</v>
      </c>
      <c r="J3" s="27" t="s">
        <v>166</v>
      </c>
    </row>
    <row r="4" spans="1:11">
      <c r="A4" t="s">
        <v>13</v>
      </c>
      <c r="B4" t="s">
        <v>6</v>
      </c>
      <c r="C4" s="1">
        <v>300</v>
      </c>
      <c r="D4" s="1">
        <v>0</v>
      </c>
      <c r="E4" s="1">
        <v>0</v>
      </c>
      <c r="F4" s="6">
        <f>SUM(C4:E4)</f>
        <v>300</v>
      </c>
      <c r="H4">
        <f>F13-F4</f>
        <v>0</v>
      </c>
      <c r="I4">
        <f>H4*10</f>
        <v>0</v>
      </c>
      <c r="J4" s="27">
        <v>0</v>
      </c>
      <c r="K4">
        <v>0</v>
      </c>
    </row>
    <row r="5" spans="1:11">
      <c r="B5" t="s">
        <v>5</v>
      </c>
      <c r="C5" s="1">
        <v>0</v>
      </c>
      <c r="D5" s="1">
        <v>200</v>
      </c>
      <c r="E5" s="1">
        <v>0</v>
      </c>
      <c r="F5" s="6">
        <f>SUM(C5:E5)</f>
        <v>200</v>
      </c>
      <c r="H5">
        <f>F14-F5</f>
        <v>0</v>
      </c>
      <c r="I5">
        <f t="shared" ref="I5:I6" si="0">H5*10</f>
        <v>0</v>
      </c>
      <c r="J5" s="27">
        <v>0</v>
      </c>
      <c r="K5">
        <v>0</v>
      </c>
    </row>
    <row r="6" spans="1:11">
      <c r="B6" t="s">
        <v>4</v>
      </c>
      <c r="C6" s="1">
        <v>0</v>
      </c>
      <c r="D6" s="1">
        <v>100</v>
      </c>
      <c r="E6" s="1">
        <v>100</v>
      </c>
      <c r="F6" s="6">
        <f>SUM(C6:E6)</f>
        <v>200</v>
      </c>
      <c r="H6">
        <f>F15-F6</f>
        <v>0</v>
      </c>
      <c r="I6">
        <f t="shared" si="0"/>
        <v>0</v>
      </c>
      <c r="J6" s="27">
        <v>0</v>
      </c>
      <c r="K6">
        <v>0</v>
      </c>
    </row>
    <row r="7" spans="1:11">
      <c r="B7" t="s">
        <v>12</v>
      </c>
      <c r="C7" s="6">
        <f>SUM(C4:C6)</f>
        <v>300</v>
      </c>
      <c r="D7" s="6">
        <f>SUM(D4:D6)</f>
        <v>300</v>
      </c>
      <c r="E7" s="6">
        <f>SUM(E4:E6)</f>
        <v>100</v>
      </c>
    </row>
    <row r="8" spans="1:11">
      <c r="B8" t="s">
        <v>123</v>
      </c>
      <c r="C8">
        <f>C7-C16</f>
        <v>200</v>
      </c>
      <c r="D8">
        <f>D7-D16</f>
        <v>0</v>
      </c>
      <c r="E8">
        <f>E7-E16</f>
        <v>-200</v>
      </c>
    </row>
    <row r="9" spans="1:11">
      <c r="B9" t="s">
        <v>165</v>
      </c>
      <c r="C9">
        <f>C8*3</f>
        <v>600</v>
      </c>
      <c r="D9">
        <f>D8*3</f>
        <v>0</v>
      </c>
      <c r="E9">
        <f>E8*3</f>
        <v>-600</v>
      </c>
    </row>
    <row r="10" spans="1:11">
      <c r="B10" s="27" t="s">
        <v>124</v>
      </c>
      <c r="C10" s="27">
        <v>600</v>
      </c>
      <c r="D10" s="27">
        <v>0</v>
      </c>
      <c r="E10" s="27">
        <v>0</v>
      </c>
    </row>
    <row r="11" spans="1:11">
      <c r="C11">
        <v>0</v>
      </c>
      <c r="D11">
        <v>0</v>
      </c>
      <c r="E11">
        <v>0</v>
      </c>
    </row>
    <row r="12" spans="1:11">
      <c r="A12" t="s">
        <v>11</v>
      </c>
      <c r="C12" t="s">
        <v>10</v>
      </c>
      <c r="D12" t="s">
        <v>9</v>
      </c>
      <c r="E12" t="s">
        <v>8</v>
      </c>
      <c r="F12" t="s">
        <v>7</v>
      </c>
    </row>
    <row r="13" spans="1:11">
      <c r="B13" t="s">
        <v>6</v>
      </c>
      <c r="C13" s="5">
        <v>5</v>
      </c>
      <c r="D13" s="5">
        <v>8</v>
      </c>
      <c r="E13" s="5">
        <v>9</v>
      </c>
      <c r="F13" s="4">
        <v>300</v>
      </c>
    </row>
    <row r="14" spans="1:11">
      <c r="B14" t="s">
        <v>5</v>
      </c>
      <c r="C14" s="5">
        <v>4</v>
      </c>
      <c r="D14" s="5">
        <v>4</v>
      </c>
      <c r="E14" s="5">
        <v>7</v>
      </c>
      <c r="F14" s="4">
        <v>200</v>
      </c>
    </row>
    <row r="15" spans="1:11">
      <c r="B15" t="s">
        <v>4</v>
      </c>
      <c r="C15" s="5">
        <v>3</v>
      </c>
      <c r="D15" s="5">
        <v>3</v>
      </c>
      <c r="E15" s="5">
        <v>5</v>
      </c>
      <c r="F15" s="4">
        <v>200</v>
      </c>
    </row>
    <row r="16" spans="1:11">
      <c r="B16" t="s">
        <v>3</v>
      </c>
      <c r="C16" s="4">
        <v>100</v>
      </c>
      <c r="D16" s="4">
        <v>300</v>
      </c>
      <c r="E16" s="4">
        <v>300</v>
      </c>
    </row>
    <row r="18" spans="1:2">
      <c r="A18" t="s">
        <v>2</v>
      </c>
      <c r="B18" s="3">
        <f>SUMPRODUCT(C4:E6,C13:E15)+SUM(C10:E10)+SUM(J4:J6)</f>
        <v>3700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N12" sqref="N12"/>
    </sheetView>
  </sheetViews>
  <sheetFormatPr defaultColWidth="8.85546875" defaultRowHeight="15.75"/>
  <cols>
    <col min="1" max="1" width="10.85546875" customWidth="1"/>
    <col min="3" max="9" width="12" customWidth="1"/>
  </cols>
  <sheetData>
    <row r="1" spans="1:12">
      <c r="A1" t="s">
        <v>38</v>
      </c>
    </row>
    <row r="3" spans="1:12">
      <c r="A3" t="s">
        <v>37</v>
      </c>
      <c r="C3" t="s">
        <v>33</v>
      </c>
      <c r="D3" t="s">
        <v>32</v>
      </c>
      <c r="E3" t="s">
        <v>31</v>
      </c>
      <c r="F3" t="s">
        <v>30</v>
      </c>
      <c r="G3" t="s">
        <v>29</v>
      </c>
      <c r="H3" t="s">
        <v>28</v>
      </c>
      <c r="I3" t="s">
        <v>27</v>
      </c>
      <c r="L3" s="10" t="s">
        <v>36</v>
      </c>
    </row>
    <row r="4" spans="1:12">
      <c r="B4" s="10" t="s">
        <v>35</v>
      </c>
      <c r="C4" s="1">
        <v>6</v>
      </c>
      <c r="D4" s="1">
        <v>3</v>
      </c>
      <c r="E4" s="1">
        <v>3</v>
      </c>
      <c r="F4" s="1">
        <v>7</v>
      </c>
      <c r="G4" s="1">
        <v>0</v>
      </c>
      <c r="H4" s="1">
        <v>3</v>
      </c>
      <c r="I4" s="1">
        <v>1</v>
      </c>
      <c r="L4" s="2">
        <f>SUM(C4:I4)</f>
        <v>23</v>
      </c>
    </row>
    <row r="6" spans="1:12">
      <c r="A6" t="s">
        <v>17</v>
      </c>
      <c r="L6" t="s">
        <v>34</v>
      </c>
    </row>
    <row r="7" spans="1:12">
      <c r="B7" s="10" t="s">
        <v>33</v>
      </c>
      <c r="C7" s="4">
        <v>1</v>
      </c>
      <c r="D7" s="4"/>
      <c r="E7" s="4"/>
      <c r="F7" s="4">
        <v>1</v>
      </c>
      <c r="G7" s="4">
        <v>1</v>
      </c>
      <c r="H7" s="4">
        <v>1</v>
      </c>
      <c r="I7" s="4">
        <v>1</v>
      </c>
      <c r="J7" s="6">
        <f t="shared" ref="J7:J13" si="0">SUMPRODUCT($C$4:$I$4,C7:I7)</f>
        <v>17</v>
      </c>
      <c r="K7" t="s">
        <v>0</v>
      </c>
      <c r="L7" s="4">
        <v>17</v>
      </c>
    </row>
    <row r="8" spans="1:12">
      <c r="B8" s="10" t="s">
        <v>32</v>
      </c>
      <c r="C8" s="4">
        <v>1</v>
      </c>
      <c r="D8" s="4">
        <v>1</v>
      </c>
      <c r="E8" s="4"/>
      <c r="F8" s="4"/>
      <c r="G8" s="4">
        <v>1</v>
      </c>
      <c r="H8" s="4">
        <v>1</v>
      </c>
      <c r="I8" s="4">
        <v>1</v>
      </c>
      <c r="J8" s="6">
        <f t="shared" si="0"/>
        <v>13</v>
      </c>
      <c r="K8" t="s">
        <v>0</v>
      </c>
      <c r="L8" s="4">
        <v>13</v>
      </c>
    </row>
    <row r="9" spans="1:12">
      <c r="B9" s="10" t="s">
        <v>31</v>
      </c>
      <c r="C9" s="4">
        <v>1</v>
      </c>
      <c r="D9" s="4">
        <v>1</v>
      </c>
      <c r="E9" s="4">
        <v>1</v>
      </c>
      <c r="F9" s="4"/>
      <c r="G9" s="4"/>
      <c r="H9" s="4">
        <v>1</v>
      </c>
      <c r="I9" s="4">
        <v>1</v>
      </c>
      <c r="J9" s="6">
        <f t="shared" si="0"/>
        <v>16</v>
      </c>
      <c r="K9" t="s">
        <v>0</v>
      </c>
      <c r="L9" s="4">
        <v>15</v>
      </c>
    </row>
    <row r="10" spans="1:12">
      <c r="B10" s="10" t="s">
        <v>30</v>
      </c>
      <c r="C10" s="4">
        <v>1</v>
      </c>
      <c r="D10" s="4">
        <v>1</v>
      </c>
      <c r="E10" s="4">
        <v>1</v>
      </c>
      <c r="F10" s="4">
        <v>1</v>
      </c>
      <c r="G10" s="4"/>
      <c r="H10" s="4"/>
      <c r="I10" s="4">
        <v>1</v>
      </c>
      <c r="J10" s="6">
        <f t="shared" si="0"/>
        <v>20</v>
      </c>
      <c r="K10" t="s">
        <v>0</v>
      </c>
      <c r="L10" s="4">
        <v>19</v>
      </c>
    </row>
    <row r="11" spans="1:12">
      <c r="B11" s="10" t="s">
        <v>29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/>
      <c r="I11" s="4"/>
      <c r="J11" s="6">
        <f t="shared" si="0"/>
        <v>19</v>
      </c>
      <c r="K11" t="s">
        <v>0</v>
      </c>
      <c r="L11" s="4">
        <v>14</v>
      </c>
    </row>
    <row r="12" spans="1:12">
      <c r="B12" s="10" t="s">
        <v>28</v>
      </c>
      <c r="C12" s="4"/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/>
      <c r="J12" s="6">
        <f t="shared" si="0"/>
        <v>16</v>
      </c>
      <c r="K12" t="s">
        <v>0</v>
      </c>
      <c r="L12" s="4">
        <v>16</v>
      </c>
    </row>
    <row r="13" spans="1:12">
      <c r="B13" s="10" t="s">
        <v>27</v>
      </c>
      <c r="C13" s="4"/>
      <c r="D13" s="4"/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6">
        <f t="shared" si="0"/>
        <v>14</v>
      </c>
      <c r="K13" t="s">
        <v>0</v>
      </c>
      <c r="L13" s="4">
        <v>11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showGridLines="0" workbookViewId="0">
      <selection activeCell="H20" sqref="H20"/>
    </sheetView>
  </sheetViews>
  <sheetFormatPr defaultColWidth="8.85546875" defaultRowHeight="15.75"/>
  <cols>
    <col min="1" max="1" width="2.140625" customWidth="1"/>
    <col min="2" max="2" width="6.140625" bestFit="1" customWidth="1"/>
    <col min="3" max="3" width="31.42578125" bestFit="1" customWidth="1"/>
    <col min="4" max="4" width="6.85546875" bestFit="1" customWidth="1"/>
    <col min="5" max="5" width="8" bestFit="1" customWidth="1"/>
    <col min="6" max="6" width="9.85546875" bestFit="1" customWidth="1"/>
    <col min="7" max="7" width="12.7109375" customWidth="1"/>
    <col min="8" max="8" width="11.85546875" bestFit="1" customWidth="1"/>
  </cols>
  <sheetData>
    <row r="1" spans="1:8">
      <c r="A1" s="7" t="s">
        <v>40</v>
      </c>
    </row>
    <row r="2" spans="1:8">
      <c r="A2" s="7" t="s">
        <v>41</v>
      </c>
    </row>
    <row r="3" spans="1:8">
      <c r="A3" s="7" t="s">
        <v>71</v>
      </c>
    </row>
    <row r="6" spans="1:8" ht="16.5" thickBot="1">
      <c r="A6" t="s">
        <v>42</v>
      </c>
    </row>
    <row r="7" spans="1:8">
      <c r="B7" s="13"/>
      <c r="C7" s="13"/>
      <c r="D7" s="13" t="s">
        <v>45</v>
      </c>
      <c r="E7" s="13" t="s">
        <v>47</v>
      </c>
      <c r="F7" s="13" t="s">
        <v>49</v>
      </c>
      <c r="G7" s="13" t="s">
        <v>50</v>
      </c>
      <c r="H7" s="13" t="s">
        <v>50</v>
      </c>
    </row>
    <row r="8" spans="1:8" ht="16.5" thickBot="1">
      <c r="B8" s="14" t="s">
        <v>43</v>
      </c>
      <c r="C8" s="14" t="s">
        <v>44</v>
      </c>
      <c r="D8" s="14" t="s">
        <v>46</v>
      </c>
      <c r="E8" s="14" t="s">
        <v>48</v>
      </c>
      <c r="F8" s="14" t="s">
        <v>39</v>
      </c>
      <c r="G8" s="14" t="s">
        <v>51</v>
      </c>
      <c r="H8" s="14" t="s">
        <v>52</v>
      </c>
    </row>
    <row r="9" spans="1:8">
      <c r="B9" s="11" t="s">
        <v>57</v>
      </c>
      <c r="C9" s="11" t="s">
        <v>58</v>
      </c>
      <c r="D9" s="11">
        <v>49999.999999999993</v>
      </c>
      <c r="E9" s="11">
        <v>0</v>
      </c>
      <c r="F9" s="11">
        <v>5.2999999999999999E-2</v>
      </c>
      <c r="G9" s="11">
        <v>1.4000000000000045E-2</v>
      </c>
      <c r="H9" s="11">
        <v>0.40600000000000014</v>
      </c>
    </row>
    <row r="10" spans="1:8">
      <c r="B10" s="11" t="s">
        <v>59</v>
      </c>
      <c r="C10" s="11" t="s">
        <v>60</v>
      </c>
      <c r="D10" s="11">
        <v>0</v>
      </c>
      <c r="E10" s="11">
        <v>-1.5999999999999973E-2</v>
      </c>
      <c r="F10" s="11">
        <v>6.8000000000000005E-2</v>
      </c>
      <c r="G10" s="11">
        <v>1.5999999999999973E-2</v>
      </c>
      <c r="H10" s="11">
        <v>1E+30</v>
      </c>
    </row>
    <row r="11" spans="1:8">
      <c r="B11" s="11" t="s">
        <v>61</v>
      </c>
      <c r="C11" s="11" t="s">
        <v>62</v>
      </c>
      <c r="D11" s="11">
        <v>0</v>
      </c>
      <c r="E11" s="11">
        <v>-3.4999999999999948E-2</v>
      </c>
      <c r="F11" s="11">
        <v>4.9000000000000016E-2</v>
      </c>
      <c r="G11" s="11">
        <v>3.4999999999999948E-2</v>
      </c>
      <c r="H11" s="11">
        <v>1E+30</v>
      </c>
    </row>
    <row r="12" spans="1:8">
      <c r="B12" s="11" t="s">
        <v>63</v>
      </c>
      <c r="C12" s="11" t="s">
        <v>64</v>
      </c>
      <c r="D12" s="11">
        <v>175000.00000000006</v>
      </c>
      <c r="E12" s="11">
        <v>0</v>
      </c>
      <c r="F12" s="11">
        <v>8.3999999999999991E-2</v>
      </c>
      <c r="G12" s="11">
        <v>3.4000000000000023E-2</v>
      </c>
      <c r="H12" s="11">
        <v>9.3333333333333567E-3</v>
      </c>
    </row>
    <row r="13" spans="1:8" ht="16.5" thickBot="1">
      <c r="B13" s="12" t="s">
        <v>65</v>
      </c>
      <c r="C13" s="12" t="s">
        <v>66</v>
      </c>
      <c r="D13" s="12">
        <v>24999.999999999996</v>
      </c>
      <c r="E13" s="12">
        <v>0</v>
      </c>
      <c r="F13" s="12">
        <v>0.11800000000000005</v>
      </c>
      <c r="G13" s="12">
        <v>2.8000000000000091E-2</v>
      </c>
      <c r="H13" s="12">
        <v>3.400000000000003E-2</v>
      </c>
    </row>
    <row r="15" spans="1:8" ht="16.5" thickBot="1">
      <c r="A15" t="s">
        <v>17</v>
      </c>
    </row>
    <row r="16" spans="1:8">
      <c r="B16" s="13"/>
      <c r="C16" s="13"/>
      <c r="D16" s="13" t="s">
        <v>45</v>
      </c>
      <c r="E16" s="13" t="s">
        <v>53</v>
      </c>
      <c r="F16" s="13" t="s">
        <v>55</v>
      </c>
      <c r="G16" s="13" t="s">
        <v>50</v>
      </c>
      <c r="H16" s="13" t="s">
        <v>50</v>
      </c>
    </row>
    <row r="17" spans="2:8" ht="16.5" thickBot="1">
      <c r="B17" s="14" t="s">
        <v>43</v>
      </c>
      <c r="C17" s="14" t="s">
        <v>44</v>
      </c>
      <c r="D17" s="14" t="s">
        <v>46</v>
      </c>
      <c r="E17" s="14" t="s">
        <v>54</v>
      </c>
      <c r="F17" s="14" t="s">
        <v>56</v>
      </c>
      <c r="G17" s="14" t="s">
        <v>51</v>
      </c>
      <c r="H17" s="14" t="s">
        <v>52</v>
      </c>
    </row>
    <row r="18" spans="2:8">
      <c r="B18" s="11" t="s">
        <v>67</v>
      </c>
      <c r="C18" s="11"/>
      <c r="D18" s="11">
        <v>175000.00000000006</v>
      </c>
      <c r="E18" s="11">
        <v>0</v>
      </c>
      <c r="F18" s="11">
        <v>0</v>
      </c>
      <c r="G18" s="11">
        <v>75000.000000000044</v>
      </c>
      <c r="H18" s="11">
        <v>1E+30</v>
      </c>
    </row>
    <row r="19" spans="2:8">
      <c r="B19" s="11" t="s">
        <v>68</v>
      </c>
      <c r="C19" s="11"/>
      <c r="D19" s="11">
        <v>24999.999999999996</v>
      </c>
      <c r="E19" s="11">
        <v>3.400000000000003E-2</v>
      </c>
      <c r="F19" s="11">
        <v>0</v>
      </c>
      <c r="G19" s="11">
        <v>75000.000000000044</v>
      </c>
      <c r="H19" s="11">
        <v>24999.999999999996</v>
      </c>
    </row>
    <row r="20" spans="2:8">
      <c r="B20" s="11" t="s">
        <v>69</v>
      </c>
      <c r="C20" s="11"/>
      <c r="D20" s="11">
        <v>250000.00000000006</v>
      </c>
      <c r="E20" s="11">
        <v>8.1200000000000008E-2</v>
      </c>
      <c r="F20" s="11">
        <v>250000</v>
      </c>
      <c r="G20" s="11">
        <v>1E+30</v>
      </c>
      <c r="H20" s="11">
        <v>249999.99999999997</v>
      </c>
    </row>
    <row r="21" spans="2:8" ht="16.5" thickBot="1">
      <c r="B21" s="12" t="s">
        <v>70</v>
      </c>
      <c r="C21" s="12"/>
      <c r="D21" s="12">
        <v>49999.999999999993</v>
      </c>
      <c r="E21" s="12">
        <v>-1.4000000000000044E-2</v>
      </c>
      <c r="F21" s="12">
        <v>0</v>
      </c>
      <c r="G21" s="12">
        <v>50000.000000000015</v>
      </c>
      <c r="H21" s="12">
        <v>50000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I10" sqref="I10"/>
    </sheetView>
  </sheetViews>
  <sheetFormatPr defaultColWidth="8.85546875" defaultRowHeight="15.75"/>
  <cols>
    <col min="1" max="1" width="19.42578125" customWidth="1"/>
    <col min="2" max="6" width="13.7109375" customWidth="1"/>
  </cols>
  <sheetData>
    <row r="1" spans="1:9" ht="47.25">
      <c r="A1" t="s">
        <v>26</v>
      </c>
      <c r="B1" s="9" t="s">
        <v>25</v>
      </c>
      <c r="C1" s="9" t="s">
        <v>24</v>
      </c>
      <c r="D1" s="9" t="s">
        <v>23</v>
      </c>
      <c r="E1" s="9" t="s">
        <v>22</v>
      </c>
      <c r="F1" s="9" t="s">
        <v>21</v>
      </c>
    </row>
    <row r="2" spans="1:9">
      <c r="A2" t="s">
        <v>20</v>
      </c>
      <c r="B2">
        <v>5.3</v>
      </c>
      <c r="C2">
        <v>6.8</v>
      </c>
      <c r="D2">
        <v>4.9000000000000004</v>
      </c>
      <c r="E2">
        <v>8.4</v>
      </c>
      <c r="F2">
        <v>11.8</v>
      </c>
    </row>
    <row r="3" spans="1:9">
      <c r="A3" t="s">
        <v>19</v>
      </c>
      <c r="B3" s="1">
        <v>49999.999999999993</v>
      </c>
      <c r="C3" s="1">
        <v>0</v>
      </c>
      <c r="D3" s="1">
        <v>0</v>
      </c>
      <c r="E3" s="1">
        <v>175000.00000000006</v>
      </c>
      <c r="F3" s="1">
        <v>24999.999999999996</v>
      </c>
    </row>
    <row r="5" spans="1:9">
      <c r="A5" t="s">
        <v>18</v>
      </c>
      <c r="B5" s="8">
        <f>SUMPRODUCT(B2:F2,$B$3:$F$3)/100</f>
        <v>20300.000000000004</v>
      </c>
    </row>
    <row r="7" spans="1:9">
      <c r="A7" t="s">
        <v>17</v>
      </c>
    </row>
    <row r="8" spans="1:9">
      <c r="B8" s="4">
        <v>1</v>
      </c>
      <c r="C8" s="4">
        <v>1</v>
      </c>
      <c r="D8" s="4">
        <v>1</v>
      </c>
      <c r="E8" s="4">
        <v>1</v>
      </c>
      <c r="F8" s="4">
        <v>1</v>
      </c>
      <c r="G8" s="6">
        <f>SUMPRODUCT($B$3:$F$3,B8:F8)</f>
        <v>250000.00000000006</v>
      </c>
      <c r="H8" t="s">
        <v>1</v>
      </c>
      <c r="I8" s="4">
        <v>250000</v>
      </c>
    </row>
    <row r="9" spans="1:9">
      <c r="B9" s="4">
        <v>1</v>
      </c>
      <c r="C9" s="4"/>
      <c r="D9" s="4"/>
      <c r="E9" s="4"/>
      <c r="F9" s="4"/>
      <c r="G9" s="6">
        <f t="shared" ref="G9:G11" si="0">SUMPRODUCT($B$3:$F$3,B9:F9)</f>
        <v>49999.999999999993</v>
      </c>
      <c r="H9" t="s">
        <v>0</v>
      </c>
      <c r="I9">
        <f>0.2*SUM(B3:F3)</f>
        <v>50000.000000000015</v>
      </c>
    </row>
    <row r="10" spans="1:9">
      <c r="B10" s="4"/>
      <c r="C10" s="4">
        <v>1</v>
      </c>
      <c r="D10" s="4">
        <v>1</v>
      </c>
      <c r="E10" s="4">
        <v>1</v>
      </c>
      <c r="F10" s="4"/>
      <c r="G10" s="6">
        <f t="shared" si="0"/>
        <v>175000.00000000006</v>
      </c>
      <c r="H10" t="s">
        <v>0</v>
      </c>
      <c r="I10">
        <f>0.4*SUM(B3:F3)</f>
        <v>100000.00000000003</v>
      </c>
    </row>
    <row r="11" spans="1:9">
      <c r="B11" s="4"/>
      <c r="C11" s="4"/>
      <c r="D11" s="4"/>
      <c r="E11" s="4"/>
      <c r="F11" s="4">
        <v>1</v>
      </c>
      <c r="G11" s="6">
        <f t="shared" si="0"/>
        <v>24999.999999999996</v>
      </c>
      <c r="H11" t="s">
        <v>1</v>
      </c>
      <c r="I11">
        <f>0.5*B3</f>
        <v>24999.999999999996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activeCell="E15" sqref="E15"/>
    </sheetView>
  </sheetViews>
  <sheetFormatPr defaultColWidth="8.85546875" defaultRowHeight="15.75"/>
  <cols>
    <col min="1" max="1" width="13.42578125" customWidth="1"/>
    <col min="2" max="5" width="14.42578125" customWidth="1"/>
    <col min="6" max="6" width="12.7109375" bestFit="1" customWidth="1"/>
    <col min="7" max="7" width="4.42578125" customWidth="1"/>
    <col min="8" max="8" width="16.42578125" customWidth="1"/>
  </cols>
  <sheetData>
    <row r="1" spans="1:6">
      <c r="A1" s="7" t="s">
        <v>16</v>
      </c>
    </row>
    <row r="3" spans="1:6">
      <c r="A3" t="s">
        <v>15</v>
      </c>
      <c r="C3" t="s">
        <v>10</v>
      </c>
      <c r="D3" t="s">
        <v>9</v>
      </c>
      <c r="E3" t="s">
        <v>8</v>
      </c>
      <c r="F3" t="s">
        <v>14</v>
      </c>
    </row>
    <row r="4" spans="1:6">
      <c r="A4" t="s">
        <v>13</v>
      </c>
      <c r="B4" t="s">
        <v>6</v>
      </c>
      <c r="C4" s="1">
        <v>100</v>
      </c>
      <c r="D4" s="1">
        <v>0</v>
      </c>
      <c r="E4" s="1">
        <v>200</v>
      </c>
      <c r="F4" s="6">
        <f>SUM(C4:E4)</f>
        <v>300</v>
      </c>
    </row>
    <row r="5" spans="1:6">
      <c r="B5" t="s">
        <v>5</v>
      </c>
      <c r="C5" s="1">
        <v>0</v>
      </c>
      <c r="D5" s="1">
        <v>200</v>
      </c>
      <c r="E5" s="1">
        <v>0</v>
      </c>
      <c r="F5" s="6">
        <f>SUM(C5:E5)</f>
        <v>200</v>
      </c>
    </row>
    <row r="6" spans="1:6">
      <c r="B6" t="s">
        <v>4</v>
      </c>
      <c r="C6" s="1">
        <v>0</v>
      </c>
      <c r="D6" s="1">
        <v>100</v>
      </c>
      <c r="E6" s="1">
        <v>100</v>
      </c>
      <c r="F6" s="6">
        <f>SUM(C6:E6)</f>
        <v>200</v>
      </c>
    </row>
    <row r="7" spans="1:6">
      <c r="B7" t="s">
        <v>12</v>
      </c>
      <c r="C7" s="6">
        <f>SUM(C4:C6)</f>
        <v>100</v>
      </c>
      <c r="D7" s="6">
        <f>SUM(D4:D6)</f>
        <v>300</v>
      </c>
      <c r="E7" s="6">
        <f>SUM(E4:E6)</f>
        <v>300</v>
      </c>
    </row>
    <row r="9" spans="1:6">
      <c r="A9" t="s">
        <v>11</v>
      </c>
      <c r="C9" t="s">
        <v>10</v>
      </c>
      <c r="D9" t="s">
        <v>9</v>
      </c>
      <c r="E9" t="s">
        <v>8</v>
      </c>
      <c r="F9" t="s">
        <v>7</v>
      </c>
    </row>
    <row r="10" spans="1:6">
      <c r="B10" t="s">
        <v>6</v>
      </c>
      <c r="C10" s="5">
        <v>5</v>
      </c>
      <c r="D10" s="5">
        <v>8</v>
      </c>
      <c r="E10" s="5">
        <v>9</v>
      </c>
      <c r="F10" s="4">
        <v>300</v>
      </c>
    </row>
    <row r="11" spans="1:6">
      <c r="B11" t="s">
        <v>5</v>
      </c>
      <c r="C11" s="5">
        <v>4</v>
      </c>
      <c r="D11" s="5">
        <v>4</v>
      </c>
      <c r="E11" s="5">
        <v>7</v>
      </c>
      <c r="F11" s="4">
        <v>200</v>
      </c>
    </row>
    <row r="12" spans="1:6">
      <c r="B12" t="s">
        <v>4</v>
      </c>
      <c r="C12" s="5">
        <v>3</v>
      </c>
      <c r="D12" s="5">
        <v>3</v>
      </c>
      <c r="E12" s="5">
        <v>5</v>
      </c>
      <c r="F12" s="4">
        <v>200</v>
      </c>
    </row>
    <row r="13" spans="1:6">
      <c r="B13" t="s">
        <v>3</v>
      </c>
      <c r="C13" s="4">
        <v>100</v>
      </c>
      <c r="D13" s="4">
        <v>300</v>
      </c>
      <c r="E13" s="4">
        <v>300</v>
      </c>
    </row>
    <row r="15" spans="1:6">
      <c r="A15" t="s">
        <v>2</v>
      </c>
      <c r="B15" s="3">
        <f>SUMPRODUCT(C4:E6,C10:E12)</f>
        <v>3900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"/>
  <sheetViews>
    <sheetView workbookViewId="0">
      <selection activeCell="D6" sqref="D6"/>
    </sheetView>
  </sheetViews>
  <sheetFormatPr defaultColWidth="8.85546875" defaultRowHeight="15.75"/>
  <cols>
    <col min="3" max="6" width="14" customWidth="1"/>
    <col min="10" max="10" width="12.42578125" bestFit="1" customWidth="1"/>
  </cols>
  <sheetData>
    <row r="1" spans="1:10">
      <c r="A1" t="s">
        <v>92</v>
      </c>
    </row>
    <row r="3" spans="1:10">
      <c r="A3" s="7" t="s">
        <v>72</v>
      </c>
      <c r="I3" s="7"/>
    </row>
    <row r="4" spans="1:10">
      <c r="C4" t="s">
        <v>73</v>
      </c>
      <c r="D4" t="s">
        <v>74</v>
      </c>
      <c r="E4" t="s">
        <v>75</v>
      </c>
      <c r="F4" t="s">
        <v>76</v>
      </c>
    </row>
    <row r="5" spans="1:10">
      <c r="B5" s="10" t="s">
        <v>77</v>
      </c>
      <c r="C5" s="1">
        <v>500</v>
      </c>
      <c r="D5" s="1">
        <v>1500</v>
      </c>
      <c r="E5" s="1">
        <v>0</v>
      </c>
      <c r="F5" s="1">
        <v>0</v>
      </c>
      <c r="I5" s="10" t="s">
        <v>78</v>
      </c>
      <c r="J5" s="5">
        <v>13</v>
      </c>
    </row>
    <row r="6" spans="1:10">
      <c r="B6" s="10" t="s">
        <v>79</v>
      </c>
      <c r="C6" s="1">
        <v>3125</v>
      </c>
      <c r="D6" s="1">
        <v>3375</v>
      </c>
      <c r="E6" s="1">
        <v>2000</v>
      </c>
      <c r="F6" s="1">
        <v>1000</v>
      </c>
      <c r="I6" s="10" t="s">
        <v>80</v>
      </c>
      <c r="J6" s="5">
        <v>15</v>
      </c>
    </row>
    <row r="7" spans="1:10">
      <c r="I7" s="10" t="s">
        <v>94</v>
      </c>
      <c r="J7" s="4">
        <v>75</v>
      </c>
    </row>
    <row r="8" spans="1:10">
      <c r="B8" s="10" t="s">
        <v>81</v>
      </c>
      <c r="C8">
        <f>$J$7*$J$8</f>
        <v>1500</v>
      </c>
      <c r="D8">
        <f>$J$7*$J$8</f>
        <v>1500</v>
      </c>
      <c r="E8">
        <f>$J$7*$J$8</f>
        <v>1500</v>
      </c>
      <c r="F8">
        <f>$J$7*$J$8</f>
        <v>1500</v>
      </c>
      <c r="I8" s="10" t="s">
        <v>81</v>
      </c>
      <c r="J8" s="4">
        <v>20</v>
      </c>
    </row>
    <row r="9" spans="1:10">
      <c r="B9" s="10" t="s">
        <v>82</v>
      </c>
      <c r="C9">
        <f>C5+$J$9*$J$7</f>
        <v>12500</v>
      </c>
      <c r="D9">
        <f t="shared" ref="D9:F9" si="0">D5+$J$9*$J$7</f>
        <v>13500</v>
      </c>
      <c r="E9">
        <f t="shared" si="0"/>
        <v>12000</v>
      </c>
      <c r="F9">
        <f t="shared" si="0"/>
        <v>12000</v>
      </c>
      <c r="I9" s="10" t="s">
        <v>83</v>
      </c>
      <c r="J9" s="4">
        <v>160</v>
      </c>
    </row>
    <row r="10" spans="1:10">
      <c r="B10" s="10" t="s">
        <v>93</v>
      </c>
      <c r="C10">
        <f>C9/$J$10</f>
        <v>3125</v>
      </c>
      <c r="D10">
        <f t="shared" ref="D10:F10" si="1">D9/$J$10</f>
        <v>3375</v>
      </c>
      <c r="E10">
        <f t="shared" si="1"/>
        <v>3000</v>
      </c>
      <c r="F10">
        <f t="shared" si="1"/>
        <v>3000</v>
      </c>
      <c r="I10" s="10" t="s">
        <v>84</v>
      </c>
      <c r="J10" s="4">
        <v>4</v>
      </c>
    </row>
    <row r="12" spans="1:10">
      <c r="B12" s="10" t="s">
        <v>85</v>
      </c>
      <c r="C12" s="4">
        <v>1500</v>
      </c>
      <c r="D12">
        <f>C14</f>
        <v>1625</v>
      </c>
      <c r="E12">
        <f>D14</f>
        <v>0</v>
      </c>
      <c r="F12">
        <f>E14</f>
        <v>0</v>
      </c>
    </row>
    <row r="13" spans="1:10">
      <c r="B13" s="10" t="s">
        <v>7</v>
      </c>
      <c r="C13" s="4">
        <v>3000</v>
      </c>
      <c r="D13" s="4">
        <v>5000</v>
      </c>
      <c r="E13" s="4">
        <v>2000</v>
      </c>
      <c r="F13" s="4">
        <v>1000</v>
      </c>
    </row>
    <row r="14" spans="1:10">
      <c r="B14" s="10" t="s">
        <v>86</v>
      </c>
      <c r="C14">
        <f>C12+C6-C13</f>
        <v>1625</v>
      </c>
      <c r="D14">
        <f>D12+D6-D13</f>
        <v>0</v>
      </c>
      <c r="E14">
        <f>E12+E6-E13</f>
        <v>0</v>
      </c>
      <c r="F14">
        <f>F12+F6-F13</f>
        <v>0</v>
      </c>
      <c r="I14" s="10" t="s">
        <v>87</v>
      </c>
      <c r="J14" s="5">
        <v>3</v>
      </c>
    </row>
    <row r="15" spans="1:10">
      <c r="C15" t="s">
        <v>0</v>
      </c>
      <c r="D15" t="s">
        <v>0</v>
      </c>
      <c r="E15" t="s">
        <v>0</v>
      </c>
      <c r="F15" t="s">
        <v>0</v>
      </c>
    </row>
    <row r="16" spans="1:10">
      <c r="B16" s="10" t="s">
        <v>88</v>
      </c>
      <c r="C16">
        <v>0</v>
      </c>
      <c r="D16">
        <v>0</v>
      </c>
      <c r="E16">
        <v>0</v>
      </c>
      <c r="F16">
        <v>0</v>
      </c>
    </row>
    <row r="17" spans="2:10">
      <c r="B17" s="10" t="s">
        <v>89</v>
      </c>
      <c r="C17" s="15">
        <f>C6*$J$6</f>
        <v>46875</v>
      </c>
      <c r="D17" s="15">
        <f>D6*$J$6</f>
        <v>50625</v>
      </c>
      <c r="E17" s="15">
        <f>E6*$J$6</f>
        <v>30000</v>
      </c>
      <c r="F17" s="15">
        <f>F6*$J$6</f>
        <v>15000</v>
      </c>
    </row>
    <row r="18" spans="2:10">
      <c r="B18" s="10" t="s">
        <v>90</v>
      </c>
      <c r="C18" s="15">
        <f>C14*$J$14</f>
        <v>4875</v>
      </c>
      <c r="D18" s="15">
        <f>D14*$J$14</f>
        <v>0</v>
      </c>
      <c r="E18" s="15">
        <f>E14*$J$14</f>
        <v>0</v>
      </c>
      <c r="F18" s="15">
        <f>F14*$J$14</f>
        <v>0</v>
      </c>
    </row>
    <row r="19" spans="2:10">
      <c r="B19" s="10" t="s">
        <v>95</v>
      </c>
      <c r="C19" s="15">
        <f>C5*$J$5</f>
        <v>6500</v>
      </c>
      <c r="D19" s="15">
        <f t="shared" ref="D19:F19" si="2">D5*$J$5</f>
        <v>19500</v>
      </c>
      <c r="E19" s="15">
        <f t="shared" si="2"/>
        <v>0</v>
      </c>
      <c r="F19" s="15">
        <f t="shared" si="2"/>
        <v>0</v>
      </c>
    </row>
    <row r="20" spans="2:10">
      <c r="B20" s="16" t="s">
        <v>2</v>
      </c>
      <c r="C20" s="15">
        <f>C17+C18+C19</f>
        <v>58250</v>
      </c>
      <c r="D20" s="15">
        <f t="shared" ref="D20:F20" si="3">D17+D18+D19</f>
        <v>70125</v>
      </c>
      <c r="E20" s="15">
        <f t="shared" si="3"/>
        <v>30000</v>
      </c>
      <c r="F20" s="15">
        <f t="shared" si="3"/>
        <v>15000</v>
      </c>
      <c r="I20" s="10" t="s">
        <v>91</v>
      </c>
      <c r="J20" s="17">
        <f>SUM(C20:F20)</f>
        <v>173375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"/>
  <sheetViews>
    <sheetView workbookViewId="0">
      <selection activeCell="M1" sqref="M1"/>
    </sheetView>
  </sheetViews>
  <sheetFormatPr defaultColWidth="8.85546875" defaultRowHeight="15.75"/>
  <cols>
    <col min="3" max="6" width="14" customWidth="1"/>
    <col min="10" max="10" width="12.42578125" bestFit="1" customWidth="1"/>
  </cols>
  <sheetData>
    <row r="1" spans="1:10">
      <c r="A1" t="s">
        <v>92</v>
      </c>
    </row>
    <row r="3" spans="1:10">
      <c r="A3" s="7" t="s">
        <v>72</v>
      </c>
      <c r="I3" s="7"/>
    </row>
    <row r="4" spans="1:10">
      <c r="C4" t="s">
        <v>73</v>
      </c>
      <c r="D4" t="s">
        <v>74</v>
      </c>
      <c r="E4" t="s">
        <v>75</v>
      </c>
      <c r="F4" t="s">
        <v>76</v>
      </c>
    </row>
    <row r="5" spans="1:10">
      <c r="B5" s="10" t="s">
        <v>97</v>
      </c>
      <c r="C5" s="1">
        <v>3000</v>
      </c>
      <c r="D5" s="1">
        <v>4500</v>
      </c>
      <c r="E5" s="1">
        <v>2000</v>
      </c>
      <c r="F5" s="1">
        <v>1000</v>
      </c>
    </row>
    <row r="6" spans="1:10">
      <c r="B6" s="10" t="s">
        <v>77</v>
      </c>
      <c r="C6" s="1">
        <v>0</v>
      </c>
      <c r="D6" s="1">
        <v>0</v>
      </c>
      <c r="E6" s="1">
        <v>0</v>
      </c>
      <c r="F6" s="1">
        <v>0</v>
      </c>
      <c r="I6" s="10" t="s">
        <v>78</v>
      </c>
      <c r="J6" s="5">
        <v>13</v>
      </c>
    </row>
    <row r="7" spans="1:10">
      <c r="B7" s="10" t="s">
        <v>79</v>
      </c>
      <c r="C7" s="1">
        <v>3000</v>
      </c>
      <c r="D7" s="1">
        <v>3000</v>
      </c>
      <c r="E7" s="1">
        <v>2000</v>
      </c>
      <c r="F7" s="1">
        <v>1000</v>
      </c>
      <c r="I7" s="10" t="s">
        <v>80</v>
      </c>
      <c r="J7" s="5">
        <v>15</v>
      </c>
    </row>
    <row r="8" spans="1:10">
      <c r="I8" s="10" t="s">
        <v>94</v>
      </c>
      <c r="J8" s="4">
        <v>75</v>
      </c>
    </row>
    <row r="9" spans="1:10">
      <c r="B9" s="10" t="s">
        <v>81</v>
      </c>
      <c r="C9">
        <f>$J$8*$J$9</f>
        <v>1500</v>
      </c>
      <c r="D9">
        <f>$J$8*$J$9</f>
        <v>1500</v>
      </c>
      <c r="E9">
        <f>$J$8*$J$9</f>
        <v>1500</v>
      </c>
      <c r="F9">
        <f>$J$8*$J$9</f>
        <v>1500</v>
      </c>
      <c r="I9" s="10" t="s">
        <v>81</v>
      </c>
      <c r="J9" s="4">
        <v>20</v>
      </c>
    </row>
    <row r="10" spans="1:10">
      <c r="B10" s="10" t="s">
        <v>82</v>
      </c>
      <c r="C10">
        <f>C6+$J$10*$J$8</f>
        <v>12000</v>
      </c>
      <c r="D10">
        <f t="shared" ref="D10:F10" si="0">D6+$J$10*$J$8</f>
        <v>12000</v>
      </c>
      <c r="E10">
        <f t="shared" si="0"/>
        <v>12000</v>
      </c>
      <c r="F10">
        <f t="shared" si="0"/>
        <v>12000</v>
      </c>
      <c r="I10" s="10" t="s">
        <v>83</v>
      </c>
      <c r="J10" s="4">
        <v>160</v>
      </c>
    </row>
    <row r="11" spans="1:10">
      <c r="B11" s="10" t="s">
        <v>93</v>
      </c>
      <c r="C11">
        <f>C10/$J$11</f>
        <v>3000</v>
      </c>
      <c r="D11">
        <f t="shared" ref="D11:F11" si="1">D10/$J$11</f>
        <v>3000</v>
      </c>
      <c r="E11">
        <f t="shared" si="1"/>
        <v>3000</v>
      </c>
      <c r="F11">
        <f t="shared" si="1"/>
        <v>3000</v>
      </c>
      <c r="I11" s="10" t="s">
        <v>84</v>
      </c>
      <c r="J11" s="4">
        <v>4</v>
      </c>
    </row>
    <row r="13" spans="1:10">
      <c r="B13" s="10" t="s">
        <v>85</v>
      </c>
      <c r="C13" s="4">
        <v>1500</v>
      </c>
      <c r="D13">
        <f>C16</f>
        <v>1500</v>
      </c>
      <c r="E13">
        <f>D16</f>
        <v>0</v>
      </c>
      <c r="F13">
        <f>E16</f>
        <v>0</v>
      </c>
    </row>
    <row r="14" spans="1:10">
      <c r="B14" s="10" t="s">
        <v>98</v>
      </c>
      <c r="C14">
        <f>C13+C7</f>
        <v>4500</v>
      </c>
      <c r="D14">
        <f t="shared" ref="D14:F14" si="2">D13+D7</f>
        <v>4500</v>
      </c>
      <c r="E14">
        <f t="shared" si="2"/>
        <v>2000</v>
      </c>
      <c r="F14">
        <f t="shared" si="2"/>
        <v>1000</v>
      </c>
    </row>
    <row r="15" spans="1:10">
      <c r="B15" s="10" t="s">
        <v>7</v>
      </c>
      <c r="C15" s="4">
        <v>3000</v>
      </c>
      <c r="D15" s="4">
        <v>5000</v>
      </c>
      <c r="E15" s="4">
        <v>2000</v>
      </c>
      <c r="F15" s="4">
        <v>1000</v>
      </c>
    </row>
    <row r="16" spans="1:10">
      <c r="B16" s="10" t="s">
        <v>86</v>
      </c>
      <c r="C16">
        <f>C13+C7-C5</f>
        <v>1500</v>
      </c>
      <c r="D16">
        <f t="shared" ref="D16:F16" si="3">D13+D7-D5</f>
        <v>0</v>
      </c>
      <c r="E16">
        <f t="shared" si="3"/>
        <v>0</v>
      </c>
      <c r="F16">
        <f t="shared" si="3"/>
        <v>0</v>
      </c>
      <c r="I16" s="10" t="s">
        <v>87</v>
      </c>
      <c r="J16" s="5">
        <v>3</v>
      </c>
    </row>
    <row r="17" spans="2:10">
      <c r="B17" s="10" t="s">
        <v>96</v>
      </c>
      <c r="C17">
        <f>C15-C5</f>
        <v>0</v>
      </c>
      <c r="D17">
        <f>D15-D5</f>
        <v>500</v>
      </c>
      <c r="E17">
        <f t="shared" ref="D17:F17" si="4">E15-E5</f>
        <v>0</v>
      </c>
      <c r="F17">
        <f t="shared" si="4"/>
        <v>0</v>
      </c>
      <c r="I17" s="10" t="s">
        <v>100</v>
      </c>
      <c r="J17" s="5">
        <v>50</v>
      </c>
    </row>
    <row r="18" spans="2:10">
      <c r="B18" s="10" t="s">
        <v>89</v>
      </c>
      <c r="C18" s="15">
        <f>C7*$J$7</f>
        <v>45000</v>
      </c>
      <c r="D18" s="15">
        <f>D7*$J$7</f>
        <v>45000</v>
      </c>
      <c r="E18" s="15">
        <f>E7*$J$7</f>
        <v>30000</v>
      </c>
      <c r="F18" s="15">
        <f>F7*$J$7</f>
        <v>15000</v>
      </c>
    </row>
    <row r="19" spans="2:10">
      <c r="B19" s="10" t="s">
        <v>90</v>
      </c>
      <c r="C19" s="15">
        <f>C16*$J$16</f>
        <v>4500</v>
      </c>
      <c r="D19" s="15">
        <f>D16*$J$16</f>
        <v>0</v>
      </c>
      <c r="E19" s="15">
        <f>E16*$J$16</f>
        <v>0</v>
      </c>
      <c r="F19" s="15">
        <f>F16*$J$16</f>
        <v>0</v>
      </c>
    </row>
    <row r="20" spans="2:10">
      <c r="B20" s="10" t="s">
        <v>95</v>
      </c>
      <c r="C20" s="15">
        <f>C6*$J$6</f>
        <v>0</v>
      </c>
      <c r="D20" s="15">
        <f>D6*$J$6</f>
        <v>0</v>
      </c>
      <c r="E20" s="15">
        <f>E6*$J$6</f>
        <v>0</v>
      </c>
      <c r="F20" s="15">
        <f>F6*$J$6</f>
        <v>0</v>
      </c>
    </row>
    <row r="21" spans="2:10">
      <c r="B21" s="10" t="s">
        <v>99</v>
      </c>
      <c r="C21" s="15">
        <f>C17*$J$17</f>
        <v>0</v>
      </c>
      <c r="D21" s="15">
        <f>D17*$J$17</f>
        <v>25000</v>
      </c>
      <c r="E21" s="15">
        <f>E17*$J$17</f>
        <v>0</v>
      </c>
      <c r="F21" s="15">
        <f>F17*$J$17</f>
        <v>0</v>
      </c>
    </row>
    <row r="22" spans="2:10">
      <c r="B22" s="16" t="s">
        <v>2</v>
      </c>
      <c r="C22" s="15">
        <f>C18+C19+C20+C21</f>
        <v>49500</v>
      </c>
      <c r="D22" s="15">
        <f t="shared" ref="D22:F22" si="5">D18+D19+D20+D21</f>
        <v>70000</v>
      </c>
      <c r="E22" s="15">
        <f t="shared" si="5"/>
        <v>30000</v>
      </c>
      <c r="F22" s="15">
        <f t="shared" si="5"/>
        <v>15000</v>
      </c>
      <c r="I22" s="10" t="s">
        <v>91</v>
      </c>
      <c r="J22" s="17">
        <f>SUM(C22:F22)</f>
        <v>164500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4BF44-296E-4189-8FFB-D6CA9ED7CE61}">
  <dimension ref="A1:F28"/>
  <sheetViews>
    <sheetView showGridLines="0" workbookViewId="0">
      <selection activeCell="J21" sqref="J21"/>
    </sheetView>
  </sheetViews>
  <sheetFormatPr defaultRowHeight="15.75"/>
  <cols>
    <col min="1" max="1" width="2.28515625" customWidth="1"/>
    <col min="2" max="2" width="7" bestFit="1" customWidth="1"/>
    <col min="3" max="3" width="27.85546875" bestFit="1" customWidth="1"/>
    <col min="4" max="4" width="16.42578125" bestFit="1" customWidth="1"/>
    <col min="5" max="5" width="13" bestFit="1" customWidth="1"/>
    <col min="6" max="6" width="17.7109375" bestFit="1" customWidth="1"/>
  </cols>
  <sheetData>
    <row r="1" spans="1:6">
      <c r="A1" s="18" t="s">
        <v>125</v>
      </c>
    </row>
    <row r="2" spans="1:6">
      <c r="A2" s="18" t="s">
        <v>126</v>
      </c>
    </row>
    <row r="3" spans="1:6">
      <c r="A3" s="18" t="s">
        <v>127</v>
      </c>
    </row>
    <row r="6" spans="1:6" ht="16.5" thickBot="1">
      <c r="A6" t="s">
        <v>128</v>
      </c>
    </row>
    <row r="7" spans="1:6" ht="16.5" thickBot="1">
      <c r="B7" s="20" t="s">
        <v>43</v>
      </c>
      <c r="C7" s="20" t="s">
        <v>44</v>
      </c>
      <c r="D7" s="20" t="s">
        <v>129</v>
      </c>
      <c r="E7" s="20" t="s">
        <v>130</v>
      </c>
      <c r="F7" s="20" t="s">
        <v>131</v>
      </c>
    </row>
    <row r="8" spans="1:6" ht="16.5" thickBot="1">
      <c r="B8" s="19" t="s">
        <v>135</v>
      </c>
      <c r="C8" s="19" t="s">
        <v>136</v>
      </c>
      <c r="D8" s="22">
        <v>3907</v>
      </c>
      <c r="E8" s="22">
        <v>3907</v>
      </c>
      <c r="F8" s="23" t="s">
        <v>137</v>
      </c>
    </row>
    <row r="11" spans="1:6" ht="16.5" thickBot="1">
      <c r="A11" t="s">
        <v>42</v>
      </c>
    </row>
    <row r="12" spans="1:6" ht="16.5" thickBot="1">
      <c r="B12" s="20" t="s">
        <v>43</v>
      </c>
      <c r="C12" s="20" t="s">
        <v>44</v>
      </c>
      <c r="D12" s="20" t="s">
        <v>129</v>
      </c>
      <c r="E12" s="20" t="s">
        <v>130</v>
      </c>
      <c r="F12" s="20" t="s">
        <v>132</v>
      </c>
    </row>
    <row r="13" spans="1:6">
      <c r="B13" s="21" t="s">
        <v>138</v>
      </c>
      <c r="C13" s="21" t="s">
        <v>139</v>
      </c>
      <c r="D13" s="24">
        <v>100</v>
      </c>
      <c r="E13" s="24">
        <v>100</v>
      </c>
      <c r="F13" s="25" t="s">
        <v>137</v>
      </c>
    </row>
    <row r="14" spans="1:6">
      <c r="B14" s="21" t="s">
        <v>140</v>
      </c>
      <c r="C14" s="21" t="s">
        <v>141</v>
      </c>
      <c r="D14" s="24">
        <v>0</v>
      </c>
      <c r="E14" s="24">
        <v>0</v>
      </c>
      <c r="F14" s="25" t="s">
        <v>137</v>
      </c>
    </row>
    <row r="15" spans="1:6">
      <c r="B15" s="21" t="s">
        <v>142</v>
      </c>
      <c r="C15" s="21" t="s">
        <v>143</v>
      </c>
      <c r="D15" s="24">
        <v>200</v>
      </c>
      <c r="E15" s="24">
        <v>200</v>
      </c>
      <c r="F15" s="25" t="s">
        <v>137</v>
      </c>
    </row>
    <row r="16" spans="1:6">
      <c r="B16" s="21" t="s">
        <v>144</v>
      </c>
      <c r="C16" s="21" t="s">
        <v>145</v>
      </c>
      <c r="D16" s="24">
        <v>0</v>
      </c>
      <c r="E16" s="24">
        <v>0</v>
      </c>
      <c r="F16" s="25" t="s">
        <v>137</v>
      </c>
    </row>
    <row r="17" spans="1:6">
      <c r="B17" s="21" t="s">
        <v>146</v>
      </c>
      <c r="C17" s="21" t="s">
        <v>147</v>
      </c>
      <c r="D17" s="24">
        <v>200</v>
      </c>
      <c r="E17" s="24">
        <v>200</v>
      </c>
      <c r="F17" s="25" t="s">
        <v>137</v>
      </c>
    </row>
    <row r="18" spans="1:6">
      <c r="B18" s="21" t="s">
        <v>148</v>
      </c>
      <c r="C18" s="21" t="s">
        <v>149</v>
      </c>
      <c r="D18" s="24">
        <v>0</v>
      </c>
      <c r="E18" s="24">
        <v>0</v>
      </c>
      <c r="F18" s="25" t="s">
        <v>137</v>
      </c>
    </row>
    <row r="19" spans="1:6">
      <c r="B19" s="21" t="s">
        <v>150</v>
      </c>
      <c r="C19" s="21" t="s">
        <v>151</v>
      </c>
      <c r="D19" s="24">
        <v>3</v>
      </c>
      <c r="E19" s="24">
        <v>3</v>
      </c>
      <c r="F19" s="25" t="s">
        <v>137</v>
      </c>
    </row>
    <row r="20" spans="1:6">
      <c r="B20" s="21" t="s">
        <v>152</v>
      </c>
      <c r="C20" s="21" t="s">
        <v>153</v>
      </c>
      <c r="D20" s="24">
        <v>98</v>
      </c>
      <c r="E20" s="24">
        <v>98</v>
      </c>
      <c r="F20" s="25" t="s">
        <v>137</v>
      </c>
    </row>
    <row r="21" spans="1:6" ht="16.5" thickBot="1">
      <c r="B21" s="19" t="s">
        <v>154</v>
      </c>
      <c r="C21" s="19" t="s">
        <v>155</v>
      </c>
      <c r="D21" s="26">
        <v>99</v>
      </c>
      <c r="E21" s="26">
        <v>99</v>
      </c>
      <c r="F21" s="23" t="s">
        <v>137</v>
      </c>
    </row>
    <row r="24" spans="1:6" ht="16.5" thickBot="1">
      <c r="A24" t="s">
        <v>17</v>
      </c>
    </row>
    <row r="25" spans="1:6" ht="16.5" thickBot="1">
      <c r="B25" s="20" t="s">
        <v>43</v>
      </c>
      <c r="C25" s="20" t="s">
        <v>44</v>
      </c>
      <c r="D25" s="20" t="s">
        <v>133</v>
      </c>
      <c r="E25" s="20" t="s">
        <v>134</v>
      </c>
      <c r="F25" s="20" t="s">
        <v>131</v>
      </c>
    </row>
    <row r="26" spans="1:6">
      <c r="B26" s="21" t="s">
        <v>156</v>
      </c>
      <c r="C26" s="21" t="s">
        <v>157</v>
      </c>
      <c r="D26" s="24">
        <v>0</v>
      </c>
      <c r="E26" s="21" t="s">
        <v>158</v>
      </c>
      <c r="F26" s="25" t="s">
        <v>137</v>
      </c>
    </row>
    <row r="27" spans="1:6">
      <c r="B27" s="21" t="s">
        <v>159</v>
      </c>
      <c r="C27" s="21" t="s">
        <v>160</v>
      </c>
      <c r="D27" s="24">
        <v>0</v>
      </c>
      <c r="E27" s="21" t="s">
        <v>161</v>
      </c>
      <c r="F27" s="25" t="s">
        <v>137</v>
      </c>
    </row>
    <row r="28" spans="1:6" ht="16.5" thickBot="1">
      <c r="B28" s="19" t="s">
        <v>162</v>
      </c>
      <c r="C28" s="19" t="s">
        <v>163</v>
      </c>
      <c r="D28" s="26">
        <v>0</v>
      </c>
      <c r="E28" s="19" t="s">
        <v>164</v>
      </c>
      <c r="F28" s="23" t="s">
        <v>137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7D58-8AE1-4171-ACEF-A21B9B3C0EA7}">
  <dimension ref="A1:G45"/>
  <sheetViews>
    <sheetView showGridLines="0" tabSelected="1" workbookViewId="0">
      <selection activeCell="H14" sqref="H14"/>
    </sheetView>
  </sheetViews>
  <sheetFormatPr defaultRowHeight="15.75"/>
  <cols>
    <col min="1" max="1" width="2.28515625" customWidth="1"/>
    <col min="2" max="2" width="7.140625" bestFit="1" customWidth="1"/>
    <col min="3" max="3" width="27.7109375" bestFit="1" customWidth="1"/>
    <col min="4" max="4" width="16.42578125" bestFit="1" customWidth="1"/>
    <col min="5" max="5" width="15.42578125" bestFit="1" customWidth="1"/>
    <col min="6" max="6" width="11.85546875" bestFit="1" customWidth="1"/>
    <col min="7" max="7" width="6.85546875" bestFit="1" customWidth="1"/>
  </cols>
  <sheetData>
    <row r="1" spans="1:5">
      <c r="A1" s="18" t="s">
        <v>167</v>
      </c>
    </row>
    <row r="2" spans="1:5">
      <c r="A2" s="18" t="s">
        <v>126</v>
      </c>
    </row>
    <row r="3" spans="1:5">
      <c r="A3" s="18" t="s">
        <v>168</v>
      </c>
    </row>
    <row r="4" spans="1:5">
      <c r="A4" s="18" t="s">
        <v>169</v>
      </c>
    </row>
    <row r="5" spans="1:5">
      <c r="A5" s="18" t="s">
        <v>170</v>
      </c>
    </row>
    <row r="6" spans="1:5">
      <c r="A6" s="18"/>
      <c r="B6" t="s">
        <v>171</v>
      </c>
    </row>
    <row r="7" spans="1:5">
      <c r="A7" s="18"/>
      <c r="B7" t="s">
        <v>172</v>
      </c>
    </row>
    <row r="8" spans="1:5">
      <c r="A8" s="18"/>
      <c r="B8" t="s">
        <v>173</v>
      </c>
    </row>
    <row r="9" spans="1:5">
      <c r="A9" s="18" t="s">
        <v>174</v>
      </c>
    </row>
    <row r="10" spans="1:5">
      <c r="B10" t="s">
        <v>175</v>
      </c>
    </row>
    <row r="11" spans="1:5">
      <c r="B11" t="s">
        <v>176</v>
      </c>
    </row>
    <row r="14" spans="1:5" ht="16.5" thickBot="1">
      <c r="A14" t="s">
        <v>128</v>
      </c>
    </row>
    <row r="15" spans="1:5" ht="16.5" thickBot="1">
      <c r="B15" s="20" t="s">
        <v>43</v>
      </c>
      <c r="C15" s="20" t="s">
        <v>44</v>
      </c>
      <c r="D15" s="20" t="s">
        <v>129</v>
      </c>
      <c r="E15" s="20" t="s">
        <v>130</v>
      </c>
    </row>
    <row r="16" spans="1:5" ht="16.5" thickBot="1">
      <c r="B16" s="19" t="s">
        <v>180</v>
      </c>
      <c r="C16" s="19" t="s">
        <v>136</v>
      </c>
      <c r="D16" s="22">
        <v>3700</v>
      </c>
      <c r="E16" s="22">
        <v>3700</v>
      </c>
    </row>
    <row r="19" spans="1:6" ht="16.5" thickBot="1">
      <c r="A19" t="s">
        <v>42</v>
      </c>
    </row>
    <row r="20" spans="1:6" ht="16.5" thickBot="1">
      <c r="B20" s="20" t="s">
        <v>43</v>
      </c>
      <c r="C20" s="20" t="s">
        <v>44</v>
      </c>
      <c r="D20" s="20" t="s">
        <v>129</v>
      </c>
      <c r="E20" s="20" t="s">
        <v>130</v>
      </c>
      <c r="F20" s="20" t="s">
        <v>177</v>
      </c>
    </row>
    <row r="21" spans="1:6">
      <c r="B21" s="21" t="s">
        <v>138</v>
      </c>
      <c r="C21" s="21" t="s">
        <v>139</v>
      </c>
      <c r="D21" s="24">
        <v>300</v>
      </c>
      <c r="E21" s="24">
        <v>300</v>
      </c>
      <c r="F21" s="21" t="s">
        <v>181</v>
      </c>
    </row>
    <row r="22" spans="1:6">
      <c r="B22" s="21" t="s">
        <v>140</v>
      </c>
      <c r="C22" s="21" t="s">
        <v>141</v>
      </c>
      <c r="D22" s="24">
        <v>0</v>
      </c>
      <c r="E22" s="24">
        <v>0</v>
      </c>
      <c r="F22" s="21" t="s">
        <v>181</v>
      </c>
    </row>
    <row r="23" spans="1:6">
      <c r="B23" s="21" t="s">
        <v>142</v>
      </c>
      <c r="C23" s="21" t="s">
        <v>143</v>
      </c>
      <c r="D23" s="24">
        <v>0</v>
      </c>
      <c r="E23" s="24">
        <v>0</v>
      </c>
      <c r="F23" s="21" t="s">
        <v>181</v>
      </c>
    </row>
    <row r="24" spans="1:6">
      <c r="B24" s="21" t="s">
        <v>144</v>
      </c>
      <c r="C24" s="21" t="s">
        <v>145</v>
      </c>
      <c r="D24" s="24">
        <v>0</v>
      </c>
      <c r="E24" s="24">
        <v>0</v>
      </c>
      <c r="F24" s="21" t="s">
        <v>181</v>
      </c>
    </row>
    <row r="25" spans="1:6">
      <c r="B25" s="21" t="s">
        <v>146</v>
      </c>
      <c r="C25" s="21" t="s">
        <v>147</v>
      </c>
      <c r="D25" s="24">
        <v>200</v>
      </c>
      <c r="E25" s="24">
        <v>200</v>
      </c>
      <c r="F25" s="21" t="s">
        <v>181</v>
      </c>
    </row>
    <row r="26" spans="1:6">
      <c r="B26" s="21" t="s">
        <v>148</v>
      </c>
      <c r="C26" s="21" t="s">
        <v>149</v>
      </c>
      <c r="D26" s="24">
        <v>0</v>
      </c>
      <c r="E26" s="24">
        <v>0</v>
      </c>
      <c r="F26" s="21" t="s">
        <v>181</v>
      </c>
    </row>
    <row r="27" spans="1:6">
      <c r="B27" s="21" t="s">
        <v>150</v>
      </c>
      <c r="C27" s="21" t="s">
        <v>151</v>
      </c>
      <c r="D27" s="24">
        <v>0</v>
      </c>
      <c r="E27" s="24">
        <v>0</v>
      </c>
      <c r="F27" s="21" t="s">
        <v>181</v>
      </c>
    </row>
    <row r="28" spans="1:6">
      <c r="B28" s="21" t="s">
        <v>152</v>
      </c>
      <c r="C28" s="21" t="s">
        <v>153</v>
      </c>
      <c r="D28" s="24">
        <v>100</v>
      </c>
      <c r="E28" s="24">
        <v>100</v>
      </c>
      <c r="F28" s="21" t="s">
        <v>181</v>
      </c>
    </row>
    <row r="29" spans="1:6" ht="16.5" thickBot="1">
      <c r="B29" s="19" t="s">
        <v>154</v>
      </c>
      <c r="C29" s="19" t="s">
        <v>155</v>
      </c>
      <c r="D29" s="26">
        <v>100</v>
      </c>
      <c r="E29" s="26">
        <v>100</v>
      </c>
      <c r="F29" s="19" t="s">
        <v>181</v>
      </c>
    </row>
    <row r="32" spans="1:6" ht="16.5" thickBot="1">
      <c r="A32" t="s">
        <v>17</v>
      </c>
    </row>
    <row r="33" spans="2:7" ht="16.5" thickBot="1">
      <c r="B33" s="20" t="s">
        <v>43</v>
      </c>
      <c r="C33" s="20" t="s">
        <v>44</v>
      </c>
      <c r="D33" s="20" t="s">
        <v>133</v>
      </c>
      <c r="E33" s="20" t="s">
        <v>134</v>
      </c>
      <c r="F33" s="20" t="s">
        <v>178</v>
      </c>
      <c r="G33" s="20" t="s">
        <v>179</v>
      </c>
    </row>
    <row r="34" spans="2:7">
      <c r="B34" s="21" t="s">
        <v>182</v>
      </c>
      <c r="C34" s="21" t="s">
        <v>183</v>
      </c>
      <c r="D34" s="24">
        <v>600</v>
      </c>
      <c r="E34" s="21" t="s">
        <v>184</v>
      </c>
      <c r="F34" s="21" t="s">
        <v>185</v>
      </c>
      <c r="G34" s="24">
        <v>600</v>
      </c>
    </row>
    <row r="35" spans="2:7">
      <c r="B35" s="21" t="s">
        <v>186</v>
      </c>
      <c r="C35" s="21" t="s">
        <v>187</v>
      </c>
      <c r="D35" s="24">
        <v>0</v>
      </c>
      <c r="E35" s="21" t="s">
        <v>188</v>
      </c>
      <c r="F35" s="21" t="s">
        <v>189</v>
      </c>
      <c r="G35" s="24">
        <v>0</v>
      </c>
    </row>
    <row r="36" spans="2:7">
      <c r="B36" s="21" t="s">
        <v>190</v>
      </c>
      <c r="C36" s="21" t="s">
        <v>191</v>
      </c>
      <c r="D36" s="24">
        <v>0</v>
      </c>
      <c r="E36" s="21" t="s">
        <v>192</v>
      </c>
      <c r="F36" s="21" t="s">
        <v>189</v>
      </c>
      <c r="G36" s="24">
        <v>0</v>
      </c>
    </row>
    <row r="37" spans="2:7">
      <c r="B37" s="21" t="s">
        <v>182</v>
      </c>
      <c r="C37" s="21" t="s">
        <v>183</v>
      </c>
      <c r="D37" s="24">
        <v>600</v>
      </c>
      <c r="E37" s="21" t="s">
        <v>193</v>
      </c>
      <c r="F37" s="21" t="s">
        <v>189</v>
      </c>
      <c r="G37" s="24">
        <v>0</v>
      </c>
    </row>
    <row r="38" spans="2:7">
      <c r="B38" s="21" t="s">
        <v>186</v>
      </c>
      <c r="C38" s="21" t="s">
        <v>187</v>
      </c>
      <c r="D38" s="24">
        <v>0</v>
      </c>
      <c r="E38" s="21" t="s">
        <v>194</v>
      </c>
      <c r="F38" s="21" t="s">
        <v>189</v>
      </c>
      <c r="G38" s="24">
        <v>0</v>
      </c>
    </row>
    <row r="39" spans="2:7">
      <c r="B39" s="21" t="s">
        <v>190</v>
      </c>
      <c r="C39" s="21" t="s">
        <v>191</v>
      </c>
      <c r="D39" s="24">
        <v>0</v>
      </c>
      <c r="E39" s="21" t="s">
        <v>195</v>
      </c>
      <c r="F39" s="21" t="s">
        <v>185</v>
      </c>
      <c r="G39" s="24">
        <v>600</v>
      </c>
    </row>
    <row r="40" spans="2:7">
      <c r="B40" s="21" t="s">
        <v>196</v>
      </c>
      <c r="C40" s="21" t="s">
        <v>197</v>
      </c>
      <c r="D40" s="24">
        <v>0</v>
      </c>
      <c r="E40" s="21" t="s">
        <v>198</v>
      </c>
      <c r="F40" s="21" t="s">
        <v>189</v>
      </c>
      <c r="G40" s="24">
        <v>0</v>
      </c>
    </row>
    <row r="41" spans="2:7">
      <c r="B41" s="21" t="s">
        <v>199</v>
      </c>
      <c r="C41" s="21" t="s">
        <v>200</v>
      </c>
      <c r="D41" s="24">
        <v>0</v>
      </c>
      <c r="E41" s="21" t="s">
        <v>201</v>
      </c>
      <c r="F41" s="21" t="s">
        <v>189</v>
      </c>
      <c r="G41" s="24">
        <v>0</v>
      </c>
    </row>
    <row r="42" spans="2:7">
      <c r="B42" s="21" t="s">
        <v>202</v>
      </c>
      <c r="C42" s="21" t="s">
        <v>203</v>
      </c>
      <c r="D42" s="24">
        <v>0</v>
      </c>
      <c r="E42" s="21" t="s">
        <v>204</v>
      </c>
      <c r="F42" s="21" t="s">
        <v>189</v>
      </c>
      <c r="G42" s="24">
        <v>0</v>
      </c>
    </row>
    <row r="43" spans="2:7">
      <c r="B43" s="21" t="s">
        <v>196</v>
      </c>
      <c r="C43" s="21" t="s">
        <v>197</v>
      </c>
      <c r="D43" s="24">
        <v>0</v>
      </c>
      <c r="E43" s="21" t="s">
        <v>205</v>
      </c>
      <c r="F43" s="21" t="s">
        <v>189</v>
      </c>
      <c r="G43" s="24">
        <v>0</v>
      </c>
    </row>
    <row r="44" spans="2:7">
      <c r="B44" s="21" t="s">
        <v>199</v>
      </c>
      <c r="C44" s="21" t="s">
        <v>200</v>
      </c>
      <c r="D44" s="24">
        <v>0</v>
      </c>
      <c r="E44" s="21" t="s">
        <v>206</v>
      </c>
      <c r="F44" s="21" t="s">
        <v>189</v>
      </c>
      <c r="G44" s="24">
        <v>0</v>
      </c>
    </row>
    <row r="45" spans="2:7" ht="16.5" thickBot="1">
      <c r="B45" s="19" t="s">
        <v>202</v>
      </c>
      <c r="C45" s="19" t="s">
        <v>203</v>
      </c>
      <c r="D45" s="26">
        <v>0</v>
      </c>
      <c r="E45" s="19" t="s">
        <v>207</v>
      </c>
      <c r="F45" s="19" t="s">
        <v>189</v>
      </c>
      <c r="G45" s="26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MediaSelection</vt:lpstr>
      <vt:lpstr>Scheduling</vt:lpstr>
      <vt:lpstr>Sensitivity Report 1</vt:lpstr>
      <vt:lpstr>InvestmentPortfolio</vt:lpstr>
      <vt:lpstr>TransportationProblem</vt:lpstr>
      <vt:lpstr>ProductionPlanning</vt:lpstr>
      <vt:lpstr>ProductionPlanning (2)</vt:lpstr>
      <vt:lpstr>Linearity Report 1</vt:lpstr>
      <vt:lpstr>Answer Report 1</vt:lpstr>
      <vt:lpstr>Sensitivity Report 2</vt:lpstr>
      <vt:lpstr>TransportationProblem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Zhang</dc:creator>
  <cp:lastModifiedBy>Austin Cheung</cp:lastModifiedBy>
  <dcterms:created xsi:type="dcterms:W3CDTF">2015-06-05T18:17:20Z</dcterms:created>
  <dcterms:modified xsi:type="dcterms:W3CDTF">2023-09-18T06:02:05Z</dcterms:modified>
</cp:coreProperties>
</file>