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\OneDrive\Desktop\MSBA7003\"/>
    </mc:Choice>
  </mc:AlternateContent>
  <xr:revisionPtr revIDLastSave="0" documentId="13_ncr:1_{0F852EA9-BF50-4CDC-813C-A1DA2B581823}" xr6:coauthVersionLast="47" xr6:coauthVersionMax="47" xr10:uidLastSave="{00000000-0000-0000-0000-000000000000}"/>
  <bookViews>
    <workbookView xWindow="-120" yWindow="-120" windowWidth="29040" windowHeight="15720" activeTab="3" xr2:uid="{9940FA06-5A8E-4975-874C-A79B46D01F6A}"/>
  </bookViews>
  <sheets>
    <sheet name="Q1" sheetId="1" r:id="rId1"/>
    <sheet name="Q2" sheetId="2" r:id="rId2"/>
    <sheet name="Answer Report 2" sheetId="12" r:id="rId3"/>
    <sheet name="Q3" sheetId="4" r:id="rId4"/>
    <sheet name="Answer Report 1" sheetId="9" r:id="rId5"/>
    <sheet name="Sensitivity Report 1" sheetId="10" r:id="rId6"/>
    <sheet name="Limits Report 1" sheetId="11" r:id="rId7"/>
    <sheet name="Q4(bear)" sheetId="6" r:id="rId8"/>
    <sheet name="Q4(bull)" sheetId="7" r:id="rId9"/>
  </sheets>
  <definedNames>
    <definedName name="solver_adj" localSheetId="3" hidden="1">'Q3'!$C$4:$P$4</definedName>
    <definedName name="solver_adj" localSheetId="7" hidden="1">'Q4(bear)'!$B$3:$G$3</definedName>
    <definedName name="solver_adj" localSheetId="8" hidden="1">'Q4(bull)'!$B$3:$G$3</definedName>
    <definedName name="solver_cvg" localSheetId="3" hidden="1">0.0001</definedName>
    <definedName name="solver_cvg" localSheetId="7" hidden="1">0.0001</definedName>
    <definedName name="solver_cvg" localSheetId="8" hidden="1">0.0001</definedName>
    <definedName name="solver_drv" localSheetId="3" hidden="1">1</definedName>
    <definedName name="solver_drv" localSheetId="7" hidden="1">2</definedName>
    <definedName name="solver_drv" localSheetId="8" hidden="1">2</definedName>
    <definedName name="solver_eng" localSheetId="3" hidden="1">2</definedName>
    <definedName name="solver_eng" localSheetId="7" hidden="1">2</definedName>
    <definedName name="solver_eng" localSheetId="8" hidden="1">2</definedName>
    <definedName name="solver_est" localSheetId="3" hidden="1">1</definedName>
    <definedName name="solver_est" localSheetId="7" hidden="1">1</definedName>
    <definedName name="solver_est" localSheetId="8" hidden="1">1</definedName>
    <definedName name="solver_itr" localSheetId="3" hidden="1">2147483647</definedName>
    <definedName name="solver_itr" localSheetId="7" hidden="1">2147483647</definedName>
    <definedName name="solver_itr" localSheetId="8" hidden="1">2147483647</definedName>
    <definedName name="solver_lhs1" localSheetId="3" hidden="1">'Q3'!$C$4:$P$4</definedName>
    <definedName name="solver_lhs1" localSheetId="7" hidden="1">'Q4(bear)'!$H$10</definedName>
    <definedName name="solver_lhs1" localSheetId="8" hidden="1">'Q4(bull)'!$H$10</definedName>
    <definedName name="solver_lhs2" localSheetId="3" hidden="1">'Q3'!$H$16</definedName>
    <definedName name="solver_lhs2" localSheetId="7" hidden="1">'Q4(bear)'!$H$11</definedName>
    <definedName name="solver_lhs2" localSheetId="8" hidden="1">'Q4(bull)'!$H$11</definedName>
    <definedName name="solver_lhs3" localSheetId="3" hidden="1">'Q3'!$Q$15</definedName>
    <definedName name="solver_lhs3" localSheetId="7" hidden="1">'Q4(bear)'!$H$12</definedName>
    <definedName name="solver_lhs3" localSheetId="8" hidden="1">'Q4(bull)'!$H$12</definedName>
    <definedName name="solver_lhs4" localSheetId="3" hidden="1">'Q3'!$Q$17</definedName>
    <definedName name="solver_lhs4" localSheetId="7" hidden="1">'Q4(bear)'!$H$13</definedName>
    <definedName name="solver_lhs4" localSheetId="8" hidden="1">'Q4(bull)'!$H$13</definedName>
    <definedName name="solver_lhs5" localSheetId="3" hidden="1">'Q3'!$Q$7:$Q$13</definedName>
    <definedName name="solver_lhs5" localSheetId="7" hidden="1">'Q4(bear)'!$H$14</definedName>
    <definedName name="solver_lhs5" localSheetId="8" hidden="1">'Q4(bull)'!$H$14</definedName>
    <definedName name="solver_lhs6" localSheetId="7" hidden="1">'Q4(bear)'!$H$15</definedName>
    <definedName name="solver_lhs6" localSheetId="8" hidden="1">'Q4(bull)'!$H$15</definedName>
    <definedName name="solver_lhs7" localSheetId="7" hidden="1">'Q4(bear)'!$H$16</definedName>
    <definedName name="solver_lhs7" localSheetId="8" hidden="1">'Q4(bull)'!$H$16</definedName>
    <definedName name="solver_lhs8" localSheetId="7" hidden="1">'Q4(bear)'!$H$8</definedName>
    <definedName name="solver_lhs8" localSheetId="8" hidden="1">'Q4(bull)'!$H$8</definedName>
    <definedName name="solver_lhs9" localSheetId="7" hidden="1">'Q4(bear)'!$H$9</definedName>
    <definedName name="solver_lhs9" localSheetId="8" hidden="1">'Q4(bull)'!$H$9</definedName>
    <definedName name="solver_mip" localSheetId="3" hidden="1">2147483647</definedName>
    <definedName name="solver_mip" localSheetId="7" hidden="1">2147483647</definedName>
    <definedName name="solver_mip" localSheetId="8" hidden="1">2147483647</definedName>
    <definedName name="solver_mni" localSheetId="3" hidden="1">30</definedName>
    <definedName name="solver_mni" localSheetId="7" hidden="1">30</definedName>
    <definedName name="solver_mni" localSheetId="8" hidden="1">30</definedName>
    <definedName name="solver_mrt" localSheetId="3" hidden="1">0.075</definedName>
    <definedName name="solver_mrt" localSheetId="7" hidden="1">0.075</definedName>
    <definedName name="solver_mrt" localSheetId="8" hidden="1">0.075</definedName>
    <definedName name="solver_msl" localSheetId="3" hidden="1">2</definedName>
    <definedName name="solver_msl" localSheetId="7" hidden="1">2</definedName>
    <definedName name="solver_msl" localSheetId="8" hidden="1">2</definedName>
    <definedName name="solver_neg" localSheetId="3" hidden="1">1</definedName>
    <definedName name="solver_neg" localSheetId="7" hidden="1">1</definedName>
    <definedName name="solver_neg" localSheetId="8" hidden="1">1</definedName>
    <definedName name="solver_nod" localSheetId="3" hidden="1">2147483647</definedName>
    <definedName name="solver_nod" localSheetId="7" hidden="1">2147483647</definedName>
    <definedName name="solver_nod" localSheetId="8" hidden="1">2147483647</definedName>
    <definedName name="solver_num" localSheetId="3" hidden="1">5</definedName>
    <definedName name="solver_num" localSheetId="7" hidden="1">9</definedName>
    <definedName name="solver_num" localSheetId="8" hidden="1">9</definedName>
    <definedName name="solver_nwt" localSheetId="3" hidden="1">1</definedName>
    <definedName name="solver_nwt" localSheetId="7" hidden="1">1</definedName>
    <definedName name="solver_nwt" localSheetId="8" hidden="1">1</definedName>
    <definedName name="solver_opt" localSheetId="3" hidden="1">'Q3'!$T$4</definedName>
    <definedName name="solver_opt" localSheetId="7" hidden="1">'Q4(bear)'!$B$5</definedName>
    <definedName name="solver_opt" localSheetId="8" hidden="1">'Q4(bull)'!$B$5</definedName>
    <definedName name="solver_pre" localSheetId="3" hidden="1">0.000001</definedName>
    <definedName name="solver_pre" localSheetId="7" hidden="1">0.000001</definedName>
    <definedName name="solver_pre" localSheetId="8" hidden="1">0.000001</definedName>
    <definedName name="solver_rbv" localSheetId="3" hidden="1">1</definedName>
    <definedName name="solver_rbv" localSheetId="7" hidden="1">2</definedName>
    <definedName name="solver_rbv" localSheetId="8" hidden="1">2</definedName>
    <definedName name="solver_rel1" localSheetId="3" hidden="1">4</definedName>
    <definedName name="solver_rel1" localSheetId="7" hidden="1">3</definedName>
    <definedName name="solver_rel1" localSheetId="8" hidden="1">3</definedName>
    <definedName name="solver_rel2" localSheetId="3" hidden="1">2</definedName>
    <definedName name="solver_rel2" localSheetId="7" hidden="1">1</definedName>
    <definedName name="solver_rel2" localSheetId="8" hidden="1">1</definedName>
    <definedName name="solver_rel3" localSheetId="3" hidden="1">2</definedName>
    <definedName name="solver_rel3" localSheetId="7" hidden="1">1</definedName>
    <definedName name="solver_rel3" localSheetId="8" hidden="1">1</definedName>
    <definedName name="solver_rel4" localSheetId="3" hidden="1">2</definedName>
    <definedName name="solver_rel4" localSheetId="7" hidden="1">1</definedName>
    <definedName name="solver_rel4" localSheetId="8" hidden="1">1</definedName>
    <definedName name="solver_rel5" localSheetId="3" hidden="1">3</definedName>
    <definedName name="solver_rel5" localSheetId="7" hidden="1">1</definedName>
    <definedName name="solver_rel5" localSheetId="8" hidden="1">1</definedName>
    <definedName name="solver_rel6" localSheetId="7" hidden="1">1</definedName>
    <definedName name="solver_rel6" localSheetId="8" hidden="1">1</definedName>
    <definedName name="solver_rel7" localSheetId="7" hidden="1">1</definedName>
    <definedName name="solver_rel7" localSheetId="8" hidden="1">1</definedName>
    <definedName name="solver_rel8" localSheetId="7" hidden="1">2</definedName>
    <definedName name="solver_rel8" localSheetId="8" hidden="1">1</definedName>
    <definedName name="solver_rel9" localSheetId="7" hidden="1">3</definedName>
    <definedName name="solver_rel9" localSheetId="8" hidden="1">3</definedName>
    <definedName name="solver_rhs1" localSheetId="3" hidden="1">"integer"</definedName>
    <definedName name="solver_rhs1" localSheetId="7" hidden="1">'Q4(bear)'!$J$10</definedName>
    <definedName name="solver_rhs1" localSheetId="8" hidden="1">'Q4(bull)'!$J$10</definedName>
    <definedName name="solver_rhs2" localSheetId="3" hidden="1">'Q3'!$S$16</definedName>
    <definedName name="solver_rhs2" localSheetId="7" hidden="1">'Q4(bear)'!$J$11</definedName>
    <definedName name="solver_rhs2" localSheetId="8" hidden="1">'Q4(bull)'!$J$11</definedName>
    <definedName name="solver_rhs3" localSheetId="3" hidden="1">'Q3'!$S$15</definedName>
    <definedName name="solver_rhs3" localSheetId="7" hidden="1">'Q4(bear)'!$J$12</definedName>
    <definedName name="solver_rhs3" localSheetId="8" hidden="1">'Q4(bull)'!$J$12</definedName>
    <definedName name="solver_rhs4" localSheetId="3" hidden="1">'Q3'!$S$17</definedName>
    <definedName name="solver_rhs4" localSheetId="7" hidden="1">'Q4(bear)'!$J$13</definedName>
    <definedName name="solver_rhs4" localSheetId="8" hidden="1">'Q4(bull)'!$J$13</definedName>
    <definedName name="solver_rhs5" localSheetId="3" hidden="1">'Q3'!$S$7:$S$13</definedName>
    <definedName name="solver_rhs5" localSheetId="7" hidden="1">'Q4(bear)'!$J$14</definedName>
    <definedName name="solver_rhs5" localSheetId="8" hidden="1">'Q4(bull)'!$J$14</definedName>
    <definedName name="solver_rhs6" localSheetId="7" hidden="1">'Q4(bear)'!$J$15</definedName>
    <definedName name="solver_rhs6" localSheetId="8" hidden="1">'Q4(bull)'!$J$15</definedName>
    <definedName name="solver_rhs7" localSheetId="7" hidden="1">'Q4(bear)'!$J$16</definedName>
    <definedName name="solver_rhs7" localSheetId="8" hidden="1">'Q4(bull)'!$J$16</definedName>
    <definedName name="solver_rhs8" localSheetId="7" hidden="1">'Q4(bear)'!$J$8</definedName>
    <definedName name="solver_rhs8" localSheetId="8" hidden="1">'Q4(bull)'!$J$8</definedName>
    <definedName name="solver_rhs9" localSheetId="7" hidden="1">'Q4(bear)'!$J$9</definedName>
    <definedName name="solver_rhs9" localSheetId="8" hidden="1">'Q4(bull)'!$J$9</definedName>
    <definedName name="solver_rlx" localSheetId="3" hidden="1">2</definedName>
    <definedName name="solver_rlx" localSheetId="7" hidden="1">2</definedName>
    <definedName name="solver_rlx" localSheetId="8" hidden="1">2</definedName>
    <definedName name="solver_rsd" localSheetId="3" hidden="1">0</definedName>
    <definedName name="solver_rsd" localSheetId="7" hidden="1">0</definedName>
    <definedName name="solver_rsd" localSheetId="8" hidden="1">0</definedName>
    <definedName name="solver_scl" localSheetId="3" hidden="1">1</definedName>
    <definedName name="solver_scl" localSheetId="7" hidden="1">2</definedName>
    <definedName name="solver_scl" localSheetId="8" hidden="1">2</definedName>
    <definedName name="solver_sho" localSheetId="6" hidden="1">2</definedName>
    <definedName name="solver_sho" localSheetId="3" hidden="1">2</definedName>
    <definedName name="solver_sho" localSheetId="7" hidden="1">2</definedName>
    <definedName name="solver_sho" localSheetId="8" hidden="1">2</definedName>
    <definedName name="solver_ssz" localSheetId="3" hidden="1">100</definedName>
    <definedName name="solver_ssz" localSheetId="7" hidden="1">100</definedName>
    <definedName name="solver_ssz" localSheetId="8" hidden="1">100</definedName>
    <definedName name="solver_tim" localSheetId="3" hidden="1">2147483647</definedName>
    <definedName name="solver_tim" localSheetId="7" hidden="1">2147483647</definedName>
    <definedName name="solver_tim" localSheetId="8" hidden="1">2147483647</definedName>
    <definedName name="solver_tol" localSheetId="3" hidden="1">0.01</definedName>
    <definedName name="solver_tol" localSheetId="7" hidden="1">0.01</definedName>
    <definedName name="solver_tol" localSheetId="8" hidden="1">0.01</definedName>
    <definedName name="solver_typ" localSheetId="3" hidden="1">2</definedName>
    <definedName name="solver_typ" localSheetId="7" hidden="1">1</definedName>
    <definedName name="solver_typ" localSheetId="8" hidden="1">1</definedName>
    <definedName name="solver_val" localSheetId="3" hidden="1">0</definedName>
    <definedName name="solver_val" localSheetId="7" hidden="1">0</definedName>
    <definedName name="solver_val" localSheetId="8" hidden="1">0</definedName>
    <definedName name="solver_ver" localSheetId="3" hidden="1">3</definedName>
    <definedName name="solver_ver" localSheetId="7" hidden="1">3</definedName>
    <definedName name="solver_ver" localSheetId="8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4" l="1"/>
  <c r="Q17" i="4"/>
  <c r="Q15" i="4"/>
  <c r="J12" i="6"/>
  <c r="B5" i="6"/>
  <c r="H8" i="6"/>
  <c r="T4" i="4"/>
  <c r="J9" i="7"/>
  <c r="J16" i="7"/>
  <c r="H16" i="7"/>
  <c r="J15" i="7"/>
  <c r="H15" i="7"/>
  <c r="J14" i="7"/>
  <c r="H14" i="7"/>
  <c r="J13" i="7"/>
  <c r="H13" i="7"/>
  <c r="J12" i="7"/>
  <c r="H12" i="7"/>
  <c r="J11" i="7"/>
  <c r="H11" i="7"/>
  <c r="J10" i="7"/>
  <c r="H10" i="7"/>
  <c r="H9" i="7"/>
  <c r="H8" i="7"/>
  <c r="B5" i="7"/>
  <c r="J16" i="6"/>
  <c r="J15" i="6"/>
  <c r="J14" i="6"/>
  <c r="J13" i="6"/>
  <c r="H12" i="6"/>
  <c r="H13" i="6"/>
  <c r="H14" i="6"/>
  <c r="H15" i="6"/>
  <c r="H16" i="6"/>
  <c r="J11" i="6"/>
  <c r="J10" i="6"/>
  <c r="J9" i="6"/>
  <c r="H11" i="6"/>
  <c r="H10" i="6"/>
  <c r="H9" i="6"/>
  <c r="S4" i="4"/>
  <c r="Q7" i="4"/>
  <c r="Q8" i="4"/>
  <c r="Q9" i="4"/>
  <c r="Q10" i="4"/>
  <c r="Q11" i="4"/>
  <c r="Q12" i="4"/>
  <c r="Q13" i="4"/>
  <c r="K4" i="2" l="1"/>
  <c r="K5" i="2"/>
  <c r="K6" i="2"/>
  <c r="K7" i="2"/>
  <c r="K8" i="2"/>
  <c r="K9" i="2"/>
  <c r="K10" i="2"/>
  <c r="K11" i="2"/>
  <c r="K12" i="2"/>
  <c r="K13" i="2"/>
  <c r="K3" i="2"/>
  <c r="E4" i="2"/>
  <c r="E5" i="2"/>
  <c r="E6" i="2"/>
  <c r="E7" i="2"/>
  <c r="E8" i="2"/>
  <c r="E9" i="2"/>
  <c r="E10" i="2"/>
  <c r="E11" i="2"/>
  <c r="E12" i="2"/>
  <c r="E13" i="2"/>
  <c r="E3" i="2"/>
  <c r="B4" i="2"/>
  <c r="B5" i="2"/>
  <c r="B6" i="2"/>
  <c r="B7" i="2"/>
  <c r="B8" i="2"/>
  <c r="B9" i="2"/>
  <c r="B10" i="2"/>
  <c r="B11" i="2"/>
  <c r="B12" i="2"/>
  <c r="B13" i="2"/>
  <c r="B3" i="2"/>
  <c r="B17" i="1"/>
  <c r="B19" i="1"/>
  <c r="B16" i="1"/>
  <c r="E25" i="1"/>
  <c r="D3" i="1"/>
  <c r="C10" i="1" l="1"/>
  <c r="D11" i="1" s="1"/>
  <c r="C9" i="1"/>
  <c r="D10" i="1" s="1"/>
  <c r="C4" i="1"/>
  <c r="C3" i="1"/>
  <c r="D4" i="1" s="1"/>
  <c r="B7" i="1"/>
  <c r="C5" i="1" l="1"/>
  <c r="D5" i="1"/>
  <c r="E24" i="1"/>
  <c r="E16" i="1"/>
  <c r="E20" i="1"/>
  <c r="E21" i="1"/>
  <c r="E15" i="1"/>
  <c r="C11" i="1"/>
  <c r="F15" i="1" l="1"/>
  <c r="H15" i="1"/>
  <c r="G15" i="1"/>
  <c r="C6" i="1"/>
  <c r="D6" i="1"/>
  <c r="I15" i="1" l="1"/>
  <c r="K15" i="1" s="1"/>
  <c r="L15" i="1" s="1"/>
  <c r="E19" i="1"/>
  <c r="E22" i="1"/>
  <c r="E18" i="1"/>
  <c r="E23" i="1"/>
  <c r="E17" i="1"/>
  <c r="C16" i="1" l="1"/>
  <c r="H16" i="1" l="1"/>
  <c r="G16" i="1"/>
  <c r="F16" i="1"/>
  <c r="I16" i="1" l="1"/>
  <c r="K16" i="1" l="1"/>
  <c r="L16" i="1" s="1"/>
  <c r="C17" i="1" s="1"/>
  <c r="H17" i="1" l="1"/>
  <c r="G17" i="1"/>
  <c r="F17" i="1"/>
  <c r="I17" i="1" l="1"/>
  <c r="K17" i="1" l="1"/>
  <c r="L17" i="1" s="1"/>
  <c r="B18" i="1" l="1"/>
  <c r="C18" i="1"/>
  <c r="G18" i="1" s="1"/>
  <c r="F18" i="1"/>
  <c r="H18" i="1" l="1"/>
  <c r="I18" i="1" s="1"/>
  <c r="K18" i="1" s="1"/>
  <c r="L18" i="1" s="1"/>
  <c r="C19" i="1" l="1"/>
  <c r="H19" i="1" l="1"/>
  <c r="I19" i="1" s="1"/>
  <c r="K19" i="1" s="1"/>
  <c r="L19" i="1" s="1"/>
  <c r="G19" i="1"/>
  <c r="F19" i="1"/>
  <c r="B20" i="1" l="1"/>
  <c r="C20" i="1" s="1"/>
  <c r="H20" i="1" l="1"/>
  <c r="I20" i="1" s="1"/>
  <c r="K20" i="1" s="1"/>
  <c r="L20" i="1" s="1"/>
  <c r="F20" i="1"/>
  <c r="G20" i="1"/>
  <c r="B21" i="1" l="1"/>
  <c r="C21" i="1" s="1"/>
  <c r="G21" i="1" l="1"/>
  <c r="H21" i="1"/>
  <c r="I21" i="1" s="1"/>
  <c r="K21" i="1" s="1"/>
  <c r="L21" i="1" s="1"/>
  <c r="F21" i="1"/>
  <c r="B22" i="1" l="1"/>
  <c r="C22" i="1" s="1"/>
  <c r="F22" i="1" l="1"/>
  <c r="H22" i="1"/>
  <c r="I22" i="1" s="1"/>
  <c r="K22" i="1" s="1"/>
  <c r="L22" i="1" s="1"/>
  <c r="B23" i="1" s="1"/>
  <c r="G22" i="1"/>
  <c r="C23" i="1" l="1"/>
  <c r="G23" i="1" l="1"/>
  <c r="F23" i="1"/>
  <c r="H23" i="1"/>
  <c r="I23" i="1" l="1"/>
  <c r="K23" i="1" l="1"/>
  <c r="L23" i="1" s="1"/>
  <c r="B24" i="1" s="1"/>
  <c r="C24" i="1" l="1"/>
  <c r="G24" i="1" l="1"/>
  <c r="G25" i="1" s="1"/>
  <c r="C27" i="1" s="1"/>
  <c r="F24" i="1"/>
  <c r="F25" i="1" s="1"/>
  <c r="H24" i="1"/>
  <c r="I24" i="1" l="1"/>
  <c r="H25" i="1"/>
  <c r="C28" i="1" s="1"/>
  <c r="K24" i="1" l="1"/>
  <c r="L24" i="1" s="1"/>
  <c r="I25" i="1"/>
  <c r="C29" i="1" s="1"/>
  <c r="C30" i="1" s="1"/>
</calcChain>
</file>

<file path=xl/sharedStrings.xml><?xml version="1.0" encoding="utf-8"?>
<sst xmlns="http://schemas.openxmlformats.org/spreadsheetml/2006/main" count="426" uniqueCount="208">
  <si>
    <t>Demand per week</t>
    <phoneticPr fontId="4" type="noConversion"/>
  </si>
  <si>
    <t>cum</t>
    <phoneticPr fontId="4" type="noConversion"/>
  </si>
  <si>
    <t>lead time</t>
    <phoneticPr fontId="4" type="noConversion"/>
  </si>
  <si>
    <t>P</t>
    <phoneticPr fontId="4" type="noConversion"/>
  </si>
  <si>
    <t>Week</t>
    <phoneticPr fontId="4" type="noConversion"/>
  </si>
  <si>
    <t>Order Received</t>
    <phoneticPr fontId="4" type="noConversion"/>
  </si>
  <si>
    <t>RN.</t>
    <phoneticPr fontId="4" type="noConversion"/>
  </si>
  <si>
    <t>Demand</t>
    <phoneticPr fontId="4" type="noConversion"/>
  </si>
  <si>
    <t>Sales</t>
    <phoneticPr fontId="4" type="noConversion"/>
  </si>
  <si>
    <t>Lost Sales</t>
    <phoneticPr fontId="4" type="noConversion"/>
  </si>
  <si>
    <t>Ending inventory</t>
    <phoneticPr fontId="4" type="noConversion"/>
  </si>
  <si>
    <t>Place Order</t>
    <phoneticPr fontId="4" type="noConversion"/>
  </si>
  <si>
    <t>Lead Time</t>
    <phoneticPr fontId="4" type="noConversion"/>
  </si>
  <si>
    <t>Total Available</t>
    <phoneticPr fontId="4" type="noConversion"/>
  </si>
  <si>
    <t>lower</t>
    <phoneticPr fontId="4" type="noConversion"/>
  </si>
  <si>
    <t>demand</t>
    <phoneticPr fontId="4" type="noConversion"/>
  </si>
  <si>
    <t>Arrival Night</t>
    <phoneticPr fontId="4" type="noConversion"/>
  </si>
  <si>
    <t>Holding cost</t>
    <phoneticPr fontId="4" type="noConversion"/>
  </si>
  <si>
    <t>Stock out cost</t>
    <phoneticPr fontId="4" type="noConversion"/>
  </si>
  <si>
    <t>Total</t>
    <phoneticPr fontId="4" type="noConversion"/>
  </si>
  <si>
    <t>Shipping cost</t>
    <phoneticPr fontId="4" type="noConversion"/>
  </si>
  <si>
    <t>Per unit/order</t>
    <phoneticPr fontId="4" type="noConversion"/>
  </si>
  <si>
    <t>A</t>
    <phoneticPr fontId="4" type="noConversion"/>
  </si>
  <si>
    <t>X</t>
    <phoneticPr fontId="4" type="noConversion"/>
  </si>
  <si>
    <t>B</t>
    <phoneticPr fontId="4" type="noConversion"/>
  </si>
  <si>
    <t>C</t>
    <phoneticPr fontId="4" type="noConversion"/>
  </si>
  <si>
    <t>V</t>
    <phoneticPr fontId="4" type="noConversion"/>
  </si>
  <si>
    <t>D</t>
    <phoneticPr fontId="4" type="noConversion"/>
  </si>
  <si>
    <t>E</t>
    <phoneticPr fontId="4" type="noConversion"/>
  </si>
  <si>
    <t>x</t>
    <phoneticPr fontId="4" type="noConversion"/>
  </si>
  <si>
    <t>y</t>
    <phoneticPr fontId="4" type="noConversion"/>
  </si>
  <si>
    <t>3x+10y=30</t>
    <phoneticPr fontId="4" type="noConversion"/>
  </si>
  <si>
    <t>5x+2y=25</t>
    <phoneticPr fontId="4" type="noConversion"/>
  </si>
  <si>
    <t>2x=8</t>
    <phoneticPr fontId="4" type="noConversion"/>
  </si>
  <si>
    <t>3x+y=13.8</t>
    <phoneticPr fontId="4" type="noConversion"/>
  </si>
  <si>
    <t>Worker Scheduling Model</t>
  </si>
  <si>
    <t>Decision Variables</t>
  </si>
  <si>
    <t>Monday</t>
  </si>
  <si>
    <t>Tuesday</t>
  </si>
  <si>
    <t>Wednesday</t>
  </si>
  <si>
    <t>Thursday</t>
  </si>
  <si>
    <t>Friday</t>
  </si>
  <si>
    <t>Saturday</t>
  </si>
  <si>
    <t>Sunday</t>
  </si>
  <si>
    <t>Total No. of FT Employees</t>
  </si>
  <si>
    <t>No. of FT Employees:</t>
  </si>
  <si>
    <t>Constraints</t>
  </si>
  <si>
    <t>RHS</t>
  </si>
  <si>
    <t>&gt;=</t>
  </si>
  <si>
    <t>MondayOT</t>
    <phoneticPr fontId="4" type="noConversion"/>
  </si>
  <si>
    <t>TuesdayOT</t>
    <phoneticPr fontId="4" type="noConversion"/>
  </si>
  <si>
    <t>WednesdayOT</t>
    <phoneticPr fontId="4" type="noConversion"/>
  </si>
  <si>
    <t>ThursdayOT</t>
    <phoneticPr fontId="4" type="noConversion"/>
  </si>
  <si>
    <t>FridayOT</t>
    <phoneticPr fontId="4" type="noConversion"/>
  </si>
  <si>
    <t>SaturdayOT</t>
    <phoneticPr fontId="4" type="noConversion"/>
  </si>
  <si>
    <t>SundayOT</t>
    <phoneticPr fontId="4" type="noConversion"/>
  </si>
  <si>
    <t>Total cost</t>
    <phoneticPr fontId="4" type="noConversion"/>
  </si>
  <si>
    <t>Investment</t>
  </si>
  <si>
    <t>LA Municipal Bonds</t>
  </si>
  <si>
    <t>Thompson Electronics, Inc.</t>
  </si>
  <si>
    <t>United Aerospace Corp.</t>
  </si>
  <si>
    <t>Palmer Drugs</t>
  </si>
  <si>
    <t>Happy Days Nursing Homes</t>
  </si>
  <si>
    <t>Projected Return (%)</t>
  </si>
  <si>
    <t>Amount</t>
  </si>
  <si>
    <t>Total Return</t>
  </si>
  <si>
    <t>&lt;=</t>
  </si>
  <si>
    <t>Cash</t>
    <phoneticPr fontId="4" type="noConversion"/>
  </si>
  <si>
    <t>&lt;=</t>
    <phoneticPr fontId="4" type="noConversion"/>
  </si>
  <si>
    <t>BEAR</t>
    <phoneticPr fontId="4" type="noConversion"/>
  </si>
  <si>
    <t>BULL</t>
    <phoneticPr fontId="4" type="noConversion"/>
  </si>
  <si>
    <t>Microsoft Excel 16.0 Sensitivity Report</t>
  </si>
  <si>
    <t>Worksheet: [Assignment 2.xlsx]Q4(bear)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</si>
  <si>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</si>
  <si>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</si>
  <si>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</si>
  <si>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</si>
  <si>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</si>
  <si>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</si>
  <si>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</si>
  <si>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</si>
  <si>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</si>
  <si>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</si>
  <si>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</si>
  <si>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</si>
  <si>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</si>
  <si>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</si>
  <si>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</si>
  <si>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</si>
  <si>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$B$3</t>
  </si>
  <si>
    <t>Amount LA Municipal Bonds</t>
  </si>
  <si>
    <t>$C$3</t>
  </si>
  <si>
    <t>Amount Thompson Electronics, Inc.</t>
  </si>
  <si>
    <t>$D$3</t>
  </si>
  <si>
    <t>Amount United Aerospace Corp.</t>
  </si>
  <si>
    <t>$E$3</t>
  </si>
  <si>
    <t>Amount Palmer Drugs</t>
  </si>
  <si>
    <t>$F$3</t>
  </si>
  <si>
    <t>Amount Happy Days Nursing Homes</t>
  </si>
  <si>
    <t>$G$3</t>
  </si>
  <si>
    <t>Amount Cash</t>
  </si>
  <si>
    <t>$H$10</t>
  </si>
  <si>
    <t>$H$11</t>
  </si>
  <si>
    <t>$H$12</t>
  </si>
  <si>
    <t>$H$13</t>
  </si>
  <si>
    <t>$H$14</t>
  </si>
  <si>
    <t>$H$15</t>
  </si>
  <si>
    <t>$H$16</t>
  </si>
  <si>
    <t>$H$8</t>
  </si>
  <si>
    <t>$H$9</t>
  </si>
  <si>
    <t>$B$3:$G$3</t>
  </si>
  <si>
    <t>Microsoft Excel 16.0 Answer Report</t>
  </si>
  <si>
    <t>Report Created: 9/22/2023 12:17:47 PM</t>
  </si>
  <si>
    <t>Result: Solver found a solution.  All Constraints and optimality conditions are satisfied.</t>
  </si>
  <si>
    <t>Solver Engine</t>
  </si>
  <si>
    <t>Engine: Simplex LP</t>
  </si>
  <si>
    <t>Solution Time: 0.953 Seconds.</t>
  </si>
  <si>
    <t>Iterations: 3 Subproblems: 0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</si>
  <si>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</si>
  <si>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</si>
  <si>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</si>
  <si>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(Max)</t>
  </si>
  <si>
    <t>Original Value</t>
  </si>
  <si>
    <t>Final Value</t>
  </si>
  <si>
    <t>Integer</t>
  </si>
  <si>
    <t>Cell Value</t>
  </si>
  <si>
    <t>Formula</t>
  </si>
  <si>
    <t>Status</t>
  </si>
  <si>
    <t>Slack</t>
  </si>
  <si>
    <t>$B$5</t>
  </si>
  <si>
    <t>Total Return LA Municipal Bonds</t>
  </si>
  <si>
    <t>Contin</t>
  </si>
  <si>
    <t>$H$10&gt;=$J$10</t>
  </si>
  <si>
    <t>Binding</t>
  </si>
  <si>
    <t>$H$11&lt;=$J$11</t>
  </si>
  <si>
    <t>Not Binding</t>
  </si>
  <si>
    <t>$H$12&lt;=$J$12</t>
  </si>
  <si>
    <t>$H$13&lt;=$J$13</t>
  </si>
  <si>
    <t>$H$14&lt;=$J$14</t>
  </si>
  <si>
    <t>$H$15&lt;=$J$15</t>
  </si>
  <si>
    <t>$H$16&lt;=$J$16</t>
  </si>
  <si>
    <t>$H$8&lt;=$J$8</t>
  </si>
  <si>
    <t>$H$9&gt;=$J$9</t>
  </si>
  <si>
    <t>Report Created: 9/22/2023 12:17:48 PM</t>
  </si>
  <si>
    <t>Microsoft Excel 16.0 Limits Report</t>
  </si>
  <si>
    <t>Report Created: 9/22/2023 12:17:49 PM</t>
  </si>
  <si>
    <t>Variable</t>
  </si>
  <si>
    <t>Lower</t>
  </si>
  <si>
    <t>Limit</t>
  </si>
  <si>
    <t>Result</t>
  </si>
  <si>
    <t>Upper</t>
  </si>
  <si>
    <t>Worksheet: [Assignment 2.xlsx]Q3</t>
  </si>
  <si>
    <t>Report Created: 9/22/2023 6:19:07 PM</t>
  </si>
  <si>
    <t>Solution Time: 0.063 Seconds.</t>
  </si>
  <si>
    <t>Iterations: 15 Subproblems: 0</t>
  </si>
  <si>
    <t>Max Time Unlimited,  Iterations Unlimited, Precision 0.000001, Use Automatic Scaling</t>
  </si>
  <si>
    <t>Objective Cell (Min)</t>
  </si>
  <si>
    <t>$T$4</t>
  </si>
  <si>
    <t>No. of FT Employees: Total cost</t>
  </si>
  <si>
    <t>$C$4</t>
  </si>
  <si>
    <t>No. of FT Employees: Monday</t>
  </si>
  <si>
    <t>$D$4</t>
  </si>
  <si>
    <t>No. of FT Employees: MondayOT</t>
  </si>
  <si>
    <t>$E$4</t>
  </si>
  <si>
    <t>No. of FT Employees: Tuesday</t>
  </si>
  <si>
    <t>$F$4</t>
  </si>
  <si>
    <t>No. of FT Employees: TuesdayOT</t>
  </si>
  <si>
    <t>$G$4</t>
  </si>
  <si>
    <t>No. of FT Employees: Wednesday</t>
  </si>
  <si>
    <t>$H$4</t>
  </si>
  <si>
    <t>No. of FT Employees: WednesdayOT</t>
  </si>
  <si>
    <t>$I$4</t>
  </si>
  <si>
    <t>No. of FT Employees: Thursday</t>
  </si>
  <si>
    <t>$J$4</t>
  </si>
  <si>
    <t>No. of FT Employees: ThursdayOT</t>
  </si>
  <si>
    <t>$K$4</t>
  </si>
  <si>
    <t>No. of FT Employees: Friday</t>
  </si>
  <si>
    <t>$L$4</t>
  </si>
  <si>
    <t>No. of FT Employees: FridayOT</t>
  </si>
  <si>
    <t>$M$4</t>
  </si>
  <si>
    <t>No. of FT Employees: Saturday</t>
  </si>
  <si>
    <t>$N$4</t>
  </si>
  <si>
    <t>No. of FT Employees: SaturdayOT</t>
  </si>
  <si>
    <t>$O$4</t>
  </si>
  <si>
    <t>No. of FT Employees: Sunday</t>
  </si>
  <si>
    <t>$P$4</t>
  </si>
  <si>
    <t>No. of FT Employees: SundayOT</t>
  </si>
  <si>
    <t>$Q$7</t>
  </si>
  <si>
    <t>$Q$7&gt;=$S$7</t>
  </si>
  <si>
    <t>$Q$8</t>
  </si>
  <si>
    <t>$Q$8&gt;=$S$8</t>
  </si>
  <si>
    <t>$Q$9</t>
  </si>
  <si>
    <t>$Q$9&gt;=$S$9</t>
  </si>
  <si>
    <t>$Q$10</t>
  </si>
  <si>
    <t>$Q$10&gt;=$S$10</t>
  </si>
  <si>
    <t>$Q$11</t>
  </si>
  <si>
    <t>$Q$11&gt;=$S$11</t>
  </si>
  <si>
    <t>$Q$12</t>
  </si>
  <si>
    <t>$Q$12&gt;=$S$12</t>
  </si>
  <si>
    <t>$Q$13</t>
  </si>
  <si>
    <t>$Q$13&gt;=$S$13</t>
  </si>
  <si>
    <t>$C$4:$P$4=Integer</t>
  </si>
  <si>
    <t>Integer</t>
    <phoneticPr fontId="4" type="noConversion"/>
  </si>
  <si>
    <t>=</t>
    <phoneticPr fontId="4" type="noConversion"/>
  </si>
  <si>
    <t>=</t>
    <phoneticPr fontId="4" type="noConversion"/>
  </si>
  <si>
    <t>B</t>
    <phoneticPr fontId="4" type="noConversion"/>
  </si>
  <si>
    <t>C</t>
    <phoneticPr fontId="4" type="noConversion"/>
  </si>
  <si>
    <t>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</si>
</sst>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scheme val="minor"/>
    </font>
    <font>
      <sz val="11"/>
      <color theme="1"/>
      <name val="新細明體"/>
      <scheme val="minor"/>
    </font>
    <font>
      <b/>
      <sz val="11"/>
      <color theme="1"/>
      <name val="新細明體"/>
      <family val="1"/>
      <scheme val="minor"/>
    </font>
    <font>
      <b/>
      <sz val="11"/>
      <color indexed="18"/>
      <name val="新細明體"/>
      <family val="2"/>
      <charset val="136"/>
      <scheme val="minor"/>
    </font>
    <font>
      <b/>
      <sz val="11"/>
      <color indexed="18"/>
      <name val="新細明體"/>
      <family val="1"/>
      <scheme val="minor"/>
    </font>
    <font>
      <b/>
      <sz val="11"/>
      <name val="新細明體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27">
    <xf numFmtId="0" fontId="0" fillId="0" borderId="0" xfId="0">
      <alignment vertical="center"/>
    </xf>
    <xf numFmtId="0" fontId="5" fillId="0" borderId="0" xfId="0" applyFont="1">
      <alignment vertical="center"/>
    </xf>
    <xf numFmtId="0" fontId="0" fillId="2" borderId="0" xfId="0" applyFill="1">
      <alignment vertical="center"/>
    </xf>
    <xf numFmtId="0" fontId="3" fillId="0" borderId="0" xfId="1"/>
    <xf numFmtId="0" fontId="3" fillId="0" borderId="0" xfId="1" applyAlignment="1">
      <alignment horizontal="right"/>
    </xf>
    <xf numFmtId="0" fontId="3" fillId="3" borderId="0" xfId="1" applyFill="1"/>
    <xf numFmtId="0" fontId="3" fillId="4" borderId="0" xfId="1" applyFill="1"/>
    <xf numFmtId="0" fontId="3" fillId="5" borderId="0" xfId="1" applyFill="1"/>
    <xf numFmtId="0" fontId="3" fillId="6" borderId="0" xfId="1" applyFill="1"/>
    <xf numFmtId="0" fontId="5" fillId="0" borderId="0" xfId="1" applyFont="1"/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3" fillId="0" borderId="0" xfId="1" applyAlignment="1">
      <alignment wrapText="1"/>
    </xf>
    <xf numFmtId="0" fontId="5" fillId="7" borderId="0" xfId="1" applyFont="1" applyFill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2" fillId="0" borderId="0" xfId="1" applyFont="1"/>
    <xf numFmtId="0" fontId="7" fillId="0" borderId="0" xfId="1" applyFont="1"/>
    <xf numFmtId="0" fontId="1" fillId="0" borderId="0" xfId="1" applyFont="1"/>
    <xf numFmtId="0" fontId="6" fillId="0" borderId="0" xfId="1" applyFont="1"/>
  </cellXfs>
  <cellStyles count="2">
    <cellStyle name="Normal" xfId="0" builtinId="0"/>
    <cellStyle name="Normal 2" xfId="1" xr:uid="{5D89AC12-3CC7-4FBD-9AE1-F127521997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'Q2'!$A$1</c:f>
              <c:strCache>
                <c:ptCount val="1"/>
                <c:pt idx="0">
                  <c:v>3x+10y=30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'Q2'!$A$3:$A$13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'Q2'!$B$3:$B$13</c:f>
              <c:numCache>
                <c:formatCode>General</c:formatCode>
                <c:ptCount val="11"/>
                <c:pt idx="0">
                  <c:v>3</c:v>
                </c:pt>
                <c:pt idx="1">
                  <c:v>2.7</c:v>
                </c:pt>
                <c:pt idx="2">
                  <c:v>2.4</c:v>
                </c:pt>
                <c:pt idx="3">
                  <c:v>2.1</c:v>
                </c:pt>
                <c:pt idx="4">
                  <c:v>1.8</c:v>
                </c:pt>
                <c:pt idx="5">
                  <c:v>1.5</c:v>
                </c:pt>
                <c:pt idx="6">
                  <c:v>1.2</c:v>
                </c:pt>
                <c:pt idx="7">
                  <c:v>0.9</c:v>
                </c:pt>
                <c:pt idx="8">
                  <c:v>0.6</c:v>
                </c:pt>
                <c:pt idx="9">
                  <c:v>0.3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675-8758-54466AAC9787}"/>
            </c:ext>
          </c:extLst>
        </c:ser>
        <c:ser>
          <c:idx val="1"/>
          <c:order val="1"/>
          <c:tx>
            <c:strRef>
              <c:f>'Q2'!$D$1</c:f>
              <c:strCache>
                <c:ptCount val="1"/>
                <c:pt idx="0">
                  <c:v>5x+2y=25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'Q2'!$D$3:$D$13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'Q2'!$E$3:$E$13</c:f>
              <c:numCache>
                <c:formatCode>General</c:formatCode>
                <c:ptCount val="11"/>
                <c:pt idx="0">
                  <c:v>12.5</c:v>
                </c:pt>
                <c:pt idx="1">
                  <c:v>10</c:v>
                </c:pt>
                <c:pt idx="2">
                  <c:v>7.5</c:v>
                </c:pt>
                <c:pt idx="3">
                  <c:v>5</c:v>
                </c:pt>
                <c:pt idx="4">
                  <c:v>2.5</c:v>
                </c:pt>
                <c:pt idx="5">
                  <c:v>0</c:v>
                </c:pt>
                <c:pt idx="6">
                  <c:v>-2.5</c:v>
                </c:pt>
                <c:pt idx="7">
                  <c:v>-5</c:v>
                </c:pt>
                <c:pt idx="8">
                  <c:v>-7.5</c:v>
                </c:pt>
                <c:pt idx="9">
                  <c:v>-10</c:v>
                </c:pt>
                <c:pt idx="10">
                  <c:v>-12.5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675-8758-54466AAC9787}"/>
            </c:ext>
          </c:extLst>
        </c:ser>
        <c:ser>
          <c:idx val="2"/>
          <c:order val="2"/>
          <c:tx>
            <c:strRef>
              <c:f>'Q2'!$G$1</c:f>
              <c:strCache>
                <c:ptCount val="1"/>
                <c:pt idx="0">
                  <c:v>2x=8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'Q2'!$G$3:$G$13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xVal>
          <c:yVal>
            <c:numRef>
              <c:f>'Q2'!$H$3:$H$13</c:f>
              <c:numCache>
                <c:formatCode>General</c:formatCode>
                <c:ptCount val="11"/>
                <c:pt idx="0">
                  <c:v>-15</c:v>
                </c:pt>
                <c:pt idx="1">
                  <c:v>-12</c:v>
                </c:pt>
                <c:pt idx="2">
                  <c:v>-9</c:v>
                </c:pt>
                <c:pt idx="3">
                  <c:v>-6</c:v>
                </c:pt>
                <c:pt idx="4">
                  <c:v>-3</c:v>
                </c:pt>
                <c:pt idx="5">
                  <c:v>0</c:v>
                </c:pt>
                <c:pt idx="6">
                  <c:v>3</c:v>
                </c:pt>
                <c:pt idx="7">
                  <c:v>6</c:v>
                </c:pt>
                <c:pt idx="8">
                  <c:v>9</c:v>
                </c:pt>
                <c:pt idx="9">
                  <c:v>12</c:v>
                </c:pt>
                <c:pt idx="10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AD-4675-8758-54466AAC9787}"/>
            </c:ext>
          </c:extLst>
        </c:ser>
        <c:ser>
          <c:idx val="3"/>
          <c:order val="3"/>
          <c:tx>
            <c:strRef>
              <c:f>'Q2'!$J$1</c:f>
              <c:strCache>
                <c:ptCount val="1"/>
                <c:pt idx="0">
                  <c:v>3x+y=13.8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'Q2'!$J$3:$J$13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'Q2'!$K$3:$K$13</c:f>
              <c:numCache>
                <c:formatCode>General</c:formatCode>
                <c:ptCount val="11"/>
                <c:pt idx="0">
                  <c:v>13.8</c:v>
                </c:pt>
                <c:pt idx="1">
                  <c:v>10.8</c:v>
                </c:pt>
                <c:pt idx="2">
                  <c:v>7.8000000000000007</c:v>
                </c:pt>
                <c:pt idx="3">
                  <c:v>4.8000000000000007</c:v>
                </c:pt>
                <c:pt idx="4">
                  <c:v>1.8000000000000007</c:v>
                </c:pt>
                <c:pt idx="5">
                  <c:v>-1.1999999999999993</c:v>
                </c:pt>
                <c:pt idx="6">
                  <c:v>-4.1999999999999993</c:v>
                </c:pt>
                <c:pt idx="7">
                  <c:v>-7.1999999999999993</c:v>
                </c:pt>
                <c:pt idx="8">
                  <c:v>-10.199999999999999</c:v>
                </c:pt>
                <c:pt idx="9">
                  <c:v>-13.2</c:v>
                </c:pt>
                <c:pt idx="10">
                  <c:v>-16.2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AD-4675-8758-54466AAC9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467480"/>
        <c:axId val="638471704"/>
      </c:scatterChart>
      <c:valAx>
        <c:axId val="638467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38471704"/>
        <c:crosses val="autoZero"/>
        <c:crossBetween val="midCat"/>
      </c:valAx>
      <c:valAx>
        <c:axId val="63847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38467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249890</xdr:colOff>
      <xdr:row>14</xdr:row>
      <xdr:rowOff>50426</xdr:rowOff>
    </xdr:from>
    <xdr:to>
      <xdr:col>25</xdr:col>
      <xdr:colOff>67235</xdr:colOff>
      <xdr:row>62</xdr:row>
      <xdr:rowOff>67235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78AB16-807A-F8C3-44B7-966B7B6D2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69A67-4FDE-4AD9-890A-C3497EC27B51}">
  <dimension ref="A1:L36"/>
  <sheetViews>
    <sheetView topLeftCell="A4" workbookViewId="0">
      <selection activeCell="D33" sqref="D33"/>
    </sheetView>
  </sheetViews>
  <sheetFormatPr defaultRowHeight="15.75"/>
  <cols>
    <col min="1" max="1" width="18.5703125" customWidth="1"/>
    <col min="2" max="2" width="15.85546875" customWidth="1"/>
    <col min="3" max="3" width="17.42578125" customWidth="1"/>
    <col min="7" max="7" width="16.140625" customWidth="1"/>
    <col min="8" max="8" width="19.140625" customWidth="1"/>
    <col min="9" max="9" width="15.140625" customWidth="1"/>
    <col min="11" max="11" width="17.42578125" customWidth="1"/>
    <col min="12" max="12" width="10.5703125" customWidth="1"/>
  </cols>
  <sheetData>
    <row r="1" spans="1:12" s="1" customFormat="1">
      <c r="A1" s="1" t="s">
        <v>0</v>
      </c>
      <c r="B1" s="1" t="s">
        <v>3</v>
      </c>
      <c r="C1" s="1" t="s">
        <v>1</v>
      </c>
      <c r="D1" s="1" t="s">
        <v>14</v>
      </c>
      <c r="E1" s="1" t="s">
        <v>15</v>
      </c>
    </row>
    <row r="2" spans="1:12">
      <c r="A2" s="2">
        <v>0</v>
      </c>
      <c r="B2" s="2">
        <v>0.2</v>
      </c>
      <c r="C2">
        <v>0.2</v>
      </c>
      <c r="D2">
        <v>0</v>
      </c>
      <c r="E2">
        <v>0</v>
      </c>
    </row>
    <row r="3" spans="1:12">
      <c r="A3" s="2">
        <v>1</v>
      </c>
      <c r="B3" s="2">
        <v>0.2</v>
      </c>
      <c r="C3">
        <f>B3+C2</f>
        <v>0.4</v>
      </c>
      <c r="D3">
        <f>C2</f>
        <v>0.2</v>
      </c>
      <c r="E3">
        <v>1</v>
      </c>
    </row>
    <row r="4" spans="1:12">
      <c r="A4" s="2">
        <v>2</v>
      </c>
      <c r="B4" s="2">
        <v>0.2</v>
      </c>
      <c r="C4">
        <f t="shared" ref="C4:C6" si="0">B4+C3</f>
        <v>0.60000000000000009</v>
      </c>
      <c r="D4">
        <f t="shared" ref="D4:D6" si="1">C3</f>
        <v>0.4</v>
      </c>
      <c r="E4">
        <v>2</v>
      </c>
    </row>
    <row r="5" spans="1:12">
      <c r="A5" s="2">
        <v>3</v>
      </c>
      <c r="B5" s="2">
        <v>0.35</v>
      </c>
      <c r="C5">
        <f t="shared" si="0"/>
        <v>0.95000000000000007</v>
      </c>
      <c r="D5">
        <f t="shared" si="1"/>
        <v>0.60000000000000009</v>
      </c>
      <c r="E5">
        <v>3</v>
      </c>
    </row>
    <row r="6" spans="1:12">
      <c r="A6" s="2">
        <v>4</v>
      </c>
      <c r="B6" s="2">
        <v>0.05</v>
      </c>
      <c r="C6">
        <f t="shared" si="0"/>
        <v>1</v>
      </c>
      <c r="D6">
        <f t="shared" si="1"/>
        <v>0.95000000000000007</v>
      </c>
      <c r="E6">
        <v>4</v>
      </c>
    </row>
    <row r="7" spans="1:12">
      <c r="B7">
        <f>SUM(B2:B6)</f>
        <v>1</v>
      </c>
    </row>
    <row r="8" spans="1:12" s="1" customFormat="1">
      <c r="A8" s="1" t="s">
        <v>2</v>
      </c>
      <c r="B8" s="1" t="s">
        <v>3</v>
      </c>
      <c r="C8" s="1" t="s">
        <v>1</v>
      </c>
      <c r="D8" s="1" t="s">
        <v>14</v>
      </c>
      <c r="E8" s="1" t="s">
        <v>15</v>
      </c>
    </row>
    <row r="9" spans="1:12">
      <c r="A9" s="2">
        <v>1</v>
      </c>
      <c r="B9" s="2">
        <v>0.15</v>
      </c>
      <c r="C9">
        <f>0.15</f>
        <v>0.15</v>
      </c>
      <c r="D9">
        <v>0</v>
      </c>
      <c r="E9">
        <v>1</v>
      </c>
    </row>
    <row r="10" spans="1:12">
      <c r="A10" s="2">
        <v>2</v>
      </c>
      <c r="B10" s="2">
        <v>0.5</v>
      </c>
      <c r="C10">
        <f>SUM(B10,C9)</f>
        <v>0.65</v>
      </c>
      <c r="D10">
        <f>C9</f>
        <v>0.15</v>
      </c>
      <c r="E10">
        <v>2</v>
      </c>
    </row>
    <row r="11" spans="1:12">
      <c r="A11" s="2">
        <v>3</v>
      </c>
      <c r="B11" s="2">
        <v>0.35</v>
      </c>
      <c r="C11">
        <f>SUM(B11,C10)</f>
        <v>1</v>
      </c>
      <c r="D11">
        <f>C10</f>
        <v>0.65</v>
      </c>
      <c r="E11">
        <v>3</v>
      </c>
    </row>
    <row r="14" spans="1:12">
      <c r="A14" s="1" t="s">
        <v>4</v>
      </c>
      <c r="B14" s="1" t="s">
        <v>5</v>
      </c>
      <c r="C14" s="1" t="s">
        <v>13</v>
      </c>
      <c r="D14" s="1" t="s">
        <v>6</v>
      </c>
      <c r="E14" s="1" t="s">
        <v>7</v>
      </c>
      <c r="F14" s="1" t="s">
        <v>8</v>
      </c>
      <c r="G14" s="1" t="s">
        <v>9</v>
      </c>
      <c r="H14" s="1" t="s">
        <v>10</v>
      </c>
      <c r="I14" s="1" t="s">
        <v>11</v>
      </c>
      <c r="J14" s="1" t="s">
        <v>6</v>
      </c>
      <c r="K14" s="1" t="s">
        <v>12</v>
      </c>
      <c r="L14" s="1" t="s">
        <v>16</v>
      </c>
    </row>
    <row r="15" spans="1:12">
      <c r="A15" s="2">
        <v>1</v>
      </c>
      <c r="B15" s="2">
        <v>0</v>
      </c>
      <c r="C15" s="2">
        <v>5</v>
      </c>
      <c r="D15" s="2">
        <v>0.52</v>
      </c>
      <c r="E15">
        <f>VLOOKUP(D15,$D$2:$E$6,2,TRUE)</f>
        <v>2</v>
      </c>
      <c r="F15">
        <f>MIN(E15,C15)</f>
        <v>2</v>
      </c>
      <c r="G15">
        <f>MAX(0,E15-C15)</f>
        <v>0</v>
      </c>
      <c r="H15">
        <f>MAX(0,C15-E15)</f>
        <v>3</v>
      </c>
      <c r="I15">
        <f>IF(H15&lt;3,1,0)</f>
        <v>0</v>
      </c>
      <c r="J15" s="2">
        <v>0.56000000000000005</v>
      </c>
      <c r="K15" t="str">
        <f>IF(I15=0,"-",VLOOKUP(J15,$D$9:$E$11,2,1))</f>
        <v>-</v>
      </c>
      <c r="L15" t="str">
        <f>IF(ISNUMBER(K15),K15+A15,K15)</f>
        <v>-</v>
      </c>
    </row>
    <row r="16" spans="1:12">
      <c r="A16" s="2">
        <v>2</v>
      </c>
      <c r="B16">
        <f>IF(ISNUMBER(VLOOKUP(A16,$L$15:L15,1,0)),1,0)</f>
        <v>0</v>
      </c>
      <c r="C16">
        <f>H15+B16*15</f>
        <v>3</v>
      </c>
      <c r="D16" s="2">
        <v>0.37</v>
      </c>
      <c r="E16">
        <f t="shared" ref="E16:E24" si="2">VLOOKUP(D16,$D$2:$E$6,2,TRUE)</f>
        <v>1</v>
      </c>
      <c r="F16">
        <f t="shared" ref="F16:F24" si="3">MIN(E16,C16)</f>
        <v>1</v>
      </c>
      <c r="G16">
        <f t="shared" ref="G16:G24" si="4">MAX(0,E16-C16)</f>
        <v>0</v>
      </c>
      <c r="H16">
        <f t="shared" ref="H16:H24" si="5">MAX(0,C16-E16)</f>
        <v>2</v>
      </c>
      <c r="I16">
        <f>IF(AND(H16&lt;3,SUM($I$15:I15)=SUMIF($B$15:B15,"&gt;0")),1,0)</f>
        <v>1</v>
      </c>
      <c r="J16" s="2">
        <v>0.45</v>
      </c>
      <c r="K16">
        <f t="shared" ref="K16:K24" si="6">IF(I16=0,"-",VLOOKUP(J16,$D$9:$E$11,2,1))</f>
        <v>2</v>
      </c>
      <c r="L16">
        <f t="shared" ref="L16:L24" si="7">IF(ISNUMBER(K16),K16+A16,K16)</f>
        <v>4</v>
      </c>
    </row>
    <row r="17" spans="1:12">
      <c r="A17" s="2">
        <v>3</v>
      </c>
      <c r="B17">
        <f>IF(ISNUMBER(VLOOKUP(A17-1,$L$15:L16,1,0)),1,0)</f>
        <v>0</v>
      </c>
      <c r="C17">
        <f t="shared" ref="C17:C24" si="8">H16+B17*15</f>
        <v>2</v>
      </c>
      <c r="D17" s="2">
        <v>0.82</v>
      </c>
      <c r="E17">
        <f t="shared" si="2"/>
        <v>3</v>
      </c>
      <c r="F17">
        <f t="shared" si="3"/>
        <v>2</v>
      </c>
      <c r="G17">
        <f t="shared" si="4"/>
        <v>1</v>
      </c>
      <c r="H17">
        <f t="shared" si="5"/>
        <v>0</v>
      </c>
      <c r="I17">
        <f>IF(AND(H17&lt;3,SUM($I$15:I16)=SUMIF($B$15:B16,"&gt;0")),1,0)</f>
        <v>0</v>
      </c>
      <c r="J17" s="2">
        <v>7.0000000000000007E-2</v>
      </c>
      <c r="K17" t="str">
        <f t="shared" si="6"/>
        <v>-</v>
      </c>
      <c r="L17" t="str">
        <f t="shared" si="7"/>
        <v>-</v>
      </c>
    </row>
    <row r="18" spans="1:12">
      <c r="A18" s="2">
        <v>4</v>
      </c>
      <c r="B18">
        <f>IF(ISNUMBER(VLOOKUP(A18-1,$L$15:L17,1,0)),1,0)</f>
        <v>0</v>
      </c>
      <c r="C18">
        <f t="shared" si="8"/>
        <v>0</v>
      </c>
      <c r="D18" s="2">
        <v>0.98</v>
      </c>
      <c r="E18">
        <f t="shared" si="2"/>
        <v>4</v>
      </c>
      <c r="F18">
        <f t="shared" si="3"/>
        <v>0</v>
      </c>
      <c r="G18">
        <f t="shared" si="4"/>
        <v>4</v>
      </c>
      <c r="H18">
        <f t="shared" si="5"/>
        <v>0</v>
      </c>
      <c r="I18">
        <f>IF(AND(H18&lt;3,SUM($I$15:I17)=SUMIF($B$15:B17,"&gt;0")),1,0)</f>
        <v>0</v>
      </c>
      <c r="J18" s="2">
        <v>0.16</v>
      </c>
      <c r="K18" t="str">
        <f t="shared" si="6"/>
        <v>-</v>
      </c>
      <c r="L18" t="str">
        <f t="shared" si="7"/>
        <v>-</v>
      </c>
    </row>
    <row r="19" spans="1:12">
      <c r="A19" s="2">
        <v>5</v>
      </c>
      <c r="B19">
        <f>IF(ISNUMBER(VLOOKUP(A19-1,$L$15:L18,1,0)),1,0)</f>
        <v>1</v>
      </c>
      <c r="C19">
        <f t="shared" si="8"/>
        <v>15</v>
      </c>
      <c r="D19" s="2">
        <v>0.96</v>
      </c>
      <c r="E19">
        <f t="shared" si="2"/>
        <v>4</v>
      </c>
      <c r="F19">
        <f t="shared" si="3"/>
        <v>4</v>
      </c>
      <c r="G19">
        <f t="shared" si="4"/>
        <v>0</v>
      </c>
      <c r="H19">
        <f t="shared" si="5"/>
        <v>11</v>
      </c>
      <c r="I19">
        <f>IF(AND(H19&lt;3,SUM($I$15:I18)=SUMIF($B$15:B18,"&gt;0")),1,0)</f>
        <v>0</v>
      </c>
      <c r="J19" s="2">
        <v>0.48</v>
      </c>
      <c r="K19" t="str">
        <f t="shared" si="6"/>
        <v>-</v>
      </c>
      <c r="L19" t="str">
        <f t="shared" si="7"/>
        <v>-</v>
      </c>
    </row>
    <row r="20" spans="1:12">
      <c r="A20" s="2">
        <v>6</v>
      </c>
      <c r="B20">
        <f>IF(ISNUMBER(VLOOKUP(A20-1,$L$15:L19,1,0)),1,0)</f>
        <v>0</v>
      </c>
      <c r="C20">
        <f t="shared" si="8"/>
        <v>11</v>
      </c>
      <c r="D20" s="2">
        <v>0.33</v>
      </c>
      <c r="E20">
        <f t="shared" si="2"/>
        <v>1</v>
      </c>
      <c r="F20">
        <f t="shared" si="3"/>
        <v>1</v>
      </c>
      <c r="G20">
        <f t="shared" si="4"/>
        <v>0</v>
      </c>
      <c r="H20">
        <f t="shared" si="5"/>
        <v>10</v>
      </c>
      <c r="I20">
        <f>IF(AND(H20&lt;3,SUM($I$15:I19)=SUMIF($B$15:B19,"&gt;0")),1,0)</f>
        <v>0</v>
      </c>
      <c r="J20" s="2">
        <v>0.61</v>
      </c>
      <c r="K20" t="str">
        <f t="shared" si="6"/>
        <v>-</v>
      </c>
      <c r="L20" t="str">
        <f t="shared" si="7"/>
        <v>-</v>
      </c>
    </row>
    <row r="21" spans="1:12">
      <c r="A21" s="2">
        <v>7</v>
      </c>
      <c r="B21">
        <f>IF(ISNUMBER(VLOOKUP(A21-1,$L$15:L20,1,0)),1,0)</f>
        <v>0</v>
      </c>
      <c r="C21">
        <f t="shared" si="8"/>
        <v>10</v>
      </c>
      <c r="D21" s="2">
        <v>0.5</v>
      </c>
      <c r="E21">
        <f t="shared" si="2"/>
        <v>2</v>
      </c>
      <c r="F21">
        <f t="shared" si="3"/>
        <v>2</v>
      </c>
      <c r="G21">
        <f t="shared" si="4"/>
        <v>0</v>
      </c>
      <c r="H21">
        <f t="shared" si="5"/>
        <v>8</v>
      </c>
      <c r="I21">
        <f>IF(AND(H21&lt;3,SUM($I$15:I20)=SUMIF($B$15:B20,"&gt;0")),1,0)</f>
        <v>0</v>
      </c>
      <c r="J21" s="2">
        <v>0.31</v>
      </c>
      <c r="K21" t="str">
        <f t="shared" si="6"/>
        <v>-</v>
      </c>
      <c r="L21" t="str">
        <f t="shared" si="7"/>
        <v>-</v>
      </c>
    </row>
    <row r="22" spans="1:12">
      <c r="A22" s="2">
        <v>8</v>
      </c>
      <c r="B22">
        <f>IF(ISNUMBER(VLOOKUP(A22-1,$L$15:L21,1,0)),1,0)</f>
        <v>0</v>
      </c>
      <c r="C22">
        <f t="shared" si="8"/>
        <v>8</v>
      </c>
      <c r="D22" s="2">
        <v>0.88</v>
      </c>
      <c r="E22">
        <f t="shared" si="2"/>
        <v>3</v>
      </c>
      <c r="F22">
        <f t="shared" si="3"/>
        <v>3</v>
      </c>
      <c r="G22">
        <f t="shared" si="4"/>
        <v>0</v>
      </c>
      <c r="H22">
        <f t="shared" si="5"/>
        <v>5</v>
      </c>
      <c r="I22">
        <f>IF(AND(H22&lt;3,SUM($I$15:I21)=SUMIF($B$15:B21,"&gt;0")),1,0)</f>
        <v>0</v>
      </c>
      <c r="J22" s="2">
        <v>0.43</v>
      </c>
      <c r="K22" t="str">
        <f t="shared" si="6"/>
        <v>-</v>
      </c>
      <c r="L22" t="str">
        <f t="shared" si="7"/>
        <v>-</v>
      </c>
    </row>
    <row r="23" spans="1:12">
      <c r="A23" s="2">
        <v>9</v>
      </c>
      <c r="B23">
        <f>IF(ISNUMBER(VLOOKUP(A23-1,$L$15:L22,1,0)),1,0)</f>
        <v>0</v>
      </c>
      <c r="C23">
        <f t="shared" si="8"/>
        <v>5</v>
      </c>
      <c r="D23" s="2">
        <v>0.9</v>
      </c>
      <c r="E23">
        <f t="shared" si="2"/>
        <v>3</v>
      </c>
      <c r="F23">
        <f t="shared" si="3"/>
        <v>3</v>
      </c>
      <c r="G23">
        <f t="shared" si="4"/>
        <v>0</v>
      </c>
      <c r="H23">
        <f t="shared" si="5"/>
        <v>2</v>
      </c>
      <c r="I23">
        <f>IF(AND(H23&lt;3,SUM($I$15:I22)=SUMIF($B$15:B22,"&gt;0")),1,0)</f>
        <v>1</v>
      </c>
      <c r="J23" s="2">
        <v>0.28000000000000003</v>
      </c>
      <c r="K23">
        <f t="shared" si="6"/>
        <v>2</v>
      </c>
      <c r="L23">
        <f t="shared" si="7"/>
        <v>11</v>
      </c>
    </row>
    <row r="24" spans="1:12">
      <c r="A24" s="2">
        <v>10</v>
      </c>
      <c r="B24">
        <f>IF(ISNUMBER(VLOOKUP(A24-1,$L$15:L23,1,0)),1,0)</f>
        <v>0</v>
      </c>
      <c r="C24">
        <f t="shared" si="8"/>
        <v>2</v>
      </c>
      <c r="D24" s="2">
        <v>0.06</v>
      </c>
      <c r="E24">
        <f t="shared" si="2"/>
        <v>0</v>
      </c>
      <c r="F24">
        <f t="shared" si="3"/>
        <v>0</v>
      </c>
      <c r="G24">
        <f t="shared" si="4"/>
        <v>0</v>
      </c>
      <c r="H24">
        <f t="shared" si="5"/>
        <v>2</v>
      </c>
      <c r="I24">
        <f>IF(AND(H24&lt;3,SUM($I$15:I23)=SUMIF($B$15:B23,"&gt;0")),1,0)</f>
        <v>0</v>
      </c>
      <c r="J24" s="2">
        <v>0.31</v>
      </c>
      <c r="K24" t="str">
        <f t="shared" si="6"/>
        <v>-</v>
      </c>
      <c r="L24" t="str">
        <f t="shared" si="7"/>
        <v>-</v>
      </c>
    </row>
    <row r="25" spans="1:12">
      <c r="E25" s="1">
        <f>SUM(E15:E24)</f>
        <v>23</v>
      </c>
      <c r="F25" s="1">
        <f>SUM(F15:F24)</f>
        <v>18</v>
      </c>
      <c r="G25" s="1">
        <f>SUM(G15:G24)</f>
        <v>5</v>
      </c>
      <c r="H25" s="1">
        <f>SUM(H15:H24)</f>
        <v>43</v>
      </c>
      <c r="I25" s="1">
        <f>SUM(I15:I24)</f>
        <v>2</v>
      </c>
    </row>
    <row r="26" spans="1:12">
      <c r="B26" s="1" t="s">
        <v>21</v>
      </c>
      <c r="C26" s="1" t="s">
        <v>19</v>
      </c>
    </row>
    <row r="27" spans="1:12">
      <c r="A27" s="1" t="s">
        <v>18</v>
      </c>
      <c r="B27" s="2">
        <v>40</v>
      </c>
      <c r="C27">
        <f>B27*G25</f>
        <v>200</v>
      </c>
    </row>
    <row r="28" spans="1:12">
      <c r="A28" s="1" t="s">
        <v>17</v>
      </c>
      <c r="B28" s="2">
        <v>5</v>
      </c>
      <c r="C28">
        <f>B28*H25</f>
        <v>215</v>
      </c>
    </row>
    <row r="29" spans="1:12">
      <c r="A29" s="1" t="s">
        <v>20</v>
      </c>
      <c r="B29" s="2">
        <v>30</v>
      </c>
      <c r="C29">
        <f>B29*I25</f>
        <v>60</v>
      </c>
    </row>
    <row r="30" spans="1:12">
      <c r="C30">
        <f>SUM(C27:C29)</f>
        <v>475</v>
      </c>
    </row>
    <row r="32" spans="1:12">
      <c r="A32" s="10" t="s">
        <v>22</v>
      </c>
      <c r="B32" t="s">
        <v>23</v>
      </c>
    </row>
    <row r="33" spans="1:2">
      <c r="A33" s="10" t="s">
        <v>24</v>
      </c>
      <c r="B33" t="s">
        <v>23</v>
      </c>
    </row>
    <row r="34" spans="1:2">
      <c r="A34" s="1" t="s">
        <v>25</v>
      </c>
      <c r="B34" s="11" t="s">
        <v>26</v>
      </c>
    </row>
    <row r="35" spans="1:2">
      <c r="A35" s="10" t="s">
        <v>27</v>
      </c>
      <c r="B35" t="s">
        <v>23</v>
      </c>
    </row>
    <row r="36" spans="1:2">
      <c r="A36" s="10" t="s">
        <v>28</v>
      </c>
      <c r="B36" t="s">
        <v>23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D02B5-4686-4893-BCC3-ACC3C7DCBDF2}">
  <dimension ref="A1:N13"/>
  <sheetViews>
    <sheetView zoomScale="85" zoomScaleNormal="85" workbookViewId="0">
      <selection activeCell="P4" sqref="P4"/>
    </sheetView>
  </sheetViews>
  <sheetFormatPr defaultRowHeight="15.75"/>
  <sheetData>
    <row r="1" spans="1:14">
      <c r="A1" s="1" t="s">
        <v>31</v>
      </c>
      <c r="D1" s="1" t="s">
        <v>32</v>
      </c>
      <c r="G1" s="1" t="s">
        <v>33</v>
      </c>
      <c r="J1" s="1" t="s">
        <v>34</v>
      </c>
    </row>
    <row r="2" spans="1:14">
      <c r="A2" t="s">
        <v>29</v>
      </c>
      <c r="B2" t="s">
        <v>30</v>
      </c>
      <c r="D2" t="s">
        <v>29</v>
      </c>
      <c r="E2" t="s">
        <v>30</v>
      </c>
      <c r="G2" t="s">
        <v>29</v>
      </c>
      <c r="H2" t="s">
        <v>30</v>
      </c>
      <c r="J2" t="s">
        <v>29</v>
      </c>
      <c r="K2" t="s">
        <v>30</v>
      </c>
    </row>
    <row r="3" spans="1:14">
      <c r="A3">
        <v>0</v>
      </c>
      <c r="B3">
        <f>(30-(3*A3))/10</f>
        <v>3</v>
      </c>
      <c r="D3">
        <v>0</v>
      </c>
      <c r="E3">
        <f>(25-5*D3)/2</f>
        <v>12.5</v>
      </c>
      <c r="G3">
        <v>4</v>
      </c>
      <c r="H3">
        <v>-15</v>
      </c>
      <c r="J3">
        <v>0</v>
      </c>
      <c r="K3">
        <f>13.8-3*J3</f>
        <v>13.8</v>
      </c>
      <c r="M3" t="s">
        <v>22</v>
      </c>
      <c r="N3" t="s">
        <v>23</v>
      </c>
    </row>
    <row r="4" spans="1:14">
      <c r="A4">
        <v>1</v>
      </c>
      <c r="B4">
        <f t="shared" ref="B4:B13" si="0">(30-(3*A4))/10</f>
        <v>2.7</v>
      </c>
      <c r="D4">
        <v>1</v>
      </c>
      <c r="E4">
        <f t="shared" ref="E4:E13" si="1">(25-5*D4)/2</f>
        <v>10</v>
      </c>
      <c r="G4">
        <v>4</v>
      </c>
      <c r="H4">
        <v>-12</v>
      </c>
      <c r="J4">
        <v>1</v>
      </c>
      <c r="K4">
        <f t="shared" ref="K4:K13" si="2">13.8-3*J4</f>
        <v>10.8</v>
      </c>
      <c r="M4" t="s">
        <v>24</v>
      </c>
      <c r="N4" t="s">
        <v>23</v>
      </c>
    </row>
    <row r="5" spans="1:14">
      <c r="A5">
        <v>2</v>
      </c>
      <c r="B5">
        <f t="shared" si="0"/>
        <v>2.4</v>
      </c>
      <c r="D5">
        <v>2</v>
      </c>
      <c r="E5">
        <f t="shared" si="1"/>
        <v>7.5</v>
      </c>
      <c r="G5">
        <v>4</v>
      </c>
      <c r="H5">
        <v>-9</v>
      </c>
      <c r="J5">
        <v>2</v>
      </c>
      <c r="K5">
        <f t="shared" si="2"/>
        <v>7.8000000000000007</v>
      </c>
      <c r="M5" s="1" t="s">
        <v>25</v>
      </c>
      <c r="N5" s="1" t="s">
        <v>26</v>
      </c>
    </row>
    <row r="6" spans="1:14">
      <c r="A6">
        <v>3</v>
      </c>
      <c r="B6">
        <f t="shared" si="0"/>
        <v>2.1</v>
      </c>
      <c r="D6">
        <v>3</v>
      </c>
      <c r="E6">
        <f t="shared" si="1"/>
        <v>5</v>
      </c>
      <c r="G6">
        <v>4</v>
      </c>
      <c r="H6">
        <v>-6</v>
      </c>
      <c r="J6">
        <v>3</v>
      </c>
      <c r="K6">
        <f t="shared" si="2"/>
        <v>4.8000000000000007</v>
      </c>
      <c r="M6" t="s">
        <v>27</v>
      </c>
      <c r="N6" t="s">
        <v>23</v>
      </c>
    </row>
    <row r="7" spans="1:14">
      <c r="A7">
        <v>4</v>
      </c>
      <c r="B7">
        <f t="shared" si="0"/>
        <v>1.8</v>
      </c>
      <c r="D7">
        <v>4</v>
      </c>
      <c r="E7">
        <f t="shared" si="1"/>
        <v>2.5</v>
      </c>
      <c r="G7">
        <v>4</v>
      </c>
      <c r="H7">
        <v>-3</v>
      </c>
      <c r="J7">
        <v>4</v>
      </c>
      <c r="K7">
        <f t="shared" si="2"/>
        <v>1.8000000000000007</v>
      </c>
      <c r="M7" t="s">
        <v>28</v>
      </c>
      <c r="N7" t="s">
        <v>23</v>
      </c>
    </row>
    <row r="8" spans="1:14">
      <c r="A8">
        <v>5</v>
      </c>
      <c r="B8">
        <f t="shared" si="0"/>
        <v>1.5</v>
      </c>
      <c r="D8">
        <v>5</v>
      </c>
      <c r="E8">
        <f t="shared" si="1"/>
        <v>0</v>
      </c>
      <c r="G8">
        <v>4</v>
      </c>
      <c r="H8">
        <v>0</v>
      </c>
      <c r="J8">
        <v>5</v>
      </c>
      <c r="K8">
        <f t="shared" si="2"/>
        <v>-1.1999999999999993</v>
      </c>
    </row>
    <row r="9" spans="1:14">
      <c r="A9">
        <v>6</v>
      </c>
      <c r="B9">
        <f t="shared" si="0"/>
        <v>1.2</v>
      </c>
      <c r="D9">
        <v>6</v>
      </c>
      <c r="E9">
        <f t="shared" si="1"/>
        <v>-2.5</v>
      </c>
      <c r="G9">
        <v>4</v>
      </c>
      <c r="H9">
        <v>3</v>
      </c>
      <c r="J9">
        <v>6</v>
      </c>
      <c r="K9">
        <f t="shared" si="2"/>
        <v>-4.1999999999999993</v>
      </c>
    </row>
    <row r="10" spans="1:14">
      <c r="A10">
        <v>7</v>
      </c>
      <c r="B10">
        <f t="shared" si="0"/>
        <v>0.9</v>
      </c>
      <c r="D10">
        <v>7</v>
      </c>
      <c r="E10">
        <f t="shared" si="1"/>
        <v>-5</v>
      </c>
      <c r="G10">
        <v>4</v>
      </c>
      <c r="H10">
        <v>6</v>
      </c>
      <c r="J10">
        <v>7</v>
      </c>
      <c r="K10">
        <f t="shared" si="2"/>
        <v>-7.1999999999999993</v>
      </c>
    </row>
    <row r="11" spans="1:14">
      <c r="A11">
        <v>8</v>
      </c>
      <c r="B11">
        <f t="shared" si="0"/>
        <v>0.6</v>
      </c>
      <c r="D11">
        <v>8</v>
      </c>
      <c r="E11">
        <f t="shared" si="1"/>
        <v>-7.5</v>
      </c>
      <c r="G11">
        <v>4</v>
      </c>
      <c r="H11">
        <v>9</v>
      </c>
      <c r="J11">
        <v>8</v>
      </c>
      <c r="K11">
        <f t="shared" si="2"/>
        <v>-10.199999999999999</v>
      </c>
    </row>
    <row r="12" spans="1:14">
      <c r="A12">
        <v>9</v>
      </c>
      <c r="B12">
        <f t="shared" si="0"/>
        <v>0.3</v>
      </c>
      <c r="D12">
        <v>9</v>
      </c>
      <c r="E12">
        <f t="shared" si="1"/>
        <v>-10</v>
      </c>
      <c r="G12">
        <v>4</v>
      </c>
      <c r="H12">
        <v>12</v>
      </c>
      <c r="J12">
        <v>9</v>
      </c>
      <c r="K12">
        <f t="shared" si="2"/>
        <v>-13.2</v>
      </c>
    </row>
    <row r="13" spans="1:14">
      <c r="A13">
        <v>10</v>
      </c>
      <c r="B13">
        <f t="shared" si="0"/>
        <v>0</v>
      </c>
      <c r="D13">
        <v>10</v>
      </c>
      <c r="E13">
        <f t="shared" si="1"/>
        <v>-12.5</v>
      </c>
      <c r="G13">
        <v>4</v>
      </c>
      <c r="H13">
        <v>15</v>
      </c>
      <c r="J13">
        <v>10</v>
      </c>
      <c r="K13">
        <f t="shared" si="2"/>
        <v>-16.2</v>
      </c>
    </row>
  </sheetData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23050-47C4-4796-AAF6-D646FA3AEE07}">
  <dimension ref="A1:G46"/>
  <sheetViews>
    <sheetView showGridLines="0" topLeftCell="A15" workbookViewId="0"/>
  </sheetViews>
  <sheetFormatPr defaultRowHeight="15.75"/>
  <cols>
    <col min="1" max="1" width="2.28515625" customWidth="1"/>
    <col min="2" max="2" width="18.42578125" bestFit="1" customWidth="1"/>
    <col min="3" max="3" width="35.140625" bestFit="1" customWidth="1"/>
    <col min="4" max="4" width="16.42578125" bestFit="1" customWidth="1"/>
    <col min="5" max="5" width="15.140625" bestFit="1" customWidth="1"/>
    <col min="6" max="6" width="8.42578125" bestFit="1" customWidth="1"/>
    <col min="7" max="7" width="6.85546875" bestFit="1" customWidth="1"/>
  </cols>
  <sheetData>
    <row r="1" spans="1:5">
      <c r="A1" s="1" t="s">
        <v>111</v>
      </c>
    </row>
    <row r="2" spans="1:5">
      <c r="A2" s="1" t="s">
        <v>151</v>
      </c>
    </row>
    <row r="3" spans="1:5">
      <c r="A3" s="1" t="s">
        <v>152</v>
      </c>
    </row>
    <row r="4" spans="1:5">
      <c r="A4" s="1" t="s">
        <v>113</v>
      </c>
    </row>
    <row r="5" spans="1:5">
      <c r="A5" s="1" t="s">
        <v>114</v>
      </c>
    </row>
    <row r="6" spans="1:5">
      <c r="A6" s="1"/>
      <c r="B6" t="s">
        <v>115</v>
      </c>
    </row>
    <row r="7" spans="1:5">
      <c r="A7" s="1"/>
      <c r="B7" t="s">
        <v>153</v>
      </c>
    </row>
    <row r="8" spans="1:5">
      <c r="A8" s="1"/>
      <c r="B8" t="s">
        <v>154</v>
      </c>
    </row>
    <row r="9" spans="1:5">
      <c r="A9" s="1" t="s">
        <v>118</v>
      </c>
    </row>
    <row r="10" spans="1:5">
      <c r="B10" t="s">
        <v>155</v>
      </c>
    </row>
    <row r="11" spans="1:5">
      <c r="B11" t="s">
        <v>120</v>
      </c>
    </row>
    <row r="14" spans="1:5" ht="16.5" thickBot="1">
      <c r="A14" t="s">
        <v>156</v>
      </c>
    </row>
    <row r="15" spans="1:5" ht="16.5" thickBot="1">
      <c r="B15" s="22" t="s">
        <v>74</v>
      </c>
      <c r="C15" s="22" t="s">
        <v>75</v>
      </c>
      <c r="D15" s="22" t="s">
        <v>122</v>
      </c>
      <c r="E15" s="22" t="s">
        <v>123</v>
      </c>
    </row>
    <row r="16" spans="1:5" ht="16.5" thickBot="1">
      <c r="B16" s="15" t="s">
        <v>157</v>
      </c>
      <c r="C16" s="15" t="s">
        <v>158</v>
      </c>
      <c r="D16" s="15">
        <v>10740</v>
      </c>
      <c r="E16" s="15">
        <v>10740</v>
      </c>
    </row>
    <row r="19" spans="1:6" ht="16.5" thickBot="1">
      <c r="A19" t="s">
        <v>73</v>
      </c>
    </row>
    <row r="20" spans="1:6" ht="16.5" thickBot="1">
      <c r="B20" s="22" t="s">
        <v>74</v>
      </c>
      <c r="C20" s="22" t="s">
        <v>75</v>
      </c>
      <c r="D20" s="22" t="s">
        <v>122</v>
      </c>
      <c r="E20" s="22" t="s">
        <v>123</v>
      </c>
      <c r="F20" s="22" t="s">
        <v>124</v>
      </c>
    </row>
    <row r="21" spans="1:6">
      <c r="B21" s="14" t="s">
        <v>159</v>
      </c>
      <c r="C21" s="14" t="s">
        <v>160</v>
      </c>
      <c r="D21" s="14">
        <v>0</v>
      </c>
      <c r="E21" s="14">
        <v>0</v>
      </c>
      <c r="F21" s="14" t="s">
        <v>202</v>
      </c>
    </row>
    <row r="22" spans="1:6">
      <c r="B22" s="14" t="s">
        <v>161</v>
      </c>
      <c r="C22" s="14" t="s">
        <v>162</v>
      </c>
      <c r="D22" s="14">
        <v>8</v>
      </c>
      <c r="E22" s="14">
        <v>8</v>
      </c>
      <c r="F22" s="14" t="s">
        <v>202</v>
      </c>
    </row>
    <row r="23" spans="1:6">
      <c r="B23" s="14" t="s">
        <v>163</v>
      </c>
      <c r="C23" s="14" t="s">
        <v>164</v>
      </c>
      <c r="D23" s="14">
        <v>0</v>
      </c>
      <c r="E23" s="14">
        <v>0</v>
      </c>
      <c r="F23" s="14" t="s">
        <v>202</v>
      </c>
    </row>
    <row r="24" spans="1:6">
      <c r="B24" s="14" t="s">
        <v>165</v>
      </c>
      <c r="C24" s="14" t="s">
        <v>166</v>
      </c>
      <c r="D24" s="14">
        <v>0</v>
      </c>
      <c r="E24" s="14">
        <v>0</v>
      </c>
      <c r="F24" s="14" t="s">
        <v>202</v>
      </c>
    </row>
    <row r="25" spans="1:6">
      <c r="B25" s="14" t="s">
        <v>167</v>
      </c>
      <c r="C25" s="14" t="s">
        <v>168</v>
      </c>
      <c r="D25" s="14">
        <v>2</v>
      </c>
      <c r="E25" s="14">
        <v>2</v>
      </c>
      <c r="F25" s="14" t="s">
        <v>202</v>
      </c>
    </row>
    <row r="26" spans="1:6">
      <c r="B26" s="14" t="s">
        <v>169</v>
      </c>
      <c r="C26" s="14" t="s">
        <v>170</v>
      </c>
      <c r="D26" s="14">
        <v>0</v>
      </c>
      <c r="E26" s="14">
        <v>0</v>
      </c>
      <c r="F26" s="14" t="s">
        <v>202</v>
      </c>
    </row>
    <row r="27" spans="1:6">
      <c r="B27" s="14" t="s">
        <v>171</v>
      </c>
      <c r="C27" s="14" t="s">
        <v>172</v>
      </c>
      <c r="D27" s="14">
        <v>4</v>
      </c>
      <c r="E27" s="14">
        <v>4</v>
      </c>
      <c r="F27" s="14" t="s">
        <v>202</v>
      </c>
    </row>
    <row r="28" spans="1:6">
      <c r="B28" s="14" t="s">
        <v>173</v>
      </c>
      <c r="C28" s="14" t="s">
        <v>174</v>
      </c>
      <c r="D28" s="14">
        <v>0</v>
      </c>
      <c r="E28" s="14">
        <v>0</v>
      </c>
      <c r="F28" s="14" t="s">
        <v>202</v>
      </c>
    </row>
    <row r="29" spans="1:6">
      <c r="B29" s="14" t="s">
        <v>175</v>
      </c>
      <c r="C29" s="14" t="s">
        <v>176</v>
      </c>
      <c r="D29" s="14">
        <v>0</v>
      </c>
      <c r="E29" s="14">
        <v>0</v>
      </c>
      <c r="F29" s="14" t="s">
        <v>202</v>
      </c>
    </row>
    <row r="30" spans="1:6">
      <c r="B30" s="14" t="s">
        <v>177</v>
      </c>
      <c r="C30" s="14" t="s">
        <v>178</v>
      </c>
      <c r="D30" s="14">
        <v>0</v>
      </c>
      <c r="E30" s="14">
        <v>0</v>
      </c>
      <c r="F30" s="14" t="s">
        <v>202</v>
      </c>
    </row>
    <row r="31" spans="1:6">
      <c r="B31" s="14" t="s">
        <v>179</v>
      </c>
      <c r="C31" s="14" t="s">
        <v>180</v>
      </c>
      <c r="D31" s="14">
        <v>0</v>
      </c>
      <c r="E31" s="14">
        <v>0</v>
      </c>
      <c r="F31" s="14" t="s">
        <v>202</v>
      </c>
    </row>
    <row r="32" spans="1:6">
      <c r="B32" s="14" t="s">
        <v>181</v>
      </c>
      <c r="C32" s="14" t="s">
        <v>182</v>
      </c>
      <c r="D32" s="14">
        <v>2</v>
      </c>
      <c r="E32" s="14">
        <v>2</v>
      </c>
      <c r="F32" s="14" t="s">
        <v>202</v>
      </c>
    </row>
    <row r="33" spans="1:7">
      <c r="B33" s="14" t="s">
        <v>183</v>
      </c>
      <c r="C33" s="14" t="s">
        <v>184</v>
      </c>
      <c r="D33" s="14">
        <v>3</v>
      </c>
      <c r="E33" s="14">
        <v>3</v>
      </c>
      <c r="F33" s="14" t="s">
        <v>202</v>
      </c>
    </row>
    <row r="34" spans="1:7" ht="16.5" thickBot="1">
      <c r="B34" s="15" t="s">
        <v>185</v>
      </c>
      <c r="C34" s="15" t="s">
        <v>186</v>
      </c>
      <c r="D34" s="15">
        <v>0</v>
      </c>
      <c r="E34" s="15">
        <v>0</v>
      </c>
      <c r="F34" s="15" t="s">
        <v>202</v>
      </c>
    </row>
    <row r="37" spans="1:7" ht="16.5" thickBot="1">
      <c r="A37" t="s">
        <v>46</v>
      </c>
    </row>
    <row r="38" spans="1:7" ht="16.5" thickBot="1">
      <c r="B38" s="22" t="s">
        <v>74</v>
      </c>
      <c r="C38" s="22" t="s">
        <v>75</v>
      </c>
      <c r="D38" s="22" t="s">
        <v>125</v>
      </c>
      <c r="E38" s="22" t="s">
        <v>126</v>
      </c>
      <c r="F38" s="22" t="s">
        <v>127</v>
      </c>
      <c r="G38" s="22" t="s">
        <v>128</v>
      </c>
    </row>
    <row r="39" spans="1:7">
      <c r="B39" s="14" t="s">
        <v>187</v>
      </c>
      <c r="C39" s="14" t="s">
        <v>37</v>
      </c>
      <c r="D39" s="14">
        <v>17</v>
      </c>
      <c r="E39" s="14" t="s">
        <v>188</v>
      </c>
      <c r="F39" s="14" t="s">
        <v>133</v>
      </c>
      <c r="G39" s="14">
        <v>0</v>
      </c>
    </row>
    <row r="40" spans="1:7">
      <c r="B40" s="14" t="s">
        <v>189</v>
      </c>
      <c r="C40" s="14" t="s">
        <v>38</v>
      </c>
      <c r="D40" s="14">
        <v>13</v>
      </c>
      <c r="E40" s="14" t="s">
        <v>190</v>
      </c>
      <c r="F40" s="14" t="s">
        <v>133</v>
      </c>
      <c r="G40" s="14">
        <v>0</v>
      </c>
    </row>
    <row r="41" spans="1:7">
      <c r="B41" s="14" t="s">
        <v>191</v>
      </c>
      <c r="C41" s="14" t="s">
        <v>39</v>
      </c>
      <c r="D41" s="14">
        <v>15</v>
      </c>
      <c r="E41" s="14" t="s">
        <v>192</v>
      </c>
      <c r="F41" s="14" t="s">
        <v>133</v>
      </c>
      <c r="G41" s="14">
        <v>0</v>
      </c>
    </row>
    <row r="42" spans="1:7">
      <c r="B42" s="14" t="s">
        <v>193</v>
      </c>
      <c r="C42" s="14" t="s">
        <v>40</v>
      </c>
      <c r="D42" s="14">
        <v>19</v>
      </c>
      <c r="E42" s="14" t="s">
        <v>194</v>
      </c>
      <c r="F42" s="14" t="s">
        <v>133</v>
      </c>
      <c r="G42" s="14">
        <v>0</v>
      </c>
    </row>
    <row r="43" spans="1:7">
      <c r="B43" s="14" t="s">
        <v>195</v>
      </c>
      <c r="C43" s="14" t="s">
        <v>41</v>
      </c>
      <c r="D43" s="14">
        <v>14</v>
      </c>
      <c r="E43" s="14" t="s">
        <v>196</v>
      </c>
      <c r="F43" s="14" t="s">
        <v>133</v>
      </c>
      <c r="G43" s="14">
        <v>0</v>
      </c>
    </row>
    <row r="44" spans="1:7">
      <c r="B44" s="14" t="s">
        <v>197</v>
      </c>
      <c r="C44" s="14" t="s">
        <v>42</v>
      </c>
      <c r="D44" s="14">
        <v>16</v>
      </c>
      <c r="E44" s="14" t="s">
        <v>198</v>
      </c>
      <c r="F44" s="14" t="s">
        <v>133</v>
      </c>
      <c r="G44" s="14">
        <v>0</v>
      </c>
    </row>
    <row r="45" spans="1:7">
      <c r="B45" s="14" t="s">
        <v>199</v>
      </c>
      <c r="C45" s="14" t="s">
        <v>43</v>
      </c>
      <c r="D45" s="14">
        <v>11</v>
      </c>
      <c r="E45" s="14" t="s">
        <v>200</v>
      </c>
      <c r="F45" s="14" t="s">
        <v>133</v>
      </c>
      <c r="G45" s="14">
        <v>0</v>
      </c>
    </row>
    <row r="46" spans="1:7" ht="16.5" thickBot="1">
      <c r="B46" s="15" t="s">
        <v>201</v>
      </c>
      <c r="C46" s="15"/>
      <c r="D46" s="15"/>
      <c r="E46" s="15"/>
      <c r="F46" s="15"/>
      <c r="G46" s="15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B8458-D7EF-430F-B944-C0A53A6D0048}">
  <dimension ref="A1:T23"/>
  <sheetViews>
    <sheetView tabSelected="1" zoomScale="106" workbookViewId="0">
      <selection activeCell="D21" sqref="D21"/>
    </sheetView>
  </sheetViews>
  <sheetFormatPr defaultColWidth="8.85546875" defaultRowHeight="15.75"/>
  <cols>
    <col min="1" max="1" width="10.85546875" style="3" customWidth="1"/>
    <col min="2" max="2" width="8.85546875" style="3"/>
    <col min="3" max="16" width="12" style="3" customWidth="1"/>
    <col min="17" max="17" width="10.28515625" style="3" bestFit="1" customWidth="1"/>
    <col min="18" max="18" width="10" style="3" bestFit="1" customWidth="1"/>
    <col min="19" max="16384" width="8.85546875" style="3"/>
  </cols>
  <sheetData>
    <row r="1" spans="1:20">
      <c r="A1" s="3" t="s">
        <v>35</v>
      </c>
    </row>
    <row r="3" spans="1:20">
      <c r="A3" s="3" t="s">
        <v>36</v>
      </c>
      <c r="C3" s="3" t="s">
        <v>37</v>
      </c>
      <c r="D3" s="3" t="s">
        <v>49</v>
      </c>
      <c r="E3" s="3" t="s">
        <v>38</v>
      </c>
      <c r="F3" s="3" t="s">
        <v>50</v>
      </c>
      <c r="G3" s="3" t="s">
        <v>39</v>
      </c>
      <c r="H3" s="3" t="s">
        <v>51</v>
      </c>
      <c r="I3" s="3" t="s">
        <v>40</v>
      </c>
      <c r="J3" s="3" t="s">
        <v>52</v>
      </c>
      <c r="K3" s="3" t="s">
        <v>41</v>
      </c>
      <c r="L3" s="3" t="s">
        <v>53</v>
      </c>
      <c r="M3" s="3" t="s">
        <v>42</v>
      </c>
      <c r="N3" s="3" t="s">
        <v>54</v>
      </c>
      <c r="O3" s="3" t="s">
        <v>43</v>
      </c>
      <c r="P3" s="3" t="s">
        <v>55</v>
      </c>
      <c r="S3" s="4" t="s">
        <v>44</v>
      </c>
      <c r="T3" s="3" t="s">
        <v>56</v>
      </c>
    </row>
    <row r="4" spans="1:20">
      <c r="B4" s="4" t="s">
        <v>45</v>
      </c>
      <c r="C4" s="5">
        <v>0</v>
      </c>
      <c r="D4" s="5">
        <v>6</v>
      </c>
      <c r="E4" s="5">
        <v>0</v>
      </c>
      <c r="F4" s="5">
        <v>10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11</v>
      </c>
      <c r="S4" s="6">
        <f>SUM(C4:P4)</f>
        <v>27</v>
      </c>
      <c r="T4" s="9">
        <f>SUMPRODUCT(C4:P4,C14:P14)</f>
        <v>16848</v>
      </c>
    </row>
    <row r="6" spans="1:20">
      <c r="A6" s="3" t="s">
        <v>46</v>
      </c>
      <c r="S6" s="3" t="s">
        <v>47</v>
      </c>
    </row>
    <row r="7" spans="1:20">
      <c r="B7" s="4" t="s">
        <v>37</v>
      </c>
      <c r="C7" s="7">
        <v>1</v>
      </c>
      <c r="D7" s="7">
        <v>1</v>
      </c>
      <c r="E7" s="7"/>
      <c r="F7" s="7"/>
      <c r="G7" s="7"/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8">
        <f>SUMPRODUCT($C$4:$P$4,C7:P7)</f>
        <v>17</v>
      </c>
      <c r="R7" s="3" t="s">
        <v>48</v>
      </c>
      <c r="S7" s="7">
        <v>17</v>
      </c>
    </row>
    <row r="8" spans="1:20">
      <c r="B8" s="4" t="s">
        <v>38</v>
      </c>
      <c r="C8" s="7">
        <v>1</v>
      </c>
      <c r="D8" s="7">
        <v>1</v>
      </c>
      <c r="E8" s="7">
        <v>1</v>
      </c>
      <c r="F8" s="7">
        <v>1</v>
      </c>
      <c r="G8" s="7"/>
      <c r="H8" s="7"/>
      <c r="I8" s="7"/>
      <c r="J8" s="7">
        <v>1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7">
        <v>1</v>
      </c>
      <c r="Q8" s="8">
        <f t="shared" ref="Q8:Q13" si="0">SUMPRODUCT($C$4:$P$4,C8:P8)</f>
        <v>27</v>
      </c>
      <c r="R8" s="3" t="s">
        <v>48</v>
      </c>
      <c r="S8" s="7">
        <v>13</v>
      </c>
    </row>
    <row r="9" spans="1:20">
      <c r="B9" s="4" t="s">
        <v>39</v>
      </c>
      <c r="C9" s="7">
        <v>1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/>
      <c r="J9" s="7"/>
      <c r="K9" s="7"/>
      <c r="L9" s="7">
        <v>1</v>
      </c>
      <c r="M9" s="7">
        <v>1</v>
      </c>
      <c r="N9" s="7">
        <v>1</v>
      </c>
      <c r="O9" s="7">
        <v>1</v>
      </c>
      <c r="P9" s="7">
        <v>1</v>
      </c>
      <c r="Q9" s="8">
        <f t="shared" si="0"/>
        <v>27</v>
      </c>
      <c r="R9" s="3" t="s">
        <v>48</v>
      </c>
      <c r="S9" s="7">
        <v>15</v>
      </c>
    </row>
    <row r="10" spans="1:20">
      <c r="B10" s="4" t="s">
        <v>40</v>
      </c>
      <c r="C10" s="7">
        <v>1</v>
      </c>
      <c r="D10" s="7">
        <v>1</v>
      </c>
      <c r="E10" s="7">
        <v>1</v>
      </c>
      <c r="F10" s="7">
        <v>1</v>
      </c>
      <c r="G10" s="7">
        <v>1</v>
      </c>
      <c r="H10" s="7">
        <v>1</v>
      </c>
      <c r="I10" s="7">
        <v>1</v>
      </c>
      <c r="J10" s="7">
        <v>1</v>
      </c>
      <c r="K10" s="7"/>
      <c r="L10" s="7"/>
      <c r="M10" s="7"/>
      <c r="N10" s="7">
        <v>1</v>
      </c>
      <c r="O10" s="7">
        <v>1</v>
      </c>
      <c r="P10" s="7">
        <v>1</v>
      </c>
      <c r="Q10" s="8">
        <f t="shared" si="0"/>
        <v>27</v>
      </c>
      <c r="R10" s="3" t="s">
        <v>48</v>
      </c>
      <c r="S10" s="7">
        <v>19</v>
      </c>
    </row>
    <row r="11" spans="1:20">
      <c r="B11" s="4" t="s">
        <v>41</v>
      </c>
      <c r="C11" s="7">
        <v>1</v>
      </c>
      <c r="D11" s="7">
        <v>1</v>
      </c>
      <c r="E11" s="7">
        <v>1</v>
      </c>
      <c r="F11" s="7">
        <v>1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/>
      <c r="N11" s="7"/>
      <c r="O11" s="7"/>
      <c r="P11" s="7">
        <v>1</v>
      </c>
      <c r="Q11" s="8">
        <f t="shared" si="0"/>
        <v>27</v>
      </c>
      <c r="R11" s="3" t="s">
        <v>48</v>
      </c>
      <c r="S11" s="7">
        <v>14</v>
      </c>
    </row>
    <row r="12" spans="1:20">
      <c r="B12" s="4" t="s">
        <v>42</v>
      </c>
      <c r="C12" s="7"/>
      <c r="D12" s="7">
        <v>1</v>
      </c>
      <c r="E12" s="7">
        <v>1</v>
      </c>
      <c r="F12" s="7">
        <v>1</v>
      </c>
      <c r="G12" s="7">
        <v>1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1</v>
      </c>
      <c r="N12" s="7">
        <v>1</v>
      </c>
      <c r="O12" s="7"/>
      <c r="P12" s="7"/>
      <c r="Q12" s="8">
        <f t="shared" si="0"/>
        <v>16</v>
      </c>
      <c r="R12" s="3" t="s">
        <v>48</v>
      </c>
      <c r="S12" s="7">
        <v>16</v>
      </c>
    </row>
    <row r="13" spans="1:20">
      <c r="B13" s="4" t="s">
        <v>43</v>
      </c>
      <c r="C13" s="7"/>
      <c r="D13" s="7"/>
      <c r="E13" s="7"/>
      <c r="F13" s="7">
        <v>1</v>
      </c>
      <c r="G13" s="7">
        <v>1</v>
      </c>
      <c r="H13" s="7">
        <v>1</v>
      </c>
      <c r="I13" s="7">
        <v>1</v>
      </c>
      <c r="J13" s="7">
        <v>1</v>
      </c>
      <c r="K13" s="7">
        <v>1</v>
      </c>
      <c r="L13" s="7">
        <v>1</v>
      </c>
      <c r="M13" s="7">
        <v>1</v>
      </c>
      <c r="N13" s="7">
        <v>1</v>
      </c>
      <c r="O13" s="7">
        <v>1</v>
      </c>
      <c r="P13" s="7">
        <v>1</v>
      </c>
      <c r="Q13" s="8">
        <f t="shared" si="0"/>
        <v>21</v>
      </c>
      <c r="R13" s="3" t="s">
        <v>48</v>
      </c>
      <c r="S13" s="7">
        <v>11</v>
      </c>
    </row>
    <row r="14" spans="1:20">
      <c r="C14" s="3">
        <v>500</v>
      </c>
      <c r="D14" s="3">
        <v>624</v>
      </c>
      <c r="E14" s="3">
        <v>500</v>
      </c>
      <c r="F14" s="3">
        <v>624</v>
      </c>
      <c r="G14" s="3">
        <v>500</v>
      </c>
      <c r="H14" s="3">
        <v>624</v>
      </c>
      <c r="I14" s="3">
        <v>500</v>
      </c>
      <c r="J14" s="3">
        <v>624</v>
      </c>
      <c r="K14" s="3">
        <v>500</v>
      </c>
      <c r="L14" s="3">
        <v>624</v>
      </c>
      <c r="M14" s="3">
        <v>500</v>
      </c>
      <c r="N14" s="3">
        <v>624</v>
      </c>
      <c r="O14" s="3">
        <v>500</v>
      </c>
      <c r="P14" s="3">
        <v>624</v>
      </c>
    </row>
    <row r="15" spans="1:20">
      <c r="B15" s="25" t="s">
        <v>205</v>
      </c>
      <c r="C15" s="7">
        <v>1</v>
      </c>
      <c r="D15" s="7">
        <v>1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8">
        <f>SUMPRODUCT(C4:D4,C15:D15)</f>
        <v>6</v>
      </c>
      <c r="R15" s="25" t="s">
        <v>204</v>
      </c>
      <c r="S15" s="3">
        <v>6</v>
      </c>
    </row>
    <row r="16" spans="1:20">
      <c r="B16" s="25" t="s">
        <v>206</v>
      </c>
      <c r="C16" s="7"/>
      <c r="D16" s="7"/>
      <c r="E16" s="7"/>
      <c r="F16" s="7"/>
      <c r="G16" s="7"/>
      <c r="H16" s="7">
        <v>1</v>
      </c>
      <c r="I16" s="7"/>
      <c r="J16" s="7"/>
      <c r="K16" s="7"/>
      <c r="L16" s="7"/>
      <c r="M16" s="7"/>
      <c r="N16" s="7"/>
      <c r="O16" s="7"/>
      <c r="P16" s="7"/>
      <c r="Q16" s="8">
        <f>PRODUCT(H4,H16)</f>
        <v>0</v>
      </c>
      <c r="R16" s="25" t="s">
        <v>204</v>
      </c>
      <c r="S16" s="3">
        <v>4</v>
      </c>
    </row>
    <row r="17" spans="2:19">
      <c r="B17" s="25" t="s">
        <v>207</v>
      </c>
      <c r="C17" s="7"/>
      <c r="D17" s="7"/>
      <c r="E17" s="7"/>
      <c r="F17" s="7"/>
      <c r="G17" s="7"/>
      <c r="H17" s="7"/>
      <c r="I17" s="7"/>
      <c r="J17" s="7"/>
      <c r="K17" s="7">
        <v>1</v>
      </c>
      <c r="L17" s="7">
        <v>1</v>
      </c>
      <c r="M17" s="7"/>
      <c r="N17" s="7"/>
      <c r="O17" s="7"/>
      <c r="P17" s="7"/>
      <c r="Q17" s="8">
        <f>SUMPRODUCT(K4:L4,K17:L17)</f>
        <v>0</v>
      </c>
      <c r="R17" s="25" t="s">
        <v>204</v>
      </c>
      <c r="S17" s="3">
        <v>0</v>
      </c>
    </row>
    <row r="18" spans="2:19">
      <c r="B18" s="25"/>
      <c r="R18" s="25"/>
    </row>
    <row r="19" spans="2:19">
      <c r="B19" s="3" t="s">
        <v>22</v>
      </c>
      <c r="C19" s="3" t="s">
        <v>23</v>
      </c>
    </row>
    <row r="20" spans="2:19">
      <c r="B20" s="9" t="s">
        <v>24</v>
      </c>
      <c r="C20" s="9" t="s">
        <v>26</v>
      </c>
    </row>
    <row r="21" spans="2:19">
      <c r="B21" s="26" t="s">
        <v>25</v>
      </c>
      <c r="C21" s="26" t="s">
        <v>23</v>
      </c>
    </row>
    <row r="22" spans="2:19">
      <c r="B22" s="9" t="s">
        <v>27</v>
      </c>
      <c r="C22" s="9" t="s">
        <v>26</v>
      </c>
    </row>
    <row r="23" spans="2:19">
      <c r="B23" s="3" t="s">
        <v>28</v>
      </c>
      <c r="C23" s="3" t="s">
        <v>23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6C41D-E7B5-493E-ACBA-19ECFBF15E67}">
  <dimension ref="A1:G41"/>
  <sheetViews>
    <sheetView showGridLines="0" workbookViewId="0">
      <selection activeCell="F31" sqref="F31"/>
    </sheetView>
  </sheetViews>
  <sheetFormatPr defaultRowHeight="15.75" outlineLevelRow="1"/>
  <cols>
    <col min="1" max="1" width="2.28515625" customWidth="1"/>
    <col min="2" max="2" width="7.140625" bestFit="1" customWidth="1"/>
    <col min="3" max="3" width="34.5703125" bestFit="1" customWidth="1"/>
    <col min="4" max="4" width="16.42578125" bestFit="1" customWidth="1"/>
    <col min="5" max="5" width="14.5703125" bestFit="1" customWidth="1"/>
    <col min="6" max="6" width="11.85546875" bestFit="1" customWidth="1"/>
    <col min="7" max="7" width="7.7109375" bestFit="1" customWidth="1"/>
  </cols>
  <sheetData>
    <row r="1" spans="1:5">
      <c r="A1" s="1" t="s">
        <v>111</v>
      </c>
    </row>
    <row r="2" spans="1:5">
      <c r="A2" s="1" t="s">
        <v>72</v>
      </c>
    </row>
    <row r="3" spans="1:5">
      <c r="A3" s="1" t="s">
        <v>112</v>
      </c>
    </row>
    <row r="4" spans="1:5">
      <c r="A4" s="1" t="s">
        <v>113</v>
      </c>
    </row>
    <row r="5" spans="1:5">
      <c r="A5" s="1" t="s">
        <v>114</v>
      </c>
    </row>
    <row r="6" spans="1:5" hidden="1" outlineLevel="1">
      <c r="A6" s="1"/>
      <c r="B6" t="s">
        <v>115</v>
      </c>
    </row>
    <row r="7" spans="1:5" hidden="1" outlineLevel="1">
      <c r="A7" s="1"/>
      <c r="B7" t="s">
        <v>116</v>
      </c>
    </row>
    <row r="8" spans="1:5" hidden="1" outlineLevel="1">
      <c r="A8" s="1"/>
      <c r="B8" t="s">
        <v>117</v>
      </c>
    </row>
    <row r="9" spans="1:5" collapsed="1">
      <c r="A9" s="1" t="s">
        <v>118</v>
      </c>
    </row>
    <row r="10" spans="1:5" hidden="1" outlineLevel="1">
      <c r="B10" t="s">
        <v>119</v>
      </c>
    </row>
    <row r="11" spans="1:5" hidden="1" outlineLevel="1">
      <c r="B11" t="s">
        <v>120</v>
      </c>
    </row>
    <row r="12" spans="1:5" collapsed="1"/>
    <row r="14" spans="1:5" ht="16.5" thickBot="1">
      <c r="A14" t="s">
        <v>121</v>
      </c>
    </row>
    <row r="15" spans="1:5" ht="16.5" thickBot="1">
      <c r="B15" s="22" t="s">
        <v>74</v>
      </c>
      <c r="C15" s="22" t="s">
        <v>75</v>
      </c>
      <c r="D15" s="22" t="s">
        <v>122</v>
      </c>
      <c r="E15" s="22" t="s">
        <v>123</v>
      </c>
    </row>
    <row r="16" spans="1:5" ht="16.5" thickBot="1">
      <c r="B16" s="15" t="s">
        <v>129</v>
      </c>
      <c r="C16" s="15" t="s">
        <v>130</v>
      </c>
      <c r="D16" s="15">
        <v>675</v>
      </c>
      <c r="E16" s="15">
        <v>675</v>
      </c>
    </row>
    <row r="19" spans="1:7" ht="16.5" thickBot="1">
      <c r="A19" t="s">
        <v>73</v>
      </c>
    </row>
    <row r="20" spans="1:7" ht="16.5" thickBot="1">
      <c r="B20" s="22" t="s">
        <v>74</v>
      </c>
      <c r="C20" s="22" t="s">
        <v>75</v>
      </c>
      <c r="D20" s="22" t="s">
        <v>122</v>
      </c>
      <c r="E20" s="22" t="s">
        <v>123</v>
      </c>
      <c r="F20" s="22" t="s">
        <v>124</v>
      </c>
    </row>
    <row r="21" spans="1:7">
      <c r="B21" s="21" t="s">
        <v>110</v>
      </c>
      <c r="C21" s="19"/>
      <c r="D21" s="19"/>
      <c r="E21" s="19"/>
      <c r="F21" s="19"/>
    </row>
    <row r="22" spans="1:7" hidden="1" outlineLevel="1">
      <c r="B22" s="14" t="s">
        <v>89</v>
      </c>
      <c r="C22" s="14" t="s">
        <v>90</v>
      </c>
      <c r="D22" s="14">
        <v>75000</v>
      </c>
      <c r="E22" s="14">
        <v>75000</v>
      </c>
      <c r="F22" s="14" t="s">
        <v>131</v>
      </c>
    </row>
    <row r="23" spans="1:7" hidden="1" outlineLevel="1">
      <c r="B23" s="14" t="s">
        <v>91</v>
      </c>
      <c r="C23" s="14" t="s">
        <v>92</v>
      </c>
      <c r="D23" s="14">
        <v>0</v>
      </c>
      <c r="E23" s="14">
        <v>0</v>
      </c>
      <c r="F23" s="14" t="s">
        <v>131</v>
      </c>
    </row>
    <row r="24" spans="1:7" hidden="1" outlineLevel="1">
      <c r="B24" s="14" t="s">
        <v>93</v>
      </c>
      <c r="C24" s="14" t="s">
        <v>94</v>
      </c>
      <c r="D24" s="14">
        <v>0</v>
      </c>
      <c r="E24" s="14">
        <v>0</v>
      </c>
      <c r="F24" s="14" t="s">
        <v>131</v>
      </c>
    </row>
    <row r="25" spans="1:7" hidden="1" outlineLevel="1">
      <c r="B25" s="14" t="s">
        <v>95</v>
      </c>
      <c r="C25" s="14" t="s">
        <v>96</v>
      </c>
      <c r="D25" s="14">
        <v>49999.999999999993</v>
      </c>
      <c r="E25" s="14">
        <v>49999.999999999993</v>
      </c>
      <c r="F25" s="14" t="s">
        <v>131</v>
      </c>
    </row>
    <row r="26" spans="1:7" hidden="1" outlineLevel="1">
      <c r="B26" s="14" t="s">
        <v>97</v>
      </c>
      <c r="C26" s="14" t="s">
        <v>98</v>
      </c>
      <c r="D26" s="14">
        <v>0</v>
      </c>
      <c r="E26" s="14">
        <v>0</v>
      </c>
      <c r="F26" s="14" t="s">
        <v>131</v>
      </c>
    </row>
    <row r="27" spans="1:7" ht="16.5" hidden="1" outlineLevel="1" thickBot="1">
      <c r="B27" s="15" t="s">
        <v>99</v>
      </c>
      <c r="C27" s="15" t="s">
        <v>100</v>
      </c>
      <c r="D27" s="15">
        <v>0</v>
      </c>
      <c r="E27" s="15">
        <v>0</v>
      </c>
      <c r="F27" s="15" t="s">
        <v>131</v>
      </c>
    </row>
    <row r="28" spans="1:7" collapsed="1"/>
    <row r="31" spans="1:7" ht="16.5" thickBot="1">
      <c r="A31" t="s">
        <v>46</v>
      </c>
    </row>
    <row r="32" spans="1:7" ht="16.5" thickBot="1">
      <c r="B32" s="22" t="s">
        <v>74</v>
      </c>
      <c r="C32" s="22" t="s">
        <v>75</v>
      </c>
      <c r="D32" s="22" t="s">
        <v>125</v>
      </c>
      <c r="E32" s="22" t="s">
        <v>126</v>
      </c>
      <c r="F32" s="22" t="s">
        <v>127</v>
      </c>
      <c r="G32" s="22" t="s">
        <v>128</v>
      </c>
    </row>
    <row r="33" spans="2:7">
      <c r="B33" s="14" t="s">
        <v>101</v>
      </c>
      <c r="C33" s="14"/>
      <c r="D33" s="14">
        <v>49999.999999999993</v>
      </c>
      <c r="E33" s="14" t="s">
        <v>132</v>
      </c>
      <c r="F33" s="14" t="s">
        <v>133</v>
      </c>
      <c r="G33" s="14">
        <v>0</v>
      </c>
    </row>
    <row r="34" spans="2:7">
      <c r="B34" s="14" t="s">
        <v>102</v>
      </c>
      <c r="C34" s="14"/>
      <c r="D34" s="14">
        <v>0</v>
      </c>
      <c r="E34" s="14" t="s">
        <v>134</v>
      </c>
      <c r="F34" s="14" t="s">
        <v>135</v>
      </c>
      <c r="G34" s="14">
        <v>37500</v>
      </c>
    </row>
    <row r="35" spans="2:7">
      <c r="B35" s="14" t="s">
        <v>103</v>
      </c>
      <c r="C35" s="14"/>
      <c r="D35" s="14">
        <v>75000</v>
      </c>
      <c r="E35" s="14" t="s">
        <v>136</v>
      </c>
      <c r="F35" s="14" t="s">
        <v>133</v>
      </c>
      <c r="G35" s="14">
        <v>0</v>
      </c>
    </row>
    <row r="36" spans="2:7">
      <c r="B36" s="14" t="s">
        <v>104</v>
      </c>
      <c r="C36" s="14"/>
      <c r="D36" s="14">
        <v>0</v>
      </c>
      <c r="E36" s="14" t="s">
        <v>137</v>
      </c>
      <c r="F36" s="14" t="s">
        <v>135</v>
      </c>
      <c r="G36" s="14">
        <v>75000</v>
      </c>
    </row>
    <row r="37" spans="2:7">
      <c r="B37" s="14" t="s">
        <v>105</v>
      </c>
      <c r="C37" s="14"/>
      <c r="D37" s="14">
        <v>0</v>
      </c>
      <c r="E37" s="14" t="s">
        <v>138</v>
      </c>
      <c r="F37" s="14" t="s">
        <v>135</v>
      </c>
      <c r="G37" s="14">
        <v>75000</v>
      </c>
    </row>
    <row r="38" spans="2:7">
      <c r="B38" s="14" t="s">
        <v>106</v>
      </c>
      <c r="C38" s="14"/>
      <c r="D38" s="14">
        <v>49999.999999999993</v>
      </c>
      <c r="E38" s="14" t="s">
        <v>139</v>
      </c>
      <c r="F38" s="14" t="s">
        <v>135</v>
      </c>
      <c r="G38" s="14">
        <v>25000.000000000007</v>
      </c>
    </row>
    <row r="39" spans="2:7">
      <c r="B39" s="14" t="s">
        <v>107</v>
      </c>
      <c r="C39" s="14"/>
      <c r="D39" s="14">
        <v>0</v>
      </c>
      <c r="E39" s="14" t="s">
        <v>140</v>
      </c>
      <c r="F39" s="14" t="s">
        <v>135</v>
      </c>
      <c r="G39" s="14">
        <v>75000</v>
      </c>
    </row>
    <row r="40" spans="2:7">
      <c r="B40" s="14" t="s">
        <v>108</v>
      </c>
      <c r="C40" s="14"/>
      <c r="D40" s="14">
        <v>125000</v>
      </c>
      <c r="E40" s="14" t="s">
        <v>141</v>
      </c>
      <c r="F40" s="14" t="s">
        <v>135</v>
      </c>
      <c r="G40" s="14">
        <v>125000</v>
      </c>
    </row>
    <row r="41" spans="2:7" ht="16.5" thickBot="1">
      <c r="B41" s="15" t="s">
        <v>109</v>
      </c>
      <c r="C41" s="15"/>
      <c r="D41" s="15">
        <v>75000</v>
      </c>
      <c r="E41" s="15" t="s">
        <v>142</v>
      </c>
      <c r="F41" s="15" t="s">
        <v>135</v>
      </c>
      <c r="G41" s="15">
        <v>50000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28F68-D9CA-4FB1-BB38-E01AD43559B0}">
  <dimension ref="A1:H29"/>
  <sheetViews>
    <sheetView showGridLines="0" workbookViewId="0">
      <selection activeCell="C34" sqref="C34"/>
    </sheetView>
  </sheetViews>
  <sheetFormatPr defaultRowHeight="15.75" outlineLevelRow="1"/>
  <cols>
    <col min="1" max="1" width="2.28515625" customWidth="1"/>
    <col min="2" max="2" width="7.140625" bestFit="1" customWidth="1"/>
    <col min="3" max="3" width="34.5703125" bestFit="1" customWidth="1"/>
    <col min="4" max="4" width="7.7109375" bestFit="1" customWidth="1"/>
    <col min="5" max="5" width="9.5703125" bestFit="1" customWidth="1"/>
    <col min="6" max="6" width="12.5703125" bestFit="1" customWidth="1"/>
    <col min="7" max="8" width="11.42578125" bestFit="1" customWidth="1"/>
  </cols>
  <sheetData>
    <row r="1" spans="1:8">
      <c r="A1" s="1" t="s">
        <v>71</v>
      </c>
    </row>
    <row r="2" spans="1:8">
      <c r="A2" s="1" t="s">
        <v>72</v>
      </c>
    </row>
    <row r="3" spans="1:8">
      <c r="A3" s="1" t="s">
        <v>143</v>
      </c>
    </row>
    <row r="6" spans="1:8" ht="16.5" thickBot="1">
      <c r="A6" t="s">
        <v>73</v>
      </c>
    </row>
    <row r="7" spans="1:8">
      <c r="B7" s="16"/>
      <c r="C7" s="16"/>
      <c r="D7" s="16" t="s">
        <v>76</v>
      </c>
      <c r="E7" s="16" t="s">
        <v>78</v>
      </c>
      <c r="F7" s="16" t="s">
        <v>80</v>
      </c>
      <c r="G7" s="16" t="s">
        <v>82</v>
      </c>
      <c r="H7" s="16" t="s">
        <v>82</v>
      </c>
    </row>
    <row r="8" spans="1:8" ht="16.5" thickBot="1">
      <c r="B8" s="17" t="s">
        <v>74</v>
      </c>
      <c r="C8" s="17" t="s">
        <v>75</v>
      </c>
      <c r="D8" s="18" t="s">
        <v>77</v>
      </c>
      <c r="E8" s="18" t="s">
        <v>79</v>
      </c>
      <c r="F8" s="18" t="s">
        <v>81</v>
      </c>
      <c r="G8" s="18" t="s">
        <v>83</v>
      </c>
      <c r="H8" s="18" t="s">
        <v>84</v>
      </c>
    </row>
    <row r="9" spans="1:8">
      <c r="B9" s="21" t="s">
        <v>110</v>
      </c>
      <c r="C9" s="19"/>
      <c r="D9" s="20"/>
      <c r="E9" s="20"/>
      <c r="F9" s="20"/>
      <c r="G9" s="20"/>
      <c r="H9" s="20"/>
    </row>
    <row r="10" spans="1:8" hidden="1" outlineLevel="1">
      <c r="B10" s="14" t="s">
        <v>89</v>
      </c>
      <c r="C10" s="14" t="s">
        <v>90</v>
      </c>
      <c r="D10" s="14">
        <v>75000</v>
      </c>
      <c r="E10" s="14">
        <v>0</v>
      </c>
      <c r="F10" s="14">
        <v>1.1000000000000001E-2</v>
      </c>
      <c r="G10" s="14">
        <v>1E+30</v>
      </c>
      <c r="H10" s="14">
        <v>8.9999999999999993E-3</v>
      </c>
    </row>
    <row r="11" spans="1:8" hidden="1" outlineLevel="1">
      <c r="B11" s="14" t="s">
        <v>91</v>
      </c>
      <c r="C11" s="14" t="s">
        <v>92</v>
      </c>
      <c r="D11" s="14">
        <v>0</v>
      </c>
      <c r="E11" s="14">
        <v>-4.7E-2</v>
      </c>
      <c r="F11" s="14">
        <v>-0.05</v>
      </c>
      <c r="G11" s="14">
        <v>4.7E-2</v>
      </c>
      <c r="H11" s="14">
        <v>1E+30</v>
      </c>
    </row>
    <row r="12" spans="1:8" hidden="1" outlineLevel="1">
      <c r="B12" s="14" t="s">
        <v>93</v>
      </c>
      <c r="C12" s="14" t="s">
        <v>94</v>
      </c>
      <c r="D12" s="14">
        <v>0</v>
      </c>
      <c r="E12" s="14">
        <v>-1.3999999999999992E-2</v>
      </c>
      <c r="F12" s="14">
        <v>-1.6999999999999994E-2</v>
      </c>
      <c r="G12" s="14">
        <v>1.3999999999999992E-2</v>
      </c>
      <c r="H12" s="14">
        <v>1E+30</v>
      </c>
    </row>
    <row r="13" spans="1:8" hidden="1" outlineLevel="1">
      <c r="B13" s="14" t="s">
        <v>95</v>
      </c>
      <c r="C13" s="14" t="s">
        <v>96</v>
      </c>
      <c r="D13" s="14">
        <v>49999.999999999993</v>
      </c>
      <c r="E13" s="14">
        <v>0</v>
      </c>
      <c r="F13" s="14">
        <v>-3.0000000000000027E-3</v>
      </c>
      <c r="G13" s="14">
        <v>3.0000000000000022E-3</v>
      </c>
      <c r="H13" s="14">
        <v>1.35E-2</v>
      </c>
    </row>
    <row r="14" spans="1:8" hidden="1" outlineLevel="1">
      <c r="B14" s="14" t="s">
        <v>97</v>
      </c>
      <c r="C14" s="14" t="s">
        <v>98</v>
      </c>
      <c r="D14" s="14">
        <v>0</v>
      </c>
      <c r="E14" s="14">
        <v>-0.10699999999999998</v>
      </c>
      <c r="F14" s="14">
        <v>-0.10499999999999998</v>
      </c>
      <c r="G14" s="14">
        <v>0.10699999999999998</v>
      </c>
      <c r="H14" s="14">
        <v>1E+30</v>
      </c>
    </row>
    <row r="15" spans="1:8" ht="16.5" hidden="1" outlineLevel="1" thickBot="1">
      <c r="B15" s="15" t="s">
        <v>99</v>
      </c>
      <c r="C15" s="15" t="s">
        <v>100</v>
      </c>
      <c r="D15" s="15">
        <v>0</v>
      </c>
      <c r="E15" s="15">
        <v>0</v>
      </c>
      <c r="F15" s="15">
        <v>0</v>
      </c>
      <c r="G15" s="15">
        <v>0</v>
      </c>
      <c r="H15" s="15">
        <v>1E+30</v>
      </c>
    </row>
    <row r="16" spans="1:8" collapsed="1"/>
    <row r="18" spans="1:8" ht="16.5" thickBot="1">
      <c r="A18" t="s">
        <v>46</v>
      </c>
    </row>
    <row r="19" spans="1:8">
      <c r="B19" s="16"/>
      <c r="C19" s="16"/>
      <c r="D19" s="16" t="s">
        <v>76</v>
      </c>
      <c r="E19" s="16" t="s">
        <v>85</v>
      </c>
      <c r="F19" s="16" t="s">
        <v>87</v>
      </c>
      <c r="G19" s="16" t="s">
        <v>82</v>
      </c>
      <c r="H19" s="16" t="s">
        <v>82</v>
      </c>
    </row>
    <row r="20" spans="1:8" ht="16.5" thickBot="1">
      <c r="B20" s="17" t="s">
        <v>74</v>
      </c>
      <c r="C20" s="17" t="s">
        <v>75</v>
      </c>
      <c r="D20" s="18" t="s">
        <v>77</v>
      </c>
      <c r="E20" s="18" t="s">
        <v>86</v>
      </c>
      <c r="F20" s="18" t="s">
        <v>88</v>
      </c>
      <c r="G20" s="18" t="s">
        <v>83</v>
      </c>
      <c r="H20" s="18" t="s">
        <v>84</v>
      </c>
    </row>
    <row r="21" spans="1:8">
      <c r="B21" s="14" t="s">
        <v>101</v>
      </c>
      <c r="C21" s="14"/>
      <c r="D21" s="14">
        <v>49999.999999999993</v>
      </c>
      <c r="E21" s="14">
        <v>-5.0000000000000036E-3</v>
      </c>
      <c r="F21" s="14">
        <v>0</v>
      </c>
      <c r="G21" s="14">
        <v>15000.000000000005</v>
      </c>
      <c r="H21" s="14">
        <v>30000</v>
      </c>
    </row>
    <row r="22" spans="1:8">
      <c r="B22" s="14" t="s">
        <v>102</v>
      </c>
      <c r="C22" s="14"/>
      <c r="D22" s="14">
        <v>0</v>
      </c>
      <c r="E22" s="14">
        <v>0</v>
      </c>
      <c r="F22" s="14">
        <v>0</v>
      </c>
      <c r="G22" s="14">
        <v>1E+30</v>
      </c>
      <c r="H22" s="14">
        <v>37500</v>
      </c>
    </row>
    <row r="23" spans="1:8">
      <c r="B23" s="14" t="s">
        <v>103</v>
      </c>
      <c r="C23" s="14"/>
      <c r="D23" s="14">
        <v>75000</v>
      </c>
      <c r="E23" s="14">
        <v>8.9999999999999993E-3</v>
      </c>
      <c r="F23" s="14">
        <v>75000</v>
      </c>
      <c r="G23" s="14">
        <v>37500.000000000015</v>
      </c>
      <c r="H23" s="14">
        <v>75000</v>
      </c>
    </row>
    <row r="24" spans="1:8">
      <c r="B24" s="14" t="s">
        <v>104</v>
      </c>
      <c r="C24" s="14"/>
      <c r="D24" s="14">
        <v>0</v>
      </c>
      <c r="E24" s="14">
        <v>0</v>
      </c>
      <c r="F24" s="14">
        <v>75000</v>
      </c>
      <c r="G24" s="14">
        <v>1E+30</v>
      </c>
      <c r="H24" s="14">
        <v>75000</v>
      </c>
    </row>
    <row r="25" spans="1:8">
      <c r="B25" s="14" t="s">
        <v>105</v>
      </c>
      <c r="C25" s="14"/>
      <c r="D25" s="14">
        <v>0</v>
      </c>
      <c r="E25" s="14">
        <v>0</v>
      </c>
      <c r="F25" s="14">
        <v>75000</v>
      </c>
      <c r="G25" s="14">
        <v>1E+30</v>
      </c>
      <c r="H25" s="14">
        <v>75000</v>
      </c>
    </row>
    <row r="26" spans="1:8">
      <c r="B26" s="14" t="s">
        <v>106</v>
      </c>
      <c r="C26" s="14"/>
      <c r="D26" s="14">
        <v>49999.999999999993</v>
      </c>
      <c r="E26" s="14">
        <v>0</v>
      </c>
      <c r="F26" s="14">
        <v>75000</v>
      </c>
      <c r="G26" s="14">
        <v>1E+30</v>
      </c>
      <c r="H26" s="14">
        <v>25000.000000000007</v>
      </c>
    </row>
    <row r="27" spans="1:8">
      <c r="B27" s="14" t="s">
        <v>107</v>
      </c>
      <c r="C27" s="14"/>
      <c r="D27" s="14">
        <v>0</v>
      </c>
      <c r="E27" s="14">
        <v>0</v>
      </c>
      <c r="F27" s="14">
        <v>75000</v>
      </c>
      <c r="G27" s="14">
        <v>1E+30</v>
      </c>
      <c r="H27" s="14">
        <v>75000</v>
      </c>
    </row>
    <row r="28" spans="1:8">
      <c r="B28" s="14" t="s">
        <v>108</v>
      </c>
      <c r="C28" s="14"/>
      <c r="D28" s="14">
        <v>125000</v>
      </c>
      <c r="E28" s="14">
        <v>0</v>
      </c>
      <c r="F28" s="14">
        <v>250000</v>
      </c>
      <c r="G28" s="14">
        <v>1E+30</v>
      </c>
      <c r="H28" s="14">
        <v>125000</v>
      </c>
    </row>
    <row r="29" spans="1:8" ht="16.5" thickBot="1">
      <c r="B29" s="15" t="s">
        <v>109</v>
      </c>
      <c r="C29" s="15"/>
      <c r="D29" s="15">
        <v>75000</v>
      </c>
      <c r="E29" s="15">
        <v>0</v>
      </c>
      <c r="F29" s="15">
        <v>0</v>
      </c>
      <c r="G29" s="15">
        <v>50000.000000000007</v>
      </c>
      <c r="H29" s="15">
        <v>1E+30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E1E7E-BA53-44A0-BB59-A4580AF05555}">
  <dimension ref="A1:J20"/>
  <sheetViews>
    <sheetView showGridLines="0" workbookViewId="0"/>
  </sheetViews>
  <sheetFormatPr defaultRowHeight="15.75" outlineLevelRow="1"/>
  <cols>
    <col min="1" max="1" width="2.28515625" customWidth="1"/>
    <col min="2" max="2" width="6.140625" bestFit="1" customWidth="1"/>
    <col min="3" max="3" width="34.5703125" bestFit="1" customWidth="1"/>
    <col min="4" max="4" width="7.140625" bestFit="1" customWidth="1"/>
    <col min="5" max="5" width="2.28515625" customWidth="1"/>
    <col min="6" max="6" width="13.5703125" bestFit="1" customWidth="1"/>
    <col min="7" max="7" width="10.7109375" bestFit="1" customWidth="1"/>
    <col min="8" max="8" width="2.28515625" customWidth="1"/>
    <col min="9" max="9" width="14.28515625" bestFit="1" customWidth="1"/>
    <col min="10" max="10" width="10.7109375" bestFit="1" customWidth="1"/>
  </cols>
  <sheetData>
    <row r="1" spans="1:10">
      <c r="A1" s="1" t="s">
        <v>144</v>
      </c>
    </row>
    <row r="2" spans="1:10">
      <c r="A2" s="1" t="s">
        <v>72</v>
      </c>
    </row>
    <row r="3" spans="1:10">
      <c r="A3" s="1" t="s">
        <v>145</v>
      </c>
    </row>
    <row r="5" spans="1:10" ht="16.5" thickBot="1"/>
    <row r="6" spans="1:10">
      <c r="B6" s="16"/>
      <c r="C6" s="16" t="s">
        <v>80</v>
      </c>
      <c r="D6" s="16"/>
    </row>
    <row r="7" spans="1:10" ht="16.5" thickBot="1">
      <c r="B7" s="17" t="s">
        <v>74</v>
      </c>
      <c r="C7" s="18" t="s">
        <v>75</v>
      </c>
      <c r="D7" s="17" t="s">
        <v>77</v>
      </c>
    </row>
    <row r="8" spans="1:10" ht="16.5" thickBot="1">
      <c r="B8" s="15" t="s">
        <v>129</v>
      </c>
      <c r="C8" s="15" t="s">
        <v>130</v>
      </c>
      <c r="D8" s="15">
        <v>675</v>
      </c>
    </row>
    <row r="10" spans="1:10" ht="16.5" thickBot="1"/>
    <row r="11" spans="1:10">
      <c r="B11" s="16"/>
      <c r="C11" s="16" t="s">
        <v>146</v>
      </c>
      <c r="D11" s="16"/>
      <c r="F11" s="16" t="s">
        <v>147</v>
      </c>
      <c r="G11" s="16" t="s">
        <v>80</v>
      </c>
      <c r="I11" s="16" t="s">
        <v>150</v>
      </c>
      <c r="J11" s="16" t="s">
        <v>80</v>
      </c>
    </row>
    <row r="12" spans="1:10" ht="16.5" thickBot="1">
      <c r="B12" s="17" t="s">
        <v>74</v>
      </c>
      <c r="C12" s="18" t="s">
        <v>75</v>
      </c>
      <c r="D12" s="17" t="s">
        <v>77</v>
      </c>
      <c r="F12" s="18" t="s">
        <v>148</v>
      </c>
      <c r="G12" s="18" t="s">
        <v>149</v>
      </c>
      <c r="I12" s="18" t="s">
        <v>148</v>
      </c>
      <c r="J12" s="18" t="s">
        <v>149</v>
      </c>
    </row>
    <row r="13" spans="1:10">
      <c r="B13" s="21" t="s">
        <v>110</v>
      </c>
      <c r="C13" s="20"/>
      <c r="D13" s="19"/>
      <c r="F13" s="20"/>
      <c r="G13" s="20"/>
      <c r="I13" s="20"/>
      <c r="J13" s="20"/>
    </row>
    <row r="14" spans="1:10" hidden="1" outlineLevel="1">
      <c r="B14" s="14" t="s">
        <v>89</v>
      </c>
      <c r="C14" s="14" t="s">
        <v>90</v>
      </c>
      <c r="D14" s="14">
        <v>75000</v>
      </c>
      <c r="F14" s="14">
        <v>12499.999999982947</v>
      </c>
      <c r="G14" s="14">
        <v>-12.500000000187537</v>
      </c>
      <c r="I14" s="14">
        <v>75000</v>
      </c>
      <c r="J14" s="14">
        <v>675</v>
      </c>
    </row>
    <row r="15" spans="1:10" hidden="1" outlineLevel="1">
      <c r="B15" s="14" t="s">
        <v>91</v>
      </c>
      <c r="C15" s="14" t="s">
        <v>92</v>
      </c>
      <c r="D15" s="14">
        <v>0</v>
      </c>
      <c r="F15" s="14">
        <v>1.2126596023668454E-11</v>
      </c>
      <c r="G15" s="14">
        <v>674.99999999999943</v>
      </c>
      <c r="I15" s="14">
        <v>75000</v>
      </c>
      <c r="J15" s="14">
        <v>-3075</v>
      </c>
    </row>
    <row r="16" spans="1:10" hidden="1" outlineLevel="1">
      <c r="B16" s="14" t="s">
        <v>93</v>
      </c>
      <c r="C16" s="14" t="s">
        <v>94</v>
      </c>
      <c r="D16" s="14">
        <v>0</v>
      </c>
      <c r="F16" s="14">
        <v>1.2126596023668454E-11</v>
      </c>
      <c r="G16" s="14">
        <v>674.99999999999989</v>
      </c>
      <c r="I16" s="14">
        <v>75000</v>
      </c>
      <c r="J16" s="14">
        <v>-600</v>
      </c>
    </row>
    <row r="17" spans="2:10" hidden="1" outlineLevel="1">
      <c r="B17" s="14" t="s">
        <v>95</v>
      </c>
      <c r="C17" s="14" t="s">
        <v>96</v>
      </c>
      <c r="D17" s="14">
        <v>49999.999999999993</v>
      </c>
      <c r="F17" s="14">
        <v>50000.000000121268</v>
      </c>
      <c r="G17" s="14">
        <v>674.9999999996362</v>
      </c>
      <c r="I17" s="14">
        <v>75000</v>
      </c>
      <c r="J17" s="14">
        <v>600</v>
      </c>
    </row>
    <row r="18" spans="2:10" hidden="1" outlineLevel="1">
      <c r="B18" s="14" t="s">
        <v>97</v>
      </c>
      <c r="C18" s="14" t="s">
        <v>98</v>
      </c>
      <c r="D18" s="14">
        <v>0</v>
      </c>
      <c r="F18" s="14">
        <v>0</v>
      </c>
      <c r="G18" s="14">
        <v>675</v>
      </c>
      <c r="I18" s="14">
        <v>-1.818989403539239E-11</v>
      </c>
      <c r="J18" s="14">
        <v>675.00000000000193</v>
      </c>
    </row>
    <row r="19" spans="2:10" ht="16.5" hidden="1" outlineLevel="1" thickBot="1">
      <c r="B19" s="15" t="s">
        <v>99</v>
      </c>
      <c r="C19" s="15" t="s">
        <v>100</v>
      </c>
      <c r="D19" s="15">
        <v>0</v>
      </c>
      <c r="F19" s="15">
        <v>0</v>
      </c>
      <c r="G19" s="15">
        <v>675</v>
      </c>
      <c r="I19" s="15" t="e">
        <v>#N/A</v>
      </c>
      <c r="J19" s="15" t="e">
        <v>#N/A</v>
      </c>
    </row>
    <row r="20" spans="2:10" collapsed="1"/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45FD2-CF75-4FF5-9B33-2DFB3DF4E838}">
  <dimension ref="A1:J24"/>
  <sheetViews>
    <sheetView workbookViewId="0">
      <selection activeCell="K12" sqref="K12"/>
    </sheetView>
  </sheetViews>
  <sheetFormatPr defaultColWidth="8.85546875" defaultRowHeight="15.75"/>
  <cols>
    <col min="1" max="1" width="19.42578125" style="3" customWidth="1"/>
    <col min="2" max="7" width="13.7109375" style="3" customWidth="1"/>
    <col min="8" max="16384" width="8.85546875" style="3"/>
  </cols>
  <sheetData>
    <row r="1" spans="1:10" ht="47.25">
      <c r="A1" s="3" t="s">
        <v>57</v>
      </c>
      <c r="B1" s="12" t="s">
        <v>58</v>
      </c>
      <c r="C1" s="12" t="s">
        <v>59</v>
      </c>
      <c r="D1" s="12" t="s">
        <v>60</v>
      </c>
      <c r="E1" s="12" t="s">
        <v>61</v>
      </c>
      <c r="F1" s="12" t="s">
        <v>62</v>
      </c>
      <c r="G1" s="3" t="s">
        <v>67</v>
      </c>
    </row>
    <row r="2" spans="1:10">
      <c r="A2" s="3" t="s">
        <v>63</v>
      </c>
      <c r="B2" s="3">
        <v>1.1000000000000001</v>
      </c>
      <c r="C2" s="3">
        <v>-5</v>
      </c>
      <c r="D2" s="3">
        <v>-1.7</v>
      </c>
      <c r="E2" s="3">
        <v>-0.3</v>
      </c>
      <c r="F2" s="3">
        <v>-10.5</v>
      </c>
      <c r="G2" s="3">
        <v>0</v>
      </c>
      <c r="I2" s="9" t="s">
        <v>69</v>
      </c>
    </row>
    <row r="3" spans="1:10">
      <c r="A3" s="3" t="s">
        <v>64</v>
      </c>
      <c r="B3" s="5">
        <v>75000</v>
      </c>
      <c r="C3" s="5">
        <v>0</v>
      </c>
      <c r="D3" s="5">
        <v>0</v>
      </c>
      <c r="E3" s="5">
        <v>49999.999999999985</v>
      </c>
      <c r="F3" s="5">
        <v>0</v>
      </c>
      <c r="G3" s="5">
        <v>125000</v>
      </c>
    </row>
    <row r="5" spans="1:10">
      <c r="A5" s="3" t="s">
        <v>65</v>
      </c>
      <c r="B5" s="13">
        <f>SUMPRODUCT(B2:G2,$B$3:$G$3)/100</f>
        <v>675</v>
      </c>
    </row>
    <row r="7" spans="1:10">
      <c r="A7" s="3" t="s">
        <v>46</v>
      </c>
    </row>
    <row r="8" spans="1:10">
      <c r="B8" s="7">
        <v>1</v>
      </c>
      <c r="C8" s="7">
        <v>1</v>
      </c>
      <c r="D8" s="7">
        <v>1</v>
      </c>
      <c r="E8" s="7">
        <v>1</v>
      </c>
      <c r="F8" s="7">
        <v>1</v>
      </c>
      <c r="G8" s="7">
        <v>1</v>
      </c>
      <c r="H8" s="8">
        <f>SUMPRODUCT($B$3:$G$3,B8:G8)</f>
        <v>250000</v>
      </c>
      <c r="I8" s="23" t="s">
        <v>203</v>
      </c>
      <c r="J8" s="7">
        <v>250000</v>
      </c>
    </row>
    <row r="9" spans="1:10">
      <c r="B9" s="7">
        <v>1</v>
      </c>
      <c r="C9" s="7"/>
      <c r="D9" s="7"/>
      <c r="E9" s="7"/>
      <c r="F9" s="7"/>
      <c r="G9" s="7"/>
      <c r="H9" s="8">
        <f t="shared" ref="H9:H16" si="0">SUMPRODUCT($B$3:$F$3,B9:F9)</f>
        <v>75000</v>
      </c>
      <c r="I9" s="3" t="s">
        <v>48</v>
      </c>
      <c r="J9" s="3">
        <f>0.2*SUM(B3:F3)</f>
        <v>25000</v>
      </c>
    </row>
    <row r="10" spans="1:10">
      <c r="B10" s="7"/>
      <c r="C10" s="7">
        <v>1</v>
      </c>
      <c r="D10" s="7">
        <v>1</v>
      </c>
      <c r="E10" s="7">
        <v>1</v>
      </c>
      <c r="F10" s="7"/>
      <c r="G10" s="7"/>
      <c r="H10" s="8">
        <f t="shared" si="0"/>
        <v>49999.999999999985</v>
      </c>
      <c r="I10" s="3" t="s">
        <v>48</v>
      </c>
      <c r="J10" s="3">
        <f>0.4*SUM(B3:F3)</f>
        <v>50000</v>
      </c>
    </row>
    <row r="11" spans="1:10">
      <c r="B11" s="7"/>
      <c r="C11" s="7"/>
      <c r="D11" s="7"/>
      <c r="E11" s="7"/>
      <c r="F11" s="7">
        <v>1</v>
      </c>
      <c r="G11" s="7"/>
      <c r="H11" s="8">
        <f t="shared" si="0"/>
        <v>0</v>
      </c>
      <c r="I11" s="3" t="s">
        <v>66</v>
      </c>
      <c r="J11" s="3">
        <f>0.5*B3</f>
        <v>37500</v>
      </c>
    </row>
    <row r="12" spans="1:10">
      <c r="B12" s="7">
        <v>1</v>
      </c>
      <c r="C12" s="7"/>
      <c r="D12" s="7"/>
      <c r="E12" s="7"/>
      <c r="F12" s="7"/>
      <c r="G12" s="7"/>
      <c r="H12" s="8">
        <f t="shared" si="0"/>
        <v>75000</v>
      </c>
      <c r="I12" s="3" t="s">
        <v>68</v>
      </c>
      <c r="J12" s="3">
        <f>0.3*250000</f>
        <v>75000</v>
      </c>
    </row>
    <row r="13" spans="1:10">
      <c r="B13" s="7"/>
      <c r="C13" s="7">
        <v>1</v>
      </c>
      <c r="D13" s="7"/>
      <c r="E13" s="7"/>
      <c r="F13" s="7"/>
      <c r="G13" s="7"/>
      <c r="H13" s="8">
        <f t="shared" si="0"/>
        <v>0</v>
      </c>
      <c r="I13" s="3" t="s">
        <v>68</v>
      </c>
      <c r="J13" s="3">
        <f>0.3*250000</f>
        <v>75000</v>
      </c>
    </row>
    <row r="14" spans="1:10">
      <c r="B14" s="7"/>
      <c r="C14" s="7"/>
      <c r="D14" s="7">
        <v>1</v>
      </c>
      <c r="E14" s="7"/>
      <c r="F14" s="7"/>
      <c r="G14" s="7"/>
      <c r="H14" s="8">
        <f t="shared" si="0"/>
        <v>0</v>
      </c>
      <c r="I14" s="3" t="s">
        <v>68</v>
      </c>
      <c r="J14" s="3">
        <f>0.3*250000</f>
        <v>75000</v>
      </c>
    </row>
    <row r="15" spans="1:10">
      <c r="B15" s="7"/>
      <c r="C15" s="7"/>
      <c r="D15" s="7"/>
      <c r="E15" s="7">
        <v>1</v>
      </c>
      <c r="F15" s="7"/>
      <c r="G15" s="7"/>
      <c r="H15" s="8">
        <f t="shared" si="0"/>
        <v>49999.999999999985</v>
      </c>
      <c r="I15" s="3" t="s">
        <v>68</v>
      </c>
      <c r="J15" s="3">
        <f>0.3*250000</f>
        <v>75000</v>
      </c>
    </row>
    <row r="16" spans="1:10">
      <c r="B16" s="7"/>
      <c r="C16" s="7"/>
      <c r="D16" s="7"/>
      <c r="E16" s="7"/>
      <c r="F16" s="7">
        <v>1</v>
      </c>
      <c r="G16" s="7"/>
      <c r="H16" s="8">
        <f t="shared" si="0"/>
        <v>0</v>
      </c>
      <c r="I16" s="3" t="s">
        <v>68</v>
      </c>
      <c r="J16" s="3">
        <f>0.3*250000</f>
        <v>75000</v>
      </c>
    </row>
    <row r="20" spans="1:2">
      <c r="A20" s="9" t="s">
        <v>22</v>
      </c>
      <c r="B20" s="24" t="s">
        <v>26</v>
      </c>
    </row>
    <row r="21" spans="1:2">
      <c r="A21" s="9" t="s">
        <v>24</v>
      </c>
      <c r="B21" s="24" t="s">
        <v>26</v>
      </c>
    </row>
    <row r="22" spans="1:2">
      <c r="A22" s="9" t="s">
        <v>25</v>
      </c>
      <c r="B22" s="9" t="s">
        <v>26</v>
      </c>
    </row>
    <row r="23" spans="1:2">
      <c r="A23" s="3" t="s">
        <v>27</v>
      </c>
      <c r="B23" s="3" t="s">
        <v>23</v>
      </c>
    </row>
    <row r="24" spans="1:2">
      <c r="A24" s="3" t="s">
        <v>28</v>
      </c>
      <c r="B24" s="3" t="s">
        <v>23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ADF00-613F-420D-B634-518BE764477E}">
  <dimension ref="A1:J16"/>
  <sheetViews>
    <sheetView workbookViewId="0">
      <selection activeCell="C4" sqref="C4"/>
    </sheetView>
  </sheetViews>
  <sheetFormatPr defaultColWidth="8.85546875" defaultRowHeight="15.75"/>
  <cols>
    <col min="1" max="1" width="19.42578125" style="3" customWidth="1"/>
    <col min="2" max="7" width="13.7109375" style="3" customWidth="1"/>
    <col min="8" max="16384" width="8.85546875" style="3"/>
  </cols>
  <sheetData>
    <row r="1" spans="1:10" ht="47.25">
      <c r="A1" s="3" t="s">
        <v>57</v>
      </c>
      <c r="B1" s="12" t="s">
        <v>58</v>
      </c>
      <c r="C1" s="12" t="s">
        <v>59</v>
      </c>
      <c r="D1" s="12" t="s">
        <v>60</v>
      </c>
      <c r="E1" s="12" t="s">
        <v>61</v>
      </c>
      <c r="F1" s="12" t="s">
        <v>62</v>
      </c>
      <c r="G1" s="3" t="s">
        <v>67</v>
      </c>
    </row>
    <row r="2" spans="1:10">
      <c r="A2" s="3" t="s">
        <v>63</v>
      </c>
      <c r="B2" s="3">
        <v>2.2999999999999998</v>
      </c>
      <c r="C2" s="3">
        <v>6.8</v>
      </c>
      <c r="D2" s="3">
        <v>4.9000000000000004</v>
      </c>
      <c r="E2" s="3">
        <v>8.4</v>
      </c>
      <c r="F2" s="3">
        <v>11.8</v>
      </c>
      <c r="G2" s="3">
        <v>0</v>
      </c>
      <c r="I2" s="9" t="s">
        <v>70</v>
      </c>
    </row>
    <row r="3" spans="1:10">
      <c r="A3" s="3" t="s">
        <v>64</v>
      </c>
      <c r="B3" s="5">
        <v>66666.666666666642</v>
      </c>
      <c r="C3" s="5">
        <v>75000</v>
      </c>
      <c r="D3" s="5">
        <v>0</v>
      </c>
      <c r="E3" s="5">
        <v>75000</v>
      </c>
      <c r="F3" s="5">
        <v>33333.333333333328</v>
      </c>
      <c r="G3" s="5">
        <v>0</v>
      </c>
    </row>
    <row r="5" spans="1:10">
      <c r="A5" s="3" t="s">
        <v>65</v>
      </c>
      <c r="B5" s="13">
        <f>SUMPRODUCT(B2:G2,$B$3:$G$3)/100</f>
        <v>16866.666666666664</v>
      </c>
    </row>
    <row r="7" spans="1:10">
      <c r="A7" s="3" t="s">
        <v>46</v>
      </c>
    </row>
    <row r="8" spans="1:10">
      <c r="B8" s="7">
        <v>1</v>
      </c>
      <c r="C8" s="7">
        <v>1</v>
      </c>
      <c r="D8" s="7">
        <v>1</v>
      </c>
      <c r="E8" s="7">
        <v>1</v>
      </c>
      <c r="F8" s="7">
        <v>1</v>
      </c>
      <c r="G8" s="7">
        <v>1</v>
      </c>
      <c r="H8" s="8">
        <f>SUMPRODUCT($B$3:$F$3,B8:F8)</f>
        <v>249999.99999999994</v>
      </c>
      <c r="I8" s="3" t="s">
        <v>66</v>
      </c>
      <c r="J8" s="7">
        <v>250000</v>
      </c>
    </row>
    <row r="9" spans="1:10">
      <c r="B9" s="7">
        <v>1</v>
      </c>
      <c r="C9" s="7"/>
      <c r="D9" s="7"/>
      <c r="E9" s="7"/>
      <c r="F9" s="7"/>
      <c r="G9" s="7"/>
      <c r="H9" s="8">
        <f t="shared" ref="H9:H16" si="0">SUMPRODUCT($B$3:$F$3,B9:F9)</f>
        <v>66666.666666666642</v>
      </c>
      <c r="I9" s="3" t="s">
        <v>48</v>
      </c>
      <c r="J9" s="3">
        <f>0.2*SUM(B3:F3)</f>
        <v>49999.999999999993</v>
      </c>
    </row>
    <row r="10" spans="1:10">
      <c r="B10" s="7"/>
      <c r="C10" s="7">
        <v>1</v>
      </c>
      <c r="D10" s="7">
        <v>1</v>
      </c>
      <c r="E10" s="7">
        <v>1</v>
      </c>
      <c r="F10" s="7"/>
      <c r="G10" s="7"/>
      <c r="H10" s="8">
        <f t="shared" si="0"/>
        <v>150000</v>
      </c>
      <c r="I10" s="3" t="s">
        <v>48</v>
      </c>
      <c r="J10" s="3">
        <f>0.4*SUM(B3:F3)</f>
        <v>99999.999999999985</v>
      </c>
    </row>
    <row r="11" spans="1:10">
      <c r="B11" s="7"/>
      <c r="C11" s="7"/>
      <c r="D11" s="7"/>
      <c r="E11" s="7"/>
      <c r="F11" s="7">
        <v>1</v>
      </c>
      <c r="G11" s="7"/>
      <c r="H11" s="8">
        <f t="shared" si="0"/>
        <v>33333.333333333328</v>
      </c>
      <c r="I11" s="3" t="s">
        <v>66</v>
      </c>
      <c r="J11" s="3">
        <f>0.5*B3</f>
        <v>33333.333333333321</v>
      </c>
    </row>
    <row r="12" spans="1:10">
      <c r="B12" s="7">
        <v>1</v>
      </c>
      <c r="C12" s="7"/>
      <c r="D12" s="7"/>
      <c r="E12" s="7"/>
      <c r="F12" s="7"/>
      <c r="G12" s="7"/>
      <c r="H12" s="8">
        <f t="shared" si="0"/>
        <v>66666.666666666642</v>
      </c>
      <c r="I12" s="3" t="s">
        <v>68</v>
      </c>
      <c r="J12" s="3">
        <f>0.3*250000</f>
        <v>75000</v>
      </c>
    </row>
    <row r="13" spans="1:10">
      <c r="B13" s="7"/>
      <c r="C13" s="7">
        <v>1</v>
      </c>
      <c r="D13" s="7"/>
      <c r="E13" s="7"/>
      <c r="F13" s="7"/>
      <c r="G13" s="7"/>
      <c r="H13" s="8">
        <f t="shared" si="0"/>
        <v>75000</v>
      </c>
      <c r="I13" s="3" t="s">
        <v>68</v>
      </c>
      <c r="J13" s="3">
        <f>0.3*250000</f>
        <v>75000</v>
      </c>
    </row>
    <row r="14" spans="1:10">
      <c r="B14" s="7"/>
      <c r="C14" s="7"/>
      <c r="D14" s="7">
        <v>1</v>
      </c>
      <c r="E14" s="7"/>
      <c r="F14" s="7"/>
      <c r="G14" s="7"/>
      <c r="H14" s="8">
        <f t="shared" si="0"/>
        <v>0</v>
      </c>
      <c r="I14" s="3" t="s">
        <v>68</v>
      </c>
      <c r="J14" s="3">
        <f>0.3*250000</f>
        <v>75000</v>
      </c>
    </row>
    <row r="15" spans="1:10">
      <c r="B15" s="7"/>
      <c r="C15" s="7"/>
      <c r="D15" s="7"/>
      <c r="E15" s="7">
        <v>1</v>
      </c>
      <c r="F15" s="7"/>
      <c r="G15" s="7"/>
      <c r="H15" s="8">
        <f t="shared" si="0"/>
        <v>75000</v>
      </c>
      <c r="I15" s="3" t="s">
        <v>68</v>
      </c>
      <c r="J15" s="3">
        <f>0.3*250000</f>
        <v>75000</v>
      </c>
    </row>
    <row r="16" spans="1:10">
      <c r="B16" s="7"/>
      <c r="C16" s="7"/>
      <c r="D16" s="7"/>
      <c r="E16" s="7"/>
      <c r="F16" s="7">
        <v>1</v>
      </c>
      <c r="G16" s="7"/>
      <c r="H16" s="8">
        <f t="shared" si="0"/>
        <v>33333.333333333328</v>
      </c>
      <c r="I16" s="3" t="s">
        <v>68</v>
      </c>
      <c r="J16" s="3">
        <f>0.3*250000</f>
        <v>75000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Q1</vt:lpstr>
      <vt:lpstr>Q2</vt:lpstr>
      <vt:lpstr>Answer Report 2</vt:lpstr>
      <vt:lpstr>Q3</vt:lpstr>
      <vt:lpstr>Answer Report 1</vt:lpstr>
      <vt:lpstr>Sensitivity Report 1</vt:lpstr>
      <vt:lpstr>Limits Report 1</vt:lpstr>
      <vt:lpstr>Q4(bear)</vt:lpstr>
      <vt:lpstr>Q4(bull)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Cheung</dc:creator>
  <cp:lastModifiedBy>Austin Cheung</cp:lastModifiedBy>
  <dcterms:created xsi:type="dcterms:W3CDTF">2023-09-22T02:57:56Z</dcterms:created>
  <dcterms:modified xsi:type="dcterms:W3CDTF">2023-09-25T09:11:02Z</dcterms:modified>
</cp:coreProperties>
</file>