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Lease Abstract" sheetId="2" r:id="rId5"/>
    <sheet state="visible" name="Lease CF" sheetId="3" r:id="rId6"/>
    <sheet state="visible" name="Data" sheetId="4" r:id="rId7"/>
  </sheets>
  <definedNames>
    <definedName name="base_term">'Lease Abstract'!$L$27</definedName>
    <definedName name="NRA">'Lease Abstract'!$M$6</definedName>
    <definedName name="SF_M2">'Lease Abstract'!$P$6</definedName>
  </definedNames>
  <calcPr/>
</workbook>
</file>

<file path=xl/sharedStrings.xml><?xml version="1.0" encoding="utf-8"?>
<sst xmlns="http://schemas.openxmlformats.org/spreadsheetml/2006/main" count="528" uniqueCount="401">
  <si>
    <t>PROPERTY DESCRIPTION</t>
  </si>
  <si>
    <t>Analysis as of:</t>
  </si>
  <si>
    <t>INSERT IMAGE</t>
  </si>
  <si>
    <t>Building Owner</t>
  </si>
  <si>
    <t>Property Type</t>
  </si>
  <si>
    <t>LEASE SUMMARY</t>
  </si>
  <si>
    <t>Photo via loopnet</t>
  </si>
  <si>
    <t>TENANT DESCRIPTION</t>
  </si>
  <si>
    <t>LEASE TERMS</t>
  </si>
  <si>
    <t>Tenant Name</t>
  </si>
  <si>
    <t>Annual Rent CAGR (Base Term Only)</t>
  </si>
  <si>
    <t># of Options</t>
  </si>
  <si>
    <t>LEASE ECONOMICS (BASE TERM ONLY)</t>
  </si>
  <si>
    <t>TENANT PERSPECTIVE</t>
  </si>
  <si>
    <t>LANDLORD PERSPECTIVE</t>
  </si>
  <si>
    <t>Amount</t>
  </si>
  <si>
    <t>Annual Rent</t>
  </si>
  <si>
    <t>Annual Expense Reimbursement</t>
  </si>
  <si>
    <t>Annual Operating Expenses</t>
  </si>
  <si>
    <t>Annual Landlord Concessions</t>
  </si>
  <si>
    <t>Annual Tenant Investment in Space</t>
  </si>
  <si>
    <t>Net Effective Annual Cost</t>
  </si>
  <si>
    <t>Net Effective Annual Rent</t>
  </si>
  <si>
    <t>LEASE CASH FLOW (BASE TERM ONLY)</t>
  </si>
  <si>
    <t>LANDLORD NET OPERATING INCOME</t>
  </si>
  <si>
    <t>Per SF</t>
  </si>
  <si>
    <t>Gross Revenue</t>
  </si>
  <si>
    <t>Total Expenses</t>
  </si>
  <si>
    <t>NOI</t>
  </si>
  <si>
    <t>LEASE ABSTRACT</t>
  </si>
  <si>
    <t>Print Mode vs Edit Mode</t>
  </si>
  <si>
    <t>Edit Mode</t>
  </si>
  <si>
    <t>DESCRIPTION OF RENTABLE SPACE</t>
  </si>
  <si>
    <t>ABCLandlord</t>
  </si>
  <si>
    <t>Suite No.</t>
  </si>
  <si>
    <t>Measurement Type</t>
  </si>
  <si>
    <t>Address</t>
  </si>
  <si>
    <t>2953 Bunker Hill Lane, Suite 301</t>
  </si>
  <si>
    <t>SF</t>
  </si>
  <si>
    <t>City</t>
  </si>
  <si>
    <t>Santa Clara</t>
  </si>
  <si>
    <t>Office</t>
  </si>
  <si>
    <t>State</t>
  </si>
  <si>
    <t>CA</t>
  </si>
  <si>
    <t>Reserved Parking Spaces</t>
  </si>
  <si>
    <t>Zip Code</t>
  </si>
  <si>
    <t>Unreserved Parking Spaces</t>
  </si>
  <si>
    <t>pro rata share</t>
  </si>
  <si>
    <t>Country</t>
  </si>
  <si>
    <t>USA</t>
  </si>
  <si>
    <t>ABCCLIENT</t>
  </si>
  <si>
    <t>Contact Name</t>
  </si>
  <si>
    <t>Contact Title</t>
  </si>
  <si>
    <t>Contact Phone</t>
  </si>
  <si>
    <t>Contact Email Address</t>
  </si>
  <si>
    <t>Guarantor</t>
  </si>
  <si>
    <t>Value of Guarantee</t>
  </si>
  <si>
    <t>Company Type</t>
  </si>
  <si>
    <t>Other Industry</t>
  </si>
  <si>
    <t># of Employees</t>
  </si>
  <si>
    <t>Company Year Established</t>
  </si>
  <si>
    <t>Annual Revenue</t>
  </si>
  <si>
    <t>Company Headquarters City</t>
  </si>
  <si>
    <t>Company Credit Rating (if applicable)</t>
  </si>
  <si>
    <t>NA</t>
  </si>
  <si>
    <t>LEASE DETAILS</t>
  </si>
  <si>
    <t>Basic Lease Provisions</t>
  </si>
  <si>
    <t>Lease Commencement Date</t>
  </si>
  <si>
    <t>Base Lease Term</t>
  </si>
  <si>
    <t>Initial Lease Expiration Date (End of Base Term)</t>
  </si>
  <si>
    <t>Monthly Rent per SF</t>
  </si>
  <si>
    <t>Termination Option?</t>
  </si>
  <si>
    <t>Date:</t>
  </si>
  <si>
    <t>No</t>
  </si>
  <si>
    <t>Rent Increase %</t>
  </si>
  <si>
    <t>Termination Notice Period</t>
  </si>
  <si>
    <t>Rent Increase Period</t>
  </si>
  <si>
    <t>Rent Abatement Period</t>
  </si>
  <si>
    <t>Option to Extend?</t>
  </si>
  <si>
    <t>Yes</t>
  </si>
  <si>
    <t>First Right of Refusal:</t>
  </si>
  <si>
    <t># of Renewal Options</t>
  </si>
  <si>
    <t>First Right of Refusal Notice Period</t>
  </si>
  <si>
    <t>Renewal Option(s):</t>
  </si>
  <si>
    <t>One option to extend for a period of 1, 2, or 3 years at 95% of FMV</t>
  </si>
  <si>
    <t>Late Fee</t>
  </si>
  <si>
    <t>Rent Schedule</t>
  </si>
  <si>
    <t>Start</t>
  </si>
  <si>
    <t>End</t>
  </si>
  <si>
    <t>Period</t>
  </si>
  <si>
    <t>Rent/Mo</t>
  </si>
  <si>
    <t>Rent/SF/Mo</t>
  </si>
  <si>
    <t>% Chg.</t>
  </si>
  <si>
    <t>Billing Freq.</t>
  </si>
  <si>
    <t>Type</t>
  </si>
  <si>
    <t>Comments</t>
  </si>
  <si>
    <t>Month</t>
  </si>
  <si>
    <t>Abatement</t>
  </si>
  <si>
    <t>Rent and taxes abated for first 4 months</t>
  </si>
  <si>
    <t>Base</t>
  </si>
  <si>
    <t>Option</t>
  </si>
  <si>
    <t>Item</t>
  </si>
  <si>
    <t>Amt/Mo*</t>
  </si>
  <si>
    <t>Ann. Escalation</t>
  </si>
  <si>
    <t>Parking Rent</t>
  </si>
  <si>
    <t>-</t>
  </si>
  <si>
    <t>Storage Rent</t>
  </si>
  <si>
    <t>None</t>
  </si>
  <si>
    <t>Administrative Fee</t>
  </si>
  <si>
    <t>Percentage Rent</t>
  </si>
  <si>
    <t>Expenses (Tenant's Proportionate Share)</t>
  </si>
  <si>
    <t>Responsible</t>
  </si>
  <si>
    <t>Article</t>
  </si>
  <si>
    <t>Ref. Doc.</t>
  </si>
  <si>
    <t>Base Year</t>
  </si>
  <si>
    <t>F12 Estimate</t>
  </si>
  <si>
    <t>F12 Tenant</t>
  </si>
  <si>
    <t>F12 Landlord</t>
  </si>
  <si>
    <t>Ann. Growth</t>
  </si>
  <si>
    <t>Utilities</t>
  </si>
  <si>
    <t>Security</t>
  </si>
  <si>
    <t>Tenant</t>
  </si>
  <si>
    <t>Lease</t>
  </si>
  <si>
    <t>TT permitted to install security system</t>
  </si>
  <si>
    <t>Trash</t>
  </si>
  <si>
    <t>Parking</t>
  </si>
  <si>
    <t>TT has right to lease its pro-rata share of the spaces</t>
  </si>
  <si>
    <t>R&amp;M</t>
  </si>
  <si>
    <t>Landscaping</t>
  </si>
  <si>
    <t>Windows</t>
  </si>
  <si>
    <t>Cleaning</t>
  </si>
  <si>
    <t>General CAM</t>
  </si>
  <si>
    <t>2024 Base year, abated for first 4 months</t>
  </si>
  <si>
    <t>Prop. Tax</t>
  </si>
  <si>
    <t>Insurance</t>
  </si>
  <si>
    <t>HVAC</t>
  </si>
  <si>
    <t>Landlord</t>
  </si>
  <si>
    <t>LL to provide heating, ventilating, AC</t>
  </si>
  <si>
    <t>Roof</t>
  </si>
  <si>
    <t>Structure</t>
  </si>
  <si>
    <t>Walls</t>
  </si>
  <si>
    <t>Foundation</t>
  </si>
  <si>
    <t>Signage</t>
  </si>
  <si>
    <t>LL shall provide building standard signage</t>
  </si>
  <si>
    <t>Total</t>
  </si>
  <si>
    <t>INSURANCE REQUIREMENTS</t>
  </si>
  <si>
    <t>Notes</t>
  </si>
  <si>
    <t>General Liability</t>
  </si>
  <si>
    <t>Excess Liability</t>
  </si>
  <si>
    <t>Auto Liability</t>
  </si>
  <si>
    <t>Environmental</t>
  </si>
  <si>
    <t>Workers Compensation</t>
  </si>
  <si>
    <t>All Risk/Property</t>
  </si>
  <si>
    <t>Business Interruption</t>
  </si>
  <si>
    <t>[Type]</t>
  </si>
  <si>
    <t>Not required</t>
  </si>
  <si>
    <t>TENANT INDUCEMENTS DUE (OUTSTANDING AMOUNTS LL TO PAY TENANT)</t>
  </si>
  <si>
    <t>When Due?</t>
  </si>
  <si>
    <t>TI Allowance Suppliment</t>
  </si>
  <si>
    <t>TI Allowance</t>
  </si>
  <si>
    <t>LL will provide turnkey buildout for TT</t>
  </si>
  <si>
    <t>Free Rent Feb 2024</t>
  </si>
  <si>
    <t>Free Rent</t>
  </si>
  <si>
    <t>Four months free rent</t>
  </si>
  <si>
    <t>Free Rent March 2024</t>
  </si>
  <si>
    <t>Free Rent April 2024</t>
  </si>
  <si>
    <t>Free Rent May 2024</t>
  </si>
  <si>
    <t>Other</t>
  </si>
  <si>
    <t>TENANT INVESTMENT IN SPACE</t>
  </si>
  <si>
    <t xml:space="preserve">COMMENTS </t>
  </si>
  <si>
    <t>-Tenant shall have the right to enter the Premises Two Weeks prior to the Lease Commencement Date to install furniture, fixtures and equipment (“FF&amp;E”)
-Tenant shall pay it’s pro-rata share of operating expenses and real property taxes over a (2024) base year
-Tenant shall have the right to sublease the space subject to LL approval, with profits split 50/50 between LL and tenant</t>
  </si>
  <si>
    <t>COMMERCIAL REAL ESTATE LEASE ANALYSIS TOOL</t>
  </si>
  <si>
    <t>LEASE CASH FLOW</t>
  </si>
  <si>
    <t>ANNUAL CASH FLOW (BASE TERM + OPTIONS)</t>
  </si>
  <si>
    <t>Period Ending</t>
  </si>
  <si>
    <t>Tenant Responsibilities</t>
  </si>
  <si>
    <t>Total Rent Payments</t>
  </si>
  <si>
    <t>Tenant Reimbursements</t>
  </si>
  <si>
    <t>Total Tenant Responsibilities</t>
  </si>
  <si>
    <t>Year-over-Year Change</t>
  </si>
  <si>
    <t>Landlord Responsibilities</t>
  </si>
  <si>
    <t>Total Landlord Responsibilities</t>
  </si>
  <si>
    <t>Operating Expenses</t>
  </si>
  <si>
    <t>Tenant Investment in Space</t>
  </si>
  <si>
    <t>ANNUAL CASH FLOW (BASE TERM ONLY)</t>
  </si>
  <si>
    <t>LANDLORD CASH FLOW AND ANALYSIS (BASE TERM ONLY)</t>
  </si>
  <si>
    <t>Net Landlord Cash Flow</t>
  </si>
  <si>
    <t>Total Landlord Cash Flow</t>
  </si>
  <si>
    <t>Net Present Value</t>
  </si>
  <si>
    <t>TENANT CASH FLOW AND ANALYSIS (BASE TERM ONLY)</t>
  </si>
  <si>
    <t>Net Tenant Cash Flow</t>
  </si>
  <si>
    <t>Total Tenant Cash Flow</t>
  </si>
  <si>
    <t>CASH FLOW ANNUALIZED (BASE TERM ONLY)</t>
  </si>
  <si>
    <t>Months of Cash Flow</t>
  </si>
  <si>
    <t>MONTHLY CASH FLOW (BASE TERM + OPTIONS)</t>
  </si>
  <si>
    <t>Tenant Rent</t>
  </si>
  <si>
    <t>Scheduled Rent</t>
  </si>
  <si>
    <t>Total Tenant Rent</t>
  </si>
  <si>
    <t>Initial</t>
  </si>
  <si>
    <t>End of Term</t>
  </si>
  <si>
    <t>Ann. Chg.</t>
  </si>
  <si>
    <t>Rent Increase over Base Term</t>
  </si>
  <si>
    <t>T Reimb.</t>
  </si>
  <si>
    <t>LL Expense</t>
  </si>
  <si>
    <t>Error Check</t>
  </si>
  <si>
    <t>Month/Year</t>
  </si>
  <si>
    <t>LL Outstanding Liabilities</t>
  </si>
  <si>
    <t>Mo/Yr</t>
  </si>
  <si>
    <t>MONTHLY CASH FLOW (BASE TERM ONLY)</t>
  </si>
  <si>
    <t>Tenant Responsibilities (Base + Options)</t>
  </si>
  <si>
    <t>Net Cash Flow</t>
  </si>
  <si>
    <t>Tenant Cash Flow</t>
  </si>
  <si>
    <t>Landlord Cash Flow</t>
  </si>
  <si>
    <t>Beginning Value</t>
  </si>
  <si>
    <t>Ending Value</t>
  </si>
  <si>
    <t>CAGR</t>
  </si>
  <si>
    <t>DATA</t>
  </si>
  <si>
    <t>Company Types</t>
  </si>
  <si>
    <t>Credit Rating</t>
  </si>
  <si>
    <t>#-to-Text</t>
  </si>
  <si>
    <t>Concessions Types</t>
  </si>
  <si>
    <t>Accounting</t>
  </si>
  <si>
    <t>One</t>
  </si>
  <si>
    <t>Retail</t>
  </si>
  <si>
    <t>Airlines/Aviation</t>
  </si>
  <si>
    <t>AAA</t>
  </si>
  <si>
    <t>Two</t>
  </si>
  <si>
    <t>Alternative Dispute Resolution</t>
  </si>
  <si>
    <t>AA+</t>
  </si>
  <si>
    <t>Three</t>
  </si>
  <si>
    <t>Cash Payment</t>
  </si>
  <si>
    <t>Industrial</t>
  </si>
  <si>
    <t>Alternative Medicine</t>
  </si>
  <si>
    <t>AA</t>
  </si>
  <si>
    <t>Four</t>
  </si>
  <si>
    <t>Animation</t>
  </si>
  <si>
    <t>AA−</t>
  </si>
  <si>
    <t>Five</t>
  </si>
  <si>
    <t>Apparel/Fashion</t>
  </si>
  <si>
    <t>A+</t>
  </si>
  <si>
    <t>Six</t>
  </si>
  <si>
    <t>Architecture/Planning</t>
  </si>
  <si>
    <t>A</t>
  </si>
  <si>
    <t>Seven</t>
  </si>
  <si>
    <t>Arts/Crafts</t>
  </si>
  <si>
    <t>A−</t>
  </si>
  <si>
    <t>Eight</t>
  </si>
  <si>
    <t>Automotive</t>
  </si>
  <si>
    <t>BBB+</t>
  </si>
  <si>
    <t>Nine</t>
  </si>
  <si>
    <t>Aviation/Aerospace</t>
  </si>
  <si>
    <t>BBB</t>
  </si>
  <si>
    <t>Banking/Mortgage</t>
  </si>
  <si>
    <t>BBB−</t>
  </si>
  <si>
    <t>Biotechnology/Greentech</t>
  </si>
  <si>
    <t>BB+</t>
  </si>
  <si>
    <t>Broadcast Media</t>
  </si>
  <si>
    <t>BB</t>
  </si>
  <si>
    <t>Building Materials</t>
  </si>
  <si>
    <t>BB−</t>
  </si>
  <si>
    <t>Business Supplies/Equipment</t>
  </si>
  <si>
    <t>B+</t>
  </si>
  <si>
    <t>Capital Markets/Hedge Fund/Private Equity</t>
  </si>
  <si>
    <t>B</t>
  </si>
  <si>
    <t>Chemicals</t>
  </si>
  <si>
    <t>B−</t>
  </si>
  <si>
    <t>Civic/Social Organization</t>
  </si>
  <si>
    <t>CCC+</t>
  </si>
  <si>
    <t>Civil Engineering</t>
  </si>
  <si>
    <t>CCC</t>
  </si>
  <si>
    <t>Commercial Real Estate</t>
  </si>
  <si>
    <t>CCC−</t>
  </si>
  <si>
    <t>Computer Games</t>
  </si>
  <si>
    <t>CC</t>
  </si>
  <si>
    <t>Computer Hardware</t>
  </si>
  <si>
    <t>C</t>
  </si>
  <si>
    <t>Computer Networking</t>
  </si>
  <si>
    <t>RD</t>
  </si>
  <si>
    <t>Computer Software/Engineering</t>
  </si>
  <si>
    <t>SD</t>
  </si>
  <si>
    <t>Computer/Network Security</t>
  </si>
  <si>
    <t>D</t>
  </si>
  <si>
    <t>Construction</t>
  </si>
  <si>
    <t>Consumer Electronics</t>
  </si>
  <si>
    <t>Consumer Goods</t>
  </si>
  <si>
    <t>Consumer Services</t>
  </si>
  <si>
    <t>Cosmetics</t>
  </si>
  <si>
    <t>Dairy</t>
  </si>
  <si>
    <t>Defense/Space</t>
  </si>
  <si>
    <t>Design</t>
  </si>
  <si>
    <t>E-Learning</t>
  </si>
  <si>
    <t>Education Management</t>
  </si>
  <si>
    <t>Electrical/Electronic Manufacturing</t>
  </si>
  <si>
    <t>Entertainment/Movie Production</t>
  </si>
  <si>
    <t>Environmental Services</t>
  </si>
  <si>
    <t>Events Services</t>
  </si>
  <si>
    <t>Executive Office</t>
  </si>
  <si>
    <t>Facilities Services</t>
  </si>
  <si>
    <t>Farming</t>
  </si>
  <si>
    <t>Financial Services</t>
  </si>
  <si>
    <t>Fine Art</t>
  </si>
  <si>
    <t>Fishery</t>
  </si>
  <si>
    <t>Food Production</t>
  </si>
  <si>
    <t>Food/Beverages</t>
  </si>
  <si>
    <t>Fundraising</t>
  </si>
  <si>
    <t>Furniture</t>
  </si>
  <si>
    <t>Gambling/Casinos</t>
  </si>
  <si>
    <t>Glass/Ceramics/Concrete</t>
  </si>
  <si>
    <t>Government Administration</t>
  </si>
  <si>
    <t>Government Relations</t>
  </si>
  <si>
    <t>Graphic Design/Web Design</t>
  </si>
  <si>
    <t>Health/Fitness</t>
  </si>
  <si>
    <t>Higher Education/Acadamia</t>
  </si>
  <si>
    <t>Hospital/Health Care</t>
  </si>
  <si>
    <t>Hospitality</t>
  </si>
  <si>
    <t>Human Resources/HR</t>
  </si>
  <si>
    <t>Import/Export</t>
  </si>
  <si>
    <t>Individual/Family Services</t>
  </si>
  <si>
    <t>Industrial Automation</t>
  </si>
  <si>
    <t>Information Services</t>
  </si>
  <si>
    <t>Information Technology/IT</t>
  </si>
  <si>
    <t>International Affairs</t>
  </si>
  <si>
    <t>International Trade/Development</t>
  </si>
  <si>
    <t>Internet</t>
  </si>
  <si>
    <t>Investment Banking/Venture</t>
  </si>
  <si>
    <t>Investment Management/Hedge Fund/Private Equity</t>
  </si>
  <si>
    <t>Judiciary</t>
  </si>
  <si>
    <t>Law Enforcement</t>
  </si>
  <si>
    <t>Law Practice/Law Firms</t>
  </si>
  <si>
    <t>Legal Services</t>
  </si>
  <si>
    <t>Legislative Office</t>
  </si>
  <si>
    <t>Leisure/Travel</t>
  </si>
  <si>
    <t>Library</t>
  </si>
  <si>
    <t>Logistics/Procurement</t>
  </si>
  <si>
    <t>Luxury Goods/Jewelry</t>
  </si>
  <si>
    <t>Machinery</t>
  </si>
  <si>
    <t>Management Consulting</t>
  </si>
  <si>
    <t>Maritime</t>
  </si>
  <si>
    <t>Market Research</t>
  </si>
  <si>
    <t>Marketing/Advertising/Sales</t>
  </si>
  <si>
    <t>Mechanical or Industrial Engineering</t>
  </si>
  <si>
    <t>Media Production</t>
  </si>
  <si>
    <t>Medical Equipment</t>
  </si>
  <si>
    <t>Medical Practice</t>
  </si>
  <si>
    <t>Mental Health Care</t>
  </si>
  <si>
    <t>Military Industry</t>
  </si>
  <si>
    <t>Mining/Metals</t>
  </si>
  <si>
    <t>Motion Pictures/Film</t>
  </si>
  <si>
    <t>Museums/Institutions</t>
  </si>
  <si>
    <t>Music</t>
  </si>
  <si>
    <t>Nanotechnology</t>
  </si>
  <si>
    <t>Newspapers/Journalism</t>
  </si>
  <si>
    <t>Non-Profit/Volunteering</t>
  </si>
  <si>
    <t>Oil/Energy/Solar/Greentech</t>
  </si>
  <si>
    <t>Online Publishing</t>
  </si>
  <si>
    <t>Outsourcing/Offshoring</t>
  </si>
  <si>
    <t>Package/Freight Delivery</t>
  </si>
  <si>
    <t>Packaging/Containers</t>
  </si>
  <si>
    <t>Paper/Forest Products</t>
  </si>
  <si>
    <t>Performing Arts</t>
  </si>
  <si>
    <t>Pharmaceuticals</t>
  </si>
  <si>
    <t>Philanthropy</t>
  </si>
  <si>
    <t>Photography</t>
  </si>
  <si>
    <t>Plastics</t>
  </si>
  <si>
    <t>Political Organization</t>
  </si>
  <si>
    <t>Primary/Secondary Education</t>
  </si>
  <si>
    <t>Printing</t>
  </si>
  <si>
    <t>Professional Training</t>
  </si>
  <si>
    <t>Program Development</t>
  </si>
  <si>
    <t>Public Relations/PR</t>
  </si>
  <si>
    <t>Public Safety</t>
  </si>
  <si>
    <t>Publishing Industry</t>
  </si>
  <si>
    <t>Railroad Manufacture</t>
  </si>
  <si>
    <t>Ranching</t>
  </si>
  <si>
    <t>Real Estate/Mortgage</t>
  </si>
  <si>
    <t>Recreational Facilities/Services</t>
  </si>
  <si>
    <t>Religious Institutions</t>
  </si>
  <si>
    <t>Renewables/Environment</t>
  </si>
  <si>
    <t>Research Industry</t>
  </si>
  <si>
    <t>Restaurants</t>
  </si>
  <si>
    <t>Retail Industry</t>
  </si>
  <si>
    <t>Security/Investigations</t>
  </si>
  <si>
    <t>Semiconductors</t>
  </si>
  <si>
    <t>Shipbuilding</t>
  </si>
  <si>
    <t>Sporting Goods</t>
  </si>
  <si>
    <t>Sports</t>
  </si>
  <si>
    <t>Staffing/Recruiting</t>
  </si>
  <si>
    <t>Supermarkets</t>
  </si>
  <si>
    <t>Telecommunications</t>
  </si>
  <si>
    <t>Textiles</t>
  </si>
  <si>
    <t>Think Tanks</t>
  </si>
  <si>
    <t>Tobacco</t>
  </si>
  <si>
    <t>Translation/Localization</t>
  </si>
  <si>
    <t>Transportation</t>
  </si>
  <si>
    <t>Venture Capital/VC</t>
  </si>
  <si>
    <t>Veterinary</t>
  </si>
  <si>
    <t>Warehousing</t>
  </si>
  <si>
    <t>Wholesale</t>
  </si>
  <si>
    <t>Wine/Spirits</t>
  </si>
  <si>
    <t>Wireless</t>
  </si>
  <si>
    <t>Writing/Editing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</si>
</sst>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4">
    <numFmt numFmtId="164" formatCode="0.0\ &quot;yrs&quot;"/>
    <numFmt numFmtId="165" formatCode="&quot;$&quot;#,##0.00"/>
    <numFmt numFmtId="166" formatCode="_(* #,##0_);_(* \(#,##0\);_(* &quot;-&quot;_);_(@_)"/>
    <numFmt numFmtId="167" formatCode="_(* #,##0.00_);_(* \(#,##0.00\);_(* &quot;-&quot;_);_(@_)"/>
    <numFmt numFmtId="168" formatCode="_(* #,##0_);_(* \(#,##0\);_(* &quot;-&quot;??_);_(@_)"/>
    <numFmt numFmtId="169" formatCode="&quot;Year&quot;\ 0"/>
    <numFmt numFmtId="170" formatCode="_(* #,##0.00_);_(* \(#,##0.00\);_(* &quot;-&quot;??_);_(@_)"/>
    <numFmt numFmtId="171" formatCode="mmm\-yyyy"/>
    <numFmt numFmtId="172" formatCode="0\ &quot;mos&quot;"/>
    <numFmt numFmtId="173" formatCode="0.0%"/>
    <numFmt numFmtId="174" formatCode="0\ &quot;days&quot;"/>
    <numFmt numFmtId="175" formatCode="&quot;$&quot;#,##0"/>
    <numFmt numFmtId="176" formatCode="&quot;Month&quot;\ 0"/>
    <numFmt numFmtId="177" formatCode="M/d/yyyy"/>
  </numFmts>
  <fonts count="49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0"/>
      <name val="Calibri"/>
    </font>
    <font>
      <i/>
      <sz val="10.0"/>
      <color theme="1"/>
      <name val="Calibri"/>
    </font>
    <font>
      <b/>
      <sz val="11.0"/>
      <color theme="1"/>
      <name val="Calibri"/>
    </font>
    <font>
      <i/>
      <sz val="11.0"/>
      <color theme="1"/>
      <name val="Calibri"/>
    </font>
    <font/>
    <font>
      <color theme="1"/>
      <name val="Calibri"/>
      <scheme val="minor"/>
    </font>
    <font>
      <b/>
      <color theme="1"/>
      <name val="Calibri"/>
      <scheme val="minor"/>
    </font>
    <font>
      <sz val="10.0"/>
      <color theme="1"/>
      <name val="Calibri"/>
    </font>
    <font>
      <u/>
      <sz val="10.0"/>
      <color theme="1"/>
      <name val="Calibri"/>
    </font>
    <font>
      <u/>
      <sz val="10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b/>
      <sz val="12.0"/>
      <color rgb="FFFFFFFF"/>
      <name val="Calibri"/>
    </font>
    <font>
      <u/>
      <sz val="10.0"/>
      <color theme="1"/>
      <name val="Calibri"/>
    </font>
    <font>
      <i/>
      <sz val="10.0"/>
      <color rgb="FF0000FF"/>
      <name val="Calibri"/>
    </font>
    <font>
      <sz val="11.0"/>
      <color rgb="FF0000FF"/>
      <name val="Calibri"/>
    </font>
    <font>
      <sz val="11.0"/>
      <color rgb="FF000000"/>
      <name val="Calibri"/>
    </font>
    <font>
      <sz val="9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i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i/>
      <u/>
      <sz val="11.0"/>
      <color rgb="FF0000FF"/>
      <name val="Calibri"/>
    </font>
    <font>
      <b/>
      <sz val="11.0"/>
      <color rgb="FF000000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sz val="9.0"/>
      <color rgb="FF000000"/>
      <name val="&quot;Google Sans Mono&quot;"/>
    </font>
    <font>
      <i/>
      <sz val="9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b/>
      <sz val="11.0"/>
      <color rgb="FF0000FF"/>
      <name val="Calibri"/>
    </font>
    <font>
      <u/>
      <sz val="11.0"/>
      <color theme="1"/>
      <name val="Calibri"/>
    </font>
    <font>
      <i/>
      <u/>
      <sz val="10.0"/>
      <color theme="1"/>
      <name val="Calibri"/>
    </font>
    <font>
      <i/>
      <u/>
      <sz val="10.0"/>
      <color theme="1"/>
      <name val="Calibri"/>
    </font>
    <font>
      <i/>
      <u/>
      <sz val="9.0"/>
      <color theme="1"/>
      <name val="Calibri"/>
    </font>
    <font>
      <i/>
      <sz val="8.0"/>
      <color theme="1"/>
      <name val="Calibri"/>
    </font>
    <font>
      <sz val="9.0"/>
      <color rgb="FF24292F"/>
      <name val="Quattrocento Sans"/>
    </font>
  </fonts>
  <fills count="10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CECEC"/>
        <bgColor rgb="FFECECEC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37">
    <border/>
    <border>
      <left/>
      <right/>
      <top/>
      <bottom/>
    </border>
    <border>
      <left/>
      <right style="thin">
        <color rgb="FFADB9CA"/>
      </right>
      <top/>
      <bottom/>
    </border>
    <border>
      <left style="hair">
        <color rgb="FFADB9CA"/>
      </left>
      <top style="hair">
        <color rgb="FFADB9CA"/>
      </top>
    </border>
    <border>
      <top style="hair">
        <color rgb="FFADB9CA"/>
      </top>
    </border>
    <border>
      <right style="hair">
        <color rgb="FFADB9CA"/>
      </right>
      <top style="hair">
        <color rgb="FFADB9CA"/>
      </top>
    </border>
    <border>
      <left style="hair">
        <color rgb="FFADB9CA"/>
      </left>
    </border>
    <border>
      <right style="hair">
        <color rgb="FFADB9CA"/>
      </right>
    </border>
    <border>
      <left style="hair">
        <color rgb="FFADB9CA"/>
      </left>
      <bottom style="hair">
        <color rgb="FFADB9CA"/>
      </bottom>
    </border>
    <border>
      <bottom style="hair">
        <color rgb="FFADB9CA"/>
      </bottom>
    </border>
    <border>
      <right style="hair">
        <color rgb="FFADB9CA"/>
      </right>
      <bottom style="hair">
        <color rgb="FFADB9CA"/>
      </bottom>
    </border>
    <border>
      <right style="thin">
        <color rgb="FFADB9CA"/>
      </right>
    </border>
    <border>
      <left style="thin">
        <color rgb="FF44546A"/>
      </left>
      <right/>
      <top style="thin">
        <color rgb="FF44546A"/>
      </top>
      <bottom/>
    </border>
    <border>
      <left/>
      <right/>
      <top style="thin">
        <color rgb="FF44546A"/>
      </top>
      <bottom/>
    </border>
    <border>
      <left/>
      <right style="thin">
        <color rgb="FF44546A"/>
      </right>
      <top style="thin">
        <color rgb="FF44546A"/>
      </top>
      <bottom/>
    </border>
    <border>
      <left style="thin">
        <color rgb="FF44546A"/>
      </left>
      <right/>
      <top/>
      <bottom/>
    </border>
    <border>
      <left/>
      <right style="thin">
        <color rgb="FF44546A"/>
      </right>
      <top/>
      <bottom/>
    </border>
    <border>
      <left/>
      <top/>
      <bottom/>
    </border>
    <border>
      <top/>
      <bottom/>
    </border>
    <border>
      <right/>
      <top/>
      <bottom/>
    </border>
    <border>
      <right style="thin">
        <color rgb="FF44546A"/>
      </right>
      <top/>
      <bottom/>
    </border>
    <border>
      <right style="thin">
        <color rgb="FF000000"/>
      </right>
    </border>
    <border>
      <left/>
      <right/>
      <top/>
    </border>
    <border>
      <left style="thin">
        <color rgb="FF000000"/>
      </left>
    </border>
    <border>
      <left style="thin">
        <color rgb="FF000000"/>
      </left>
      <right/>
      <top/>
      <bottom/>
    </border>
    <border>
      <left style="thin">
        <color rgb="FF44546A"/>
      </left>
    </border>
    <border>
      <right style="thin">
        <color rgb="FF44546A"/>
      </right>
    </border>
    <border>
      <left style="thin">
        <color rgb="FF44546A"/>
      </left>
      <top/>
    </border>
    <border>
      <top/>
    </border>
    <border>
      <right style="thin">
        <color rgb="FF44546A"/>
      </right>
      <top/>
    </border>
    <border>
      <left style="thin">
        <color rgb="FF44546A"/>
      </left>
      <bottom/>
    </border>
    <border>
      <bottom/>
    </border>
    <border>
      <right style="thin">
        <color rgb="FF44546A"/>
      </right>
      <bottom/>
    </border>
    <border>
      <left style="thin">
        <color rgb="FF44546A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44546A"/>
      </right>
      <top/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2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1" fillId="2" fontId="2" numFmtId="0" xfId="0" applyBorder="1" applyFill="1" applyFont="1"/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/>
    </xf>
    <xf borderId="1" fillId="3" fontId="1" numFmtId="0" xfId="0" applyBorder="1" applyFill="1" applyFont="1"/>
    <xf borderId="1" fillId="3" fontId="1" numFmtId="0" xfId="0" applyAlignment="1" applyBorder="1" applyFont="1">
      <alignment horizontal="right"/>
    </xf>
    <xf borderId="2" fillId="3" fontId="1" numFmtId="0" xfId="0" applyAlignment="1" applyBorder="1" applyFont="1">
      <alignment horizontal="right"/>
    </xf>
    <xf borderId="1" fillId="3" fontId="1" numFmtId="0" xfId="0" applyAlignment="1" applyBorder="1" applyFont="1">
      <alignment horizontal="left"/>
    </xf>
    <xf borderId="1" fillId="3" fontId="3" numFmtId="0" xfId="0" applyAlignment="1" applyBorder="1" applyFont="1">
      <alignment horizontal="right"/>
    </xf>
    <xf borderId="1" fillId="3" fontId="3" numFmtId="14" xfId="0" applyBorder="1" applyFont="1" applyNumberFormat="1"/>
    <xf borderId="0" fillId="0" fontId="4" numFmtId="0" xfId="0" applyAlignment="1" applyFont="1">
      <alignment horizontal="center"/>
    </xf>
    <xf borderId="3" fillId="0" fontId="5" numFmtId="0" xfId="0" applyAlignment="1" applyBorder="1" applyFont="1">
      <alignment horizontal="center" vertical="center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0" fillId="0" fontId="7" numFmtId="0" xfId="0" applyAlignment="1" applyFont="1">
      <alignment readingOrder="0"/>
    </xf>
    <xf borderId="0" fillId="0" fontId="1" numFmtId="0" xfId="0" applyAlignment="1" applyFont="1">
      <alignment horizontal="right" vertical="top"/>
    </xf>
    <xf borderId="0" fillId="0" fontId="7" numFmtId="0" xfId="0" applyFont="1"/>
    <xf borderId="0" fillId="0" fontId="1" numFmtId="3" xfId="0" applyAlignment="1" applyFont="1" applyNumberFormat="1">
      <alignment horizontal="right" vertical="top"/>
    </xf>
    <xf borderId="1" fillId="4" fontId="1" numFmtId="0" xfId="0" applyBorder="1" applyFill="1" applyFont="1"/>
    <xf borderId="0" fillId="0" fontId="1" numFmtId="2" xfId="0" applyAlignment="1" applyFont="1" applyNumberFormat="1">
      <alignment horizontal="right" vertical="top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0" fontId="1" numFmtId="0" xfId="0" applyBorder="1" applyFont="1"/>
    <xf borderId="1" fillId="3" fontId="1" numFmtId="0" xfId="0" applyAlignment="1" applyBorder="1" applyFont="1">
      <alignment readingOrder="0"/>
    </xf>
    <xf borderId="1" fillId="5" fontId="1" numFmtId="0" xfId="0" applyBorder="1" applyFill="1" applyFont="1"/>
    <xf borderId="2" fillId="5" fontId="1" numFmtId="0" xfId="0" applyBorder="1" applyFont="1"/>
    <xf borderId="11" fillId="0" fontId="1" numFmtId="0" xfId="0" applyAlignment="1" applyBorder="1" applyFont="1">
      <alignment horizontal="right"/>
    </xf>
    <xf borderId="0" fillId="0" fontId="1" numFmtId="1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1" numFmtId="10" xfId="0" applyFont="1" applyNumberFormat="1"/>
    <xf borderId="11" fillId="0" fontId="1" numFmtId="3" xfId="0" applyAlignment="1" applyBorder="1" applyFont="1" applyNumberFormat="1">
      <alignment horizontal="right"/>
    </xf>
    <xf borderId="0" fillId="0" fontId="8" numFmtId="0" xfId="0" applyFont="1"/>
    <xf borderId="11" fillId="0" fontId="4" numFmtId="166" xfId="0" applyAlignment="1" applyBorder="1" applyFont="1" applyNumberFormat="1">
      <alignment horizontal="right"/>
    </xf>
    <xf borderId="0" fillId="0" fontId="4" numFmtId="166" xfId="0" applyFont="1" applyNumberFormat="1"/>
    <xf borderId="11" fillId="0" fontId="1" numFmtId="166" xfId="0" applyAlignment="1" applyBorder="1" applyFont="1" applyNumberFormat="1">
      <alignment horizontal="right"/>
    </xf>
    <xf borderId="0" fillId="0" fontId="1" numFmtId="166" xfId="0" applyFont="1" applyNumberFormat="1"/>
    <xf borderId="0" fillId="0" fontId="9" numFmtId="0" xfId="0" applyFont="1"/>
    <xf borderId="0" fillId="0" fontId="10" numFmtId="0" xfId="0" applyAlignment="1" applyFont="1">
      <alignment horizontal="right"/>
    </xf>
    <xf borderId="11" fillId="0" fontId="11" numFmtId="0" xfId="0" applyAlignment="1" applyBorder="1" applyFont="1">
      <alignment horizontal="right"/>
    </xf>
    <xf borderId="0" fillId="0" fontId="1" numFmtId="167" xfId="0" applyAlignment="1" applyFont="1" applyNumberFormat="1">
      <alignment horizontal="right"/>
    </xf>
    <xf borderId="0" fillId="0" fontId="1" numFmtId="168" xfId="0" applyFont="1" applyNumberFormat="1"/>
    <xf borderId="0" fillId="0" fontId="12" numFmtId="167" xfId="0" applyAlignment="1" applyFont="1" applyNumberFormat="1">
      <alignment horizontal="right"/>
    </xf>
    <xf borderId="11" fillId="0" fontId="13" numFmtId="166" xfId="0" applyAlignment="1" applyBorder="1" applyFont="1" applyNumberFormat="1">
      <alignment horizontal="right"/>
    </xf>
    <xf borderId="0" fillId="0" fontId="14" numFmtId="168" xfId="0" applyFont="1" applyNumberFormat="1"/>
    <xf borderId="1" fillId="5" fontId="1" numFmtId="0" xfId="0" applyAlignment="1" applyBorder="1" applyFont="1">
      <alignment readingOrder="0"/>
    </xf>
    <xf borderId="0" fillId="0" fontId="4" numFmtId="0" xfId="0" applyFont="1"/>
    <xf borderId="1" fillId="6" fontId="4" numFmtId="0" xfId="0" applyAlignment="1" applyBorder="1" applyFill="1" applyFont="1">
      <alignment readingOrder="0"/>
    </xf>
    <xf borderId="1" fillId="6" fontId="4" numFmtId="169" xfId="0" applyBorder="1" applyFont="1" applyNumberFormat="1"/>
    <xf borderId="0" fillId="0" fontId="1" numFmtId="170" xfId="0" applyFont="1" applyNumberFormat="1"/>
    <xf borderId="0" fillId="0" fontId="4" numFmtId="3" xfId="0" applyAlignment="1" applyFont="1" applyNumberFormat="1">
      <alignment horizontal="left" readingOrder="0"/>
    </xf>
    <xf borderId="0" fillId="0" fontId="4" numFmtId="170" xfId="0" applyFont="1" applyNumberFormat="1"/>
    <xf borderId="0" fillId="0" fontId="1" numFmtId="4" xfId="0" applyAlignment="1" applyFont="1" applyNumberFormat="1">
      <alignment horizontal="left"/>
    </xf>
    <xf borderId="0" fillId="0" fontId="1" numFmtId="4" xfId="0" applyFont="1" applyNumberFormat="1"/>
    <xf borderId="0" fillId="0" fontId="15" numFmtId="170" xfId="0" applyFont="1" applyNumberFormat="1"/>
    <xf borderId="0" fillId="0" fontId="16" numFmtId="4" xfId="0" applyAlignment="1" applyFont="1" applyNumberFormat="1">
      <alignment horizontal="left"/>
    </xf>
    <xf borderId="0" fillId="0" fontId="17" numFmtId="4" xfId="0" applyFont="1" applyNumberFormat="1"/>
    <xf borderId="12" fillId="2" fontId="18" numFmtId="0" xfId="0" applyAlignment="1" applyBorder="1" applyFont="1">
      <alignment readingOrder="0"/>
    </xf>
    <xf borderId="13" fillId="2" fontId="2" numFmtId="0" xfId="0" applyBorder="1" applyFont="1"/>
    <xf borderId="13" fillId="2" fontId="2" numFmtId="0" xfId="0" applyAlignment="1" applyBorder="1" applyFont="1">
      <alignment horizontal="right"/>
    </xf>
    <xf borderId="13" fillId="2" fontId="2" numFmtId="0" xfId="0" applyAlignment="1" applyBorder="1" applyFont="1">
      <alignment horizontal="left"/>
    </xf>
    <xf borderId="13" fillId="2" fontId="18" numFmtId="0" xfId="0" applyAlignment="1" applyBorder="1" applyFont="1">
      <alignment readingOrder="0"/>
    </xf>
    <xf borderId="14" fillId="2" fontId="2" numFmtId="0" xfId="0" applyAlignment="1" applyBorder="1" applyFont="1">
      <alignment horizontal="right"/>
    </xf>
    <xf borderId="0" fillId="0" fontId="19" numFmtId="0" xfId="0" applyFont="1"/>
    <xf borderId="15" fillId="2" fontId="2" numFmtId="0" xfId="0" applyBorder="1" applyFont="1"/>
    <xf borderId="16" fillId="2" fontId="2" numFmtId="0" xfId="0" applyAlignment="1" applyBorder="1" applyFont="1">
      <alignment horizontal="right"/>
    </xf>
    <xf borderId="1" fillId="7" fontId="20" numFmtId="0" xfId="0" applyAlignment="1" applyBorder="1" applyFill="1" applyFont="1">
      <alignment readingOrder="0"/>
    </xf>
    <xf borderId="15" fillId="3" fontId="4" numFmtId="0" xfId="0" applyBorder="1" applyFont="1"/>
    <xf borderId="16" fillId="3" fontId="1" numFmtId="0" xfId="0" applyBorder="1" applyFont="1"/>
    <xf borderId="15" fillId="4" fontId="1" numFmtId="0" xfId="0" applyAlignment="1" applyBorder="1" applyFont="1">
      <alignment readingOrder="0"/>
    </xf>
    <xf borderId="17" fillId="7" fontId="21" numFmtId="0" xfId="0" applyAlignment="1" applyBorder="1" applyFont="1">
      <alignment horizontal="right" readingOrder="0"/>
    </xf>
    <xf borderId="18" fillId="0" fontId="6" numFmtId="0" xfId="0" applyBorder="1" applyFont="1"/>
    <xf borderId="19" fillId="0" fontId="6" numFmtId="0" xfId="0" applyBorder="1" applyFont="1"/>
    <xf borderId="1" fillId="4" fontId="1" numFmtId="0" xfId="0" applyAlignment="1" applyBorder="1" applyFont="1">
      <alignment horizontal="left"/>
    </xf>
    <xf borderId="16" fillId="7" fontId="21" numFmtId="0" xfId="0" applyAlignment="1" applyBorder="1" applyFont="1">
      <alignment horizontal="right" readingOrder="0"/>
    </xf>
    <xf borderId="15" fillId="4" fontId="1" numFmtId="0" xfId="0" applyBorder="1" applyFont="1"/>
    <xf borderId="16" fillId="7" fontId="21" numFmtId="3" xfId="0" applyAlignment="1" applyBorder="1" applyFont="1" applyNumberFormat="1">
      <alignment horizontal="right" readingOrder="0"/>
    </xf>
    <xf borderId="1" fillId="7" fontId="20" numFmtId="0" xfId="0" applyAlignment="1" applyBorder="1" applyFont="1">
      <alignment horizontal="left"/>
    </xf>
    <xf borderId="16" fillId="7" fontId="2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7" fontId="21" numFmtId="0" xfId="0" applyAlignment="1" applyBorder="1" applyFont="1">
      <alignment horizontal="right" readingOrder="0"/>
    </xf>
    <xf borderId="17" fillId="7" fontId="21" numFmtId="0" xfId="0" applyAlignment="1" applyBorder="1" applyFont="1">
      <alignment horizontal="right"/>
    </xf>
    <xf borderId="16" fillId="4" fontId="22" numFmtId="2" xfId="0" applyAlignment="1" applyBorder="1" applyFont="1" applyNumberFormat="1">
      <alignment horizontal="right"/>
    </xf>
    <xf borderId="16" fillId="4" fontId="1" numFmtId="0" xfId="0" applyAlignment="1" applyBorder="1" applyFont="1">
      <alignment horizontal="right"/>
    </xf>
    <xf borderId="20" fillId="0" fontId="6" numFmtId="0" xfId="0" applyBorder="1" applyFont="1"/>
    <xf borderId="1" fillId="7" fontId="21" numFmtId="0" xfId="0" applyAlignment="1" applyBorder="1" applyFont="1">
      <alignment horizontal="right"/>
    </xf>
    <xf borderId="17" fillId="7" fontId="1" numFmtId="0" xfId="0" applyAlignment="1" applyBorder="1" applyFont="1">
      <alignment horizontal="right"/>
    </xf>
    <xf borderId="17" fillId="7" fontId="21" numFmtId="3" xfId="0" applyAlignment="1" applyBorder="1" applyFont="1" applyNumberFormat="1">
      <alignment horizontal="right"/>
    </xf>
    <xf borderId="15" fillId="4" fontId="1" numFmtId="0" xfId="0" applyAlignment="1" applyBorder="1" applyFont="1">
      <alignment horizontal="left"/>
    </xf>
    <xf borderId="1" fillId="7" fontId="1" numFmtId="0" xfId="0" applyBorder="1" applyFont="1"/>
    <xf borderId="16" fillId="7" fontId="21" numFmtId="3" xfId="0" applyAlignment="1" applyBorder="1" applyFont="1" applyNumberFormat="1">
      <alignment horizontal="right"/>
    </xf>
    <xf borderId="1" fillId="7" fontId="1" numFmtId="0" xfId="0" applyAlignment="1" applyBorder="1" applyFont="1">
      <alignment horizontal="right"/>
    </xf>
    <xf borderId="15" fillId="4" fontId="4" numFmtId="0" xfId="0" applyBorder="1" applyFont="1"/>
    <xf borderId="21" fillId="0" fontId="7" numFmtId="0" xfId="0" applyBorder="1" applyFont="1"/>
    <xf borderId="1" fillId="4" fontId="23" numFmtId="171" xfId="0" applyAlignment="1" applyBorder="1" applyFont="1" applyNumberFormat="1">
      <alignment horizontal="right"/>
    </xf>
    <xf borderId="1" fillId="7" fontId="21" numFmtId="14" xfId="0" applyAlignment="1" applyBorder="1" applyFont="1" applyNumberFormat="1">
      <alignment horizontal="right" readingOrder="0"/>
    </xf>
    <xf borderId="1" fillId="4" fontId="1" numFmtId="172" xfId="0" applyAlignment="1" applyBorder="1" applyFont="1" applyNumberFormat="1">
      <alignment horizontal="right"/>
    </xf>
    <xf borderId="16" fillId="4" fontId="1" numFmtId="164" xfId="0" applyAlignment="1" applyBorder="1" applyFont="1" applyNumberFormat="1">
      <alignment horizontal="right"/>
    </xf>
    <xf borderId="1" fillId="4" fontId="1" numFmtId="0" xfId="0" applyAlignment="1" applyBorder="1" applyFont="1">
      <alignment horizontal="left" readingOrder="0"/>
    </xf>
    <xf borderId="16" fillId="7" fontId="21" numFmtId="165" xfId="0" applyAlignment="1" applyBorder="1" applyFont="1" applyNumberFormat="1">
      <alignment horizontal="right" readingOrder="0"/>
    </xf>
    <xf borderId="1" fillId="7" fontId="21" numFmtId="14" xfId="0" applyAlignment="1" applyBorder="1" applyFont="1" applyNumberFormat="1">
      <alignment horizontal="right"/>
    </xf>
    <xf borderId="16" fillId="7" fontId="21" numFmtId="173" xfId="0" applyAlignment="1" applyBorder="1" applyFont="1" applyNumberFormat="1">
      <alignment horizontal="right" readingOrder="0"/>
    </xf>
    <xf borderId="22" fillId="7" fontId="21" numFmtId="174" xfId="0" applyAlignment="1" applyBorder="1" applyFont="1" applyNumberFormat="1">
      <alignment horizontal="right"/>
    </xf>
    <xf borderId="23" fillId="0" fontId="7" numFmtId="0" xfId="0" applyBorder="1" applyFont="1"/>
    <xf borderId="24" fillId="4" fontId="1" numFmtId="0" xfId="0" applyAlignment="1" applyBorder="1" applyFont="1">
      <alignment horizontal="left" readingOrder="0"/>
    </xf>
    <xf borderId="17" fillId="4" fontId="1" numFmtId="0" xfId="0" applyBorder="1" applyFont="1"/>
    <xf borderId="0" fillId="7" fontId="21" numFmtId="0" xfId="0" applyAlignment="1" applyFont="1">
      <alignment horizontal="right" readingOrder="0"/>
    </xf>
    <xf borderId="19" fillId="4" fontId="1" numFmtId="0" xfId="0" applyAlignment="1" applyBorder="1" applyFont="1">
      <alignment horizontal="left"/>
    </xf>
    <xf borderId="16" fillId="7" fontId="21" numFmtId="164" xfId="0" applyAlignment="1" applyBorder="1" applyFont="1" applyNumberFormat="1">
      <alignment horizontal="right" readingOrder="0"/>
    </xf>
    <xf borderId="15" fillId="4" fontId="1" numFmtId="0" xfId="0" applyAlignment="1" applyBorder="1" applyFont="1">
      <alignment horizontal="left" readingOrder="0"/>
    </xf>
    <xf borderId="16" fillId="7" fontId="21" numFmtId="174" xfId="0" applyAlignment="1" applyBorder="1" applyFont="1" applyNumberFormat="1">
      <alignment horizontal="right"/>
    </xf>
    <xf borderId="16" fillId="4" fontId="1" numFmtId="0" xfId="0" applyBorder="1" applyFont="1"/>
    <xf borderId="15" fillId="6" fontId="4" numFmtId="0" xfId="0" applyBorder="1" applyFont="1"/>
    <xf borderId="1" fillId="6" fontId="1" numFmtId="0" xfId="0" applyBorder="1" applyFont="1"/>
    <xf borderId="1" fillId="6" fontId="1" numFmtId="0" xfId="0" applyAlignment="1" applyBorder="1" applyFont="1">
      <alignment horizontal="right"/>
    </xf>
    <xf borderId="1" fillId="6" fontId="1" numFmtId="0" xfId="0" applyAlignment="1" applyBorder="1" applyFont="1">
      <alignment horizontal="left"/>
    </xf>
    <xf borderId="16" fillId="6" fontId="1" numFmtId="0" xfId="0" applyAlignment="1" applyBorder="1" applyFont="1">
      <alignment horizontal="right"/>
    </xf>
    <xf borderId="25" fillId="0" fontId="24" numFmtId="0" xfId="0" applyBorder="1" applyFont="1"/>
    <xf borderId="0" fillId="0" fontId="25" numFmtId="0" xfId="0" applyFont="1"/>
    <xf borderId="0" fillId="0" fontId="26" numFmtId="0" xfId="0" applyAlignment="1" applyFont="1">
      <alignment horizontal="right"/>
    </xf>
    <xf borderId="26" fillId="0" fontId="1" numFmtId="0" xfId="0" applyAlignment="1" applyBorder="1" applyFont="1">
      <alignment horizontal="right"/>
    </xf>
    <xf borderId="15" fillId="6" fontId="22" numFmtId="14" xfId="0" applyAlignment="1" applyBorder="1" applyFont="1" applyNumberFormat="1">
      <alignment horizontal="right"/>
    </xf>
    <xf borderId="1" fillId="6" fontId="1" numFmtId="172" xfId="0" applyAlignment="1" applyBorder="1" applyFont="1" applyNumberFormat="1">
      <alignment horizontal="right" readingOrder="0"/>
    </xf>
    <xf borderId="1" fillId="7" fontId="21" numFmtId="175" xfId="0" applyAlignment="1" applyBorder="1" applyFont="1" applyNumberFormat="1">
      <alignment horizontal="right" readingOrder="0"/>
    </xf>
    <xf borderId="1" fillId="6" fontId="1" numFmtId="4" xfId="0" applyAlignment="1" applyBorder="1" applyFont="1" applyNumberFormat="1">
      <alignment horizontal="right" readingOrder="0"/>
    </xf>
    <xf borderId="1" fillId="6" fontId="1" numFmtId="9" xfId="0" applyAlignment="1" applyBorder="1" applyFont="1" applyNumberFormat="1">
      <alignment horizontal="right"/>
    </xf>
    <xf borderId="1" fillId="7" fontId="20" numFmtId="0" xfId="0" applyAlignment="1" applyBorder="1" applyFont="1">
      <alignment horizontal="left" readingOrder="0"/>
    </xf>
    <xf borderId="1" fillId="7" fontId="3" numFmtId="0" xfId="0" applyBorder="1" applyFont="1"/>
    <xf borderId="16" fillId="7" fontId="3" numFmtId="0" xfId="0" applyBorder="1" applyFont="1"/>
    <xf borderId="1" fillId="7" fontId="21" numFmtId="175" xfId="0" applyAlignment="1" applyBorder="1" applyFont="1" applyNumberFormat="1">
      <alignment horizontal="right"/>
    </xf>
    <xf borderId="1" fillId="6" fontId="1" numFmtId="4" xfId="0" applyAlignment="1" applyBorder="1" applyFont="1" applyNumberFormat="1">
      <alignment horizontal="right"/>
    </xf>
    <xf borderId="15" fillId="7" fontId="21" numFmtId="14" xfId="0" applyAlignment="1" applyBorder="1" applyFont="1" applyNumberFormat="1">
      <alignment horizontal="right"/>
    </xf>
    <xf borderId="1" fillId="6" fontId="1" numFmtId="172" xfId="0" applyBorder="1" applyFont="1" applyNumberFormat="1"/>
    <xf borderId="1" fillId="6" fontId="1" numFmtId="173" xfId="0" applyAlignment="1" applyBorder="1" applyFont="1" applyNumberFormat="1">
      <alignment horizontal="right"/>
    </xf>
    <xf borderId="1" fillId="7" fontId="21" numFmtId="3" xfId="0" applyAlignment="1" applyBorder="1" applyFont="1" applyNumberFormat="1">
      <alignment horizontal="right"/>
    </xf>
    <xf borderId="1" fillId="4" fontId="21" numFmtId="0" xfId="0" applyAlignment="1" applyBorder="1" applyFont="1">
      <alignment horizontal="left"/>
    </xf>
    <xf borderId="0" fillId="0" fontId="27" numFmtId="0" xfId="0" applyAlignment="1" applyFont="1">
      <alignment horizontal="left"/>
    </xf>
    <xf borderId="15" fillId="7" fontId="21" numFmtId="14" xfId="0" applyAlignment="1" applyBorder="1" applyFont="1" applyNumberFormat="1">
      <alignment horizontal="left"/>
    </xf>
    <xf borderId="1" fillId="7" fontId="21" numFmtId="166" xfId="0" applyAlignment="1" applyBorder="1" applyFont="1" applyNumberFormat="1">
      <alignment horizontal="right" readingOrder="0"/>
    </xf>
    <xf borderId="1" fillId="6" fontId="22" numFmtId="167" xfId="0" applyAlignment="1" applyBorder="1" applyFont="1" applyNumberFormat="1">
      <alignment horizontal="right" readingOrder="0"/>
    </xf>
    <xf borderId="1" fillId="7" fontId="21" numFmtId="10" xfId="0" applyAlignment="1" applyBorder="1" applyFont="1" applyNumberFormat="1">
      <alignment horizontal="right" readingOrder="0"/>
    </xf>
    <xf borderId="1" fillId="7" fontId="21" numFmtId="166" xfId="0" applyAlignment="1" applyBorder="1" applyFont="1" applyNumberFormat="1">
      <alignment horizontal="right"/>
    </xf>
    <xf borderId="1" fillId="6" fontId="22" numFmtId="167" xfId="0" applyAlignment="1" applyBorder="1" applyFont="1" applyNumberFormat="1">
      <alignment horizontal="right"/>
    </xf>
    <xf borderId="1" fillId="7" fontId="21" numFmtId="10" xfId="0" applyAlignment="1" applyBorder="1" applyFont="1" applyNumberFormat="1">
      <alignment horizontal="right"/>
    </xf>
    <xf borderId="1" fillId="7" fontId="20" numFmtId="0" xfId="0" applyBorder="1" applyFont="1"/>
    <xf borderId="1" fillId="4" fontId="21" numFmtId="166" xfId="0" applyAlignment="1" applyBorder="1" applyFont="1" applyNumberFormat="1">
      <alignment horizontal="right"/>
    </xf>
    <xf borderId="0" fillId="0" fontId="22" numFmtId="167" xfId="0" applyAlignment="1" applyFont="1" applyNumberFormat="1">
      <alignment horizontal="right"/>
    </xf>
    <xf borderId="1" fillId="6" fontId="5" numFmtId="0" xfId="0" applyAlignment="1" applyBorder="1" applyFont="1">
      <alignment horizontal="right"/>
    </xf>
    <xf borderId="16" fillId="6" fontId="21" numFmtId="10" xfId="0" applyAlignment="1" applyBorder="1" applyFont="1" applyNumberFormat="1">
      <alignment horizontal="left"/>
    </xf>
    <xf borderId="26" fillId="0" fontId="1" numFmtId="0" xfId="0" applyBorder="1" applyFont="1"/>
    <xf borderId="15" fillId="7" fontId="21" numFmtId="0" xfId="0" applyBorder="1" applyFont="1"/>
    <xf borderId="1" fillId="7" fontId="21" numFmtId="0" xfId="0" applyBorder="1" applyFont="1"/>
    <xf borderId="1" fillId="7" fontId="21" numFmtId="0" xfId="0" applyAlignment="1" applyBorder="1" applyFont="1">
      <alignment horizontal="left"/>
    </xf>
    <xf borderId="1" fillId="6" fontId="22" numFmtId="166" xfId="0" applyAlignment="1" applyBorder="1" applyFont="1" applyNumberFormat="1">
      <alignment horizontal="right"/>
    </xf>
    <xf borderId="1" fillId="7" fontId="28" numFmtId="10" xfId="0" applyAlignment="1" applyBorder="1" applyFont="1" applyNumberFormat="1">
      <alignment horizontal="right"/>
    </xf>
    <xf borderId="16" fillId="7" fontId="20" numFmtId="0" xfId="0" applyAlignment="1" applyBorder="1" applyFont="1">
      <alignment horizontal="left"/>
    </xf>
    <xf borderId="1" fillId="7" fontId="21" numFmtId="0" xfId="0" applyAlignment="1" applyBorder="1" applyFont="1">
      <alignment readingOrder="0"/>
    </xf>
    <xf borderId="1" fillId="7" fontId="21" numFmtId="0" xfId="0" applyAlignment="1" applyBorder="1" applyFont="1">
      <alignment horizontal="left" readingOrder="0"/>
    </xf>
    <xf borderId="15" fillId="7" fontId="21" numFmtId="0" xfId="0" applyAlignment="1" applyBorder="1" applyFont="1">
      <alignment readingOrder="0"/>
    </xf>
    <xf borderId="1" fillId="7" fontId="21" numFmtId="166" xfId="0" applyAlignment="1" applyBorder="1" applyFont="1" applyNumberFormat="1">
      <alignment horizontal="left"/>
    </xf>
    <xf borderId="1" fillId="7" fontId="29" numFmtId="166" xfId="0" applyAlignment="1" applyBorder="1" applyFont="1" applyNumberFormat="1">
      <alignment horizontal="right"/>
    </xf>
    <xf borderId="1" fillId="7" fontId="30" numFmtId="166" xfId="0" applyAlignment="1" applyBorder="1" applyFont="1" applyNumberFormat="1">
      <alignment horizontal="left"/>
    </xf>
    <xf borderId="1" fillId="7" fontId="31" numFmtId="10" xfId="0" applyAlignment="1" applyBorder="1" applyFont="1" applyNumberFormat="1">
      <alignment horizontal="right"/>
    </xf>
    <xf borderId="25" fillId="0" fontId="4" numFmtId="0" xfId="0" applyBorder="1" applyFont="1"/>
    <xf borderId="0" fillId="0" fontId="4" numFmtId="0" xfId="0" applyAlignment="1" applyFont="1">
      <alignment horizontal="right"/>
    </xf>
    <xf borderId="0" fillId="0" fontId="4" numFmtId="166" xfId="0" applyAlignment="1" applyFont="1" applyNumberFormat="1">
      <alignment horizontal="right"/>
    </xf>
    <xf borderId="0" fillId="0" fontId="32" numFmtId="10" xfId="0" applyAlignment="1" applyFont="1" applyNumberFormat="1">
      <alignment horizontal="right"/>
    </xf>
    <xf borderId="26" fillId="0" fontId="4" numFmtId="0" xfId="0" applyAlignment="1" applyBorder="1" applyFont="1">
      <alignment horizontal="right"/>
    </xf>
    <xf borderId="15" fillId="4" fontId="33" numFmtId="0" xfId="0" applyBorder="1" applyFont="1"/>
    <xf borderId="1" fillId="4" fontId="34" numFmtId="0" xfId="0" applyBorder="1" applyFont="1"/>
    <xf borderId="1" fillId="7" fontId="1" numFmtId="0" xfId="0" applyAlignment="1" applyBorder="1" applyFont="1">
      <alignment horizontal="left"/>
    </xf>
    <xf borderId="16" fillId="7" fontId="1" numFmtId="0" xfId="0" applyAlignment="1" applyBorder="1" applyFont="1">
      <alignment horizontal="right"/>
    </xf>
    <xf borderId="15" fillId="4" fontId="21" numFmtId="0" xfId="0" applyBorder="1" applyFont="1"/>
    <xf borderId="1" fillId="4" fontId="21" numFmtId="0" xfId="0" applyBorder="1" applyFont="1"/>
    <xf borderId="1" fillId="4" fontId="35" numFmtId="0" xfId="0" applyAlignment="1" applyBorder="1" applyFont="1">
      <alignment horizontal="right"/>
    </xf>
    <xf borderId="1" fillId="7" fontId="1" numFmtId="167" xfId="0" applyAlignment="1" applyBorder="1" applyFont="1" applyNumberFormat="1">
      <alignment horizontal="right" readingOrder="0"/>
    </xf>
    <xf borderId="1" fillId="7" fontId="1" numFmtId="166" xfId="0" applyAlignment="1" applyBorder="1" applyFont="1" applyNumberFormat="1">
      <alignment horizontal="right"/>
    </xf>
    <xf borderId="1" fillId="7" fontId="1" numFmtId="167" xfId="0" applyAlignment="1" applyBorder="1" applyFont="1" applyNumberFormat="1">
      <alignment horizontal="right"/>
    </xf>
    <xf borderId="1" fillId="4" fontId="1" numFmtId="166" xfId="0" applyAlignment="1" applyBorder="1" applyFont="1" applyNumberFormat="1">
      <alignment horizontal="right"/>
    </xf>
    <xf borderId="1" fillId="4" fontId="36" numFmtId="0" xfId="0" applyAlignment="1" applyBorder="1" applyFont="1">
      <alignment horizontal="left"/>
    </xf>
    <xf borderId="1" fillId="6" fontId="1" numFmtId="167" xfId="0" applyAlignment="1" applyBorder="1" applyFont="1" applyNumberFormat="1">
      <alignment horizontal="right"/>
    </xf>
    <xf borderId="27" fillId="7" fontId="21" numFmtId="0" xfId="0" applyAlignment="1" applyBorder="1" applyFont="1">
      <alignment readingOrder="0" shrinkToFit="0" vertical="top" wrapText="1"/>
    </xf>
    <xf borderId="28" fillId="0" fontId="6" numFmtId="0" xfId="0" applyBorder="1" applyFont="1"/>
    <xf borderId="29" fillId="0" fontId="6" numFmtId="0" xfId="0" applyBorder="1" applyFont="1"/>
    <xf borderId="25" fillId="0" fontId="6" numFmtId="0" xfId="0" applyBorder="1" applyFont="1"/>
    <xf borderId="26" fillId="0" fontId="6" numFmtId="0" xfId="0" applyBorder="1" applyFont="1"/>
    <xf borderId="30" fillId="0" fontId="6" numFmtId="0" xfId="0" applyBorder="1" applyFont="1"/>
    <xf borderId="31" fillId="0" fontId="6" numFmtId="0" xfId="0" applyBorder="1" applyFont="1"/>
    <xf borderId="32" fillId="0" fontId="6" numFmtId="0" xfId="0" applyBorder="1" applyFont="1"/>
    <xf borderId="15" fillId="4" fontId="21" numFmtId="0" xfId="0" applyAlignment="1" applyBorder="1" applyFont="1">
      <alignment shrinkToFit="0" vertical="top" wrapText="1"/>
    </xf>
    <xf borderId="1" fillId="4" fontId="21" numFmtId="0" xfId="0" applyAlignment="1" applyBorder="1" applyFont="1">
      <alignment shrinkToFit="0" vertical="top" wrapText="1"/>
    </xf>
    <xf borderId="16" fillId="4" fontId="21" numFmtId="0" xfId="0" applyAlignment="1" applyBorder="1" applyFont="1">
      <alignment shrinkToFit="0" vertical="top" wrapText="1"/>
    </xf>
    <xf borderId="33" fillId="3" fontId="1" numFmtId="0" xfId="0" applyBorder="1" applyFont="1"/>
    <xf borderId="34" fillId="3" fontId="1" numFmtId="0" xfId="0" applyBorder="1" applyFont="1"/>
    <xf borderId="34" fillId="3" fontId="1" numFmtId="0" xfId="0" applyAlignment="1" applyBorder="1" applyFont="1">
      <alignment horizontal="right"/>
    </xf>
    <xf borderId="34" fillId="3" fontId="1" numFmtId="0" xfId="0" applyAlignment="1" applyBorder="1" applyFont="1">
      <alignment horizontal="left"/>
    </xf>
    <xf borderId="35" fillId="3" fontId="1" numFmtId="0" xfId="0" applyBorder="1" applyFont="1"/>
    <xf borderId="36" fillId="4" fontId="1" numFmtId="0" xfId="0" applyBorder="1" applyFont="1"/>
    <xf borderId="36" fillId="4" fontId="1" numFmtId="0" xfId="0" applyAlignment="1" applyBorder="1" applyFont="1">
      <alignment horizontal="right"/>
    </xf>
    <xf borderId="36" fillId="4" fontId="1" numFmtId="0" xfId="0" applyAlignment="1" applyBorder="1" applyFont="1">
      <alignment horizontal="left"/>
    </xf>
    <xf borderId="1" fillId="8" fontId="4" numFmtId="0" xfId="0" applyBorder="1" applyFill="1" applyFont="1"/>
    <xf borderId="1" fillId="8" fontId="1" numFmtId="0" xfId="0" applyBorder="1" applyFont="1"/>
    <xf borderId="1" fillId="8" fontId="1" numFmtId="0" xfId="0" applyAlignment="1" applyBorder="1" applyFont="1">
      <alignment horizontal="right"/>
    </xf>
    <xf borderId="0" fillId="0" fontId="1" numFmtId="15" xfId="0" applyFont="1" applyNumberFormat="1"/>
    <xf borderId="0" fillId="0" fontId="37" numFmtId="169" xfId="0" applyFont="1" applyNumberFormat="1"/>
    <xf borderId="0" fillId="9" fontId="38" numFmtId="166" xfId="0" applyFill="1" applyFont="1" applyNumberFormat="1"/>
    <xf borderId="0" fillId="0" fontId="1" numFmtId="166" xfId="0" applyFont="1" applyNumberFormat="1"/>
    <xf borderId="0" fillId="0" fontId="1" numFmtId="166" xfId="0" applyAlignment="1" applyFont="1" applyNumberFormat="1">
      <alignment readingOrder="0"/>
    </xf>
    <xf borderId="0" fillId="0" fontId="39" numFmtId="0" xfId="0" applyFont="1"/>
    <xf borderId="0" fillId="0" fontId="39" numFmtId="0" xfId="0" applyAlignment="1" applyFont="1">
      <alignment horizontal="left"/>
    </xf>
    <xf borderId="0" fillId="0" fontId="39" numFmtId="10" xfId="0" applyAlignment="1" applyFont="1" applyNumberFormat="1">
      <alignment horizontal="right"/>
    </xf>
    <xf borderId="0" fillId="0" fontId="1" numFmtId="166" xfId="0" applyAlignment="1" applyFont="1" applyNumberFormat="1">
      <alignment horizontal="left"/>
    </xf>
    <xf borderId="0" fillId="0" fontId="1" numFmtId="166" xfId="0" applyAlignment="1" applyFont="1" applyNumberFormat="1">
      <alignment readingOrder="0"/>
    </xf>
    <xf borderId="0" fillId="0" fontId="40" numFmtId="166" xfId="0" applyFont="1" applyNumberFormat="1"/>
    <xf borderId="0" fillId="0" fontId="21" numFmtId="10" xfId="0" applyFont="1" applyNumberFormat="1"/>
    <xf borderId="0" fillId="0" fontId="1" numFmtId="167" xfId="0" applyFont="1" applyNumberFormat="1"/>
    <xf borderId="0" fillId="0" fontId="1" numFmtId="167" xfId="0" applyFont="1" applyNumberFormat="1"/>
    <xf borderId="0" fillId="0" fontId="41" numFmtId="167" xfId="0" applyFont="1" applyNumberFormat="1"/>
    <xf borderId="0" fillId="0" fontId="1" numFmtId="172" xfId="0" applyFont="1" applyNumberFormat="1"/>
    <xf borderId="0" fillId="0" fontId="4" numFmtId="0" xfId="0" applyAlignment="1" applyFont="1">
      <alignment horizontal="left"/>
    </xf>
    <xf borderId="0" fillId="0" fontId="4" numFmtId="167" xfId="0" applyFont="1" applyNumberFormat="1"/>
    <xf borderId="0" fillId="0" fontId="42" numFmtId="9" xfId="0" applyFont="1" applyNumberFormat="1"/>
    <xf borderId="0" fillId="0" fontId="1" numFmtId="172" xfId="0" applyAlignment="1" applyFont="1" applyNumberFormat="1">
      <alignment horizontal="right"/>
    </xf>
    <xf borderId="0" fillId="0" fontId="1" numFmtId="170" xfId="0" applyFont="1" applyNumberFormat="1"/>
    <xf borderId="1" fillId="8" fontId="1" numFmtId="0" xfId="0" applyAlignment="1" applyBorder="1" applyFont="1">
      <alignment horizontal="left"/>
    </xf>
    <xf borderId="0" fillId="0" fontId="39" numFmtId="0" xfId="0" applyAlignment="1" applyFont="1">
      <alignment horizontal="right"/>
    </xf>
    <xf borderId="0" fillId="0" fontId="39" numFmtId="14" xfId="0" applyFont="1" applyNumberFormat="1"/>
    <xf borderId="0" fillId="0" fontId="1" numFmtId="15" xfId="0" applyAlignment="1" applyFont="1" applyNumberFormat="1">
      <alignment horizontal="right"/>
    </xf>
    <xf borderId="0" fillId="0" fontId="1" numFmtId="169" xfId="0" applyFont="1" applyNumberFormat="1"/>
    <xf borderId="0" fillId="0" fontId="43" numFmtId="176" xfId="0" applyFont="1" applyNumberFormat="1"/>
    <xf borderId="0" fillId="0" fontId="44" numFmtId="0" xfId="0" applyAlignment="1" applyFont="1">
      <alignment horizontal="right"/>
    </xf>
    <xf borderId="0" fillId="0" fontId="45" numFmtId="166" xfId="0" applyAlignment="1" applyFont="1" applyNumberFormat="1">
      <alignment horizontal="right"/>
    </xf>
    <xf borderId="0" fillId="0" fontId="3" numFmtId="166" xfId="0" applyAlignment="1" applyFont="1" applyNumberFormat="1">
      <alignment horizontal="right" readingOrder="0"/>
    </xf>
    <xf borderId="0" fillId="0" fontId="46" numFmtId="0" xfId="0" applyAlignment="1" applyFont="1">
      <alignment horizontal="right"/>
    </xf>
    <xf borderId="0" fillId="0" fontId="39" numFmtId="166" xfId="0" applyFont="1" applyNumberFormat="1"/>
    <xf borderId="0" fillId="0" fontId="39" numFmtId="170" xfId="0" applyFont="1" applyNumberFormat="1"/>
    <xf borderId="0" fillId="0" fontId="39" numFmtId="10" xfId="0" applyFont="1" applyNumberFormat="1"/>
    <xf borderId="0" fillId="0" fontId="3" numFmtId="166" xfId="0" applyAlignment="1" applyFont="1" applyNumberFormat="1">
      <alignment horizontal="right"/>
    </xf>
    <xf borderId="0" fillId="0" fontId="3" numFmtId="10" xfId="0" applyAlignment="1" applyFont="1" applyNumberFormat="1">
      <alignment horizontal="right"/>
    </xf>
    <xf borderId="0" fillId="0" fontId="5" numFmtId="0" xfId="0" applyFont="1"/>
    <xf borderId="0" fillId="0" fontId="5" numFmtId="0" xfId="0" applyAlignment="1" applyFont="1">
      <alignment horizontal="left"/>
    </xf>
    <xf borderId="0" fillId="0" fontId="47" numFmtId="168" xfId="0" applyAlignment="1" applyFont="1" applyNumberFormat="1">
      <alignment horizontal="right"/>
    </xf>
    <xf borderId="0" fillId="0" fontId="5" numFmtId="0" xfId="0" applyAlignment="1" applyFont="1">
      <alignment horizontal="right"/>
    </xf>
    <xf borderId="0" fillId="0" fontId="1" numFmtId="177" xfId="0" applyAlignment="1" applyFont="1" applyNumberFormat="1">
      <alignment horizontal="center"/>
    </xf>
    <xf borderId="0" fillId="0" fontId="39" numFmtId="166" xfId="0" applyAlignment="1" applyFont="1" applyNumberFormat="1">
      <alignment horizontal="right"/>
    </xf>
    <xf borderId="0" fillId="0" fontId="39" numFmtId="167" xfId="0" applyAlignment="1" applyFont="1" applyNumberFormat="1">
      <alignment horizontal="right"/>
    </xf>
    <xf borderId="0" fillId="0" fontId="39" numFmtId="15" xfId="0" applyAlignment="1" applyFont="1" applyNumberFormat="1">
      <alignment horizontal="right"/>
    </xf>
    <xf borderId="0" fillId="0" fontId="7" numFmtId="0" xfId="0" applyFont="1"/>
    <xf borderId="0" fillId="0" fontId="39" numFmtId="166" xfId="0" applyAlignment="1" applyFont="1" applyNumberFormat="1">
      <alignment horizontal="right"/>
    </xf>
    <xf borderId="0" fillId="0" fontId="1" numFmtId="0" xfId="0" applyAlignment="1" applyFont="1">
      <alignment horizontal="left"/>
    </xf>
    <xf borderId="0" fillId="0" fontId="7" numFmtId="165" xfId="0" applyFont="1" applyNumberFormat="1"/>
    <xf borderId="0" fillId="0" fontId="7" numFmtId="10" xfId="0" applyFont="1" applyNumberFormat="1"/>
    <xf borderId="1" fillId="2" fontId="18" numFmtId="0" xfId="0" applyBorder="1" applyFont="1"/>
    <xf borderId="1" fillId="2" fontId="18" numFmtId="0" xfId="0" applyAlignment="1" applyBorder="1" applyFont="1">
      <alignment horizontal="right"/>
    </xf>
    <xf borderId="1" fillId="2" fontId="18" numFmtId="0" xfId="0" applyAlignment="1" applyBorder="1" applyFont="1">
      <alignment horizontal="left"/>
    </xf>
    <xf borderId="0" fillId="0" fontId="48" numFmtId="0" xfId="0" applyAlignment="1" applyFont="1">
      <alignment horizontal="left" vertical="center"/>
    </xf>
  </cellXfs>
  <cellStyles count="1">
    <cellStyle xfId="0" name="Normal" builtinId="0"/>
  </cellStyles>
  <dxfs count="2">
    <dxf>
      <font/>
      <fill>
        <patternFill patternType="solid">
          <fgColor theme="0"/>
          <bgColor theme="0"/>
        </patternFill>
      </fill>
      <border/>
    </dxf>
    <dxf>
      <font>
        <color theme="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95250</xdr:colOff>
      <xdr:row>3</xdr:row>
      <xdr:rowOff>28575</xdr:rowOff>
    </xdr:from>
    <xdr:ext cx="3057525" cy="2038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2EFD9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14.43"/>
    <col customWidth="1" min="3" max="3" width="9.57"/>
    <col customWidth="1" min="4" max="7" width="8.71"/>
    <col customWidth="1" min="8" max="8" width="12.71"/>
    <col customWidth="1" min="9" max="14" width="8.71"/>
    <col customWidth="1" min="15" max="15" width="12.71"/>
    <col customWidth="1" min="16" max="16" width="1.71"/>
  </cols>
  <sheetData>
    <row r="1" ht="4.5" customHeight="1">
      <c r="F1" s="1"/>
      <c r="G1" s="1"/>
      <c r="H1" s="1"/>
      <c r="I1" s="2"/>
      <c r="O1" s="1"/>
    </row>
    <row r="2">
      <c r="B2" s="3"/>
      <c r="C2" s="3"/>
      <c r="D2" s="3"/>
      <c r="E2" s="3"/>
      <c r="F2" s="4"/>
      <c r="G2" s="4"/>
      <c r="H2" s="4"/>
      <c r="I2" s="5"/>
      <c r="J2" s="3"/>
      <c r="K2" s="3"/>
      <c r="L2" s="3"/>
      <c r="M2" s="3"/>
      <c r="N2" s="3"/>
      <c r="O2" s="4"/>
    </row>
    <row r="3">
      <c r="B3" s="6" t="s">
        <v>0</v>
      </c>
      <c r="C3" s="6"/>
      <c r="D3" s="6"/>
      <c r="E3" s="6"/>
      <c r="F3" s="7"/>
      <c r="G3" s="7"/>
      <c r="H3" s="8"/>
      <c r="I3" s="9"/>
      <c r="J3" s="6"/>
      <c r="K3" s="6"/>
      <c r="L3" s="6"/>
      <c r="M3" s="6"/>
      <c r="N3" s="10" t="s">
        <v>1</v>
      </c>
      <c r="O3" s="11">
        <f>TODAY()</f>
        <v>45401</v>
      </c>
    </row>
    <row r="4" ht="2.25" customHeight="1">
      <c r="B4" s="12"/>
      <c r="I4" s="2"/>
    </row>
    <row r="5">
      <c r="I5" s="13" t="s">
        <v>2</v>
      </c>
      <c r="J5" s="14"/>
      <c r="K5" s="14"/>
      <c r="L5" s="14"/>
      <c r="M5" s="14"/>
      <c r="N5" s="14"/>
      <c r="O5" s="15"/>
    </row>
    <row r="6">
      <c r="B6" s="12" t="str">
        <f>'Lease Abstract'!E6</f>
        <v>2953 Bunker Hill Lane, Suite 301</v>
      </c>
      <c r="I6" s="16"/>
      <c r="O6" s="17"/>
    </row>
    <row r="7">
      <c r="B7" s="12" t="str">
        <f>'Lease Abstract'!E7&amp;", "&amp;'Lease Abstract'!E8&amp;" "&amp;'Lease Abstract'!G9</f>
        <v>Santa Clara, CA 95054</v>
      </c>
      <c r="I7" s="16"/>
      <c r="O7" s="17"/>
    </row>
    <row r="8">
      <c r="I8" s="16"/>
      <c r="O8" s="17"/>
    </row>
    <row r="9">
      <c r="B9" s="18" t="s">
        <v>3</v>
      </c>
      <c r="H9" s="19" t="str">
        <f>'Lease Abstract'!E5</f>
        <v>ABCLandlord</v>
      </c>
      <c r="I9" s="16"/>
      <c r="O9" s="17"/>
    </row>
    <row r="10">
      <c r="B10" s="20" t="s">
        <v>4</v>
      </c>
      <c r="H10" s="19" t="str">
        <f>'Lease Abstract'!M7</f>
        <v>Office</v>
      </c>
      <c r="I10" s="16"/>
      <c r="O10" s="17"/>
    </row>
    <row r="11">
      <c r="B11" s="20" t="str">
        <f>'Lease Abstract'!H5</f>
        <v>Suite No.</v>
      </c>
      <c r="H11" s="19">
        <f>'Lease Abstract'!M5</f>
        <v>301</v>
      </c>
      <c r="I11" s="16"/>
      <c r="O11" s="17"/>
    </row>
    <row r="12">
      <c r="B12" s="20" t="str">
        <f>'Lease Abstract'!H6</f>
        <v>Net Rentable Area (SF)</v>
      </c>
      <c r="H12" s="21">
        <f>NRA</f>
        <v>9000</v>
      </c>
      <c r="I12" s="16"/>
      <c r="O12" s="17"/>
    </row>
    <row r="13">
      <c r="B13" s="20" t="str">
        <f>'Lease Abstract'!H8</f>
        <v>Reserved Parking Spaces</v>
      </c>
      <c r="H13" s="21" t="str">
        <f>'Lease Abstract'!M8</f>
        <v/>
      </c>
      <c r="I13" s="16"/>
      <c r="O13" s="17"/>
    </row>
    <row r="14">
      <c r="B14" s="20" t="str">
        <f>'Lease Abstract'!H9</f>
        <v>Unreserved Parking Spaces</v>
      </c>
      <c r="H14" s="21" t="str">
        <f>'Lease Abstract'!M9</f>
        <v>pro rata share</v>
      </c>
      <c r="I14" s="16"/>
      <c r="O14" s="17"/>
    </row>
    <row r="15">
      <c r="B15" s="22" t="str">
        <f>'Lease Abstract'!H10</f>
        <v>Parking Ratio (per 1,000 SF)</v>
      </c>
      <c r="H15" s="23">
        <f>'Lease Abstract'!M10</f>
        <v>0</v>
      </c>
      <c r="I15" s="24"/>
      <c r="J15" s="25"/>
      <c r="K15" s="25"/>
      <c r="L15" s="25"/>
      <c r="M15" s="25"/>
      <c r="N15" s="25"/>
      <c r="O15" s="26"/>
    </row>
    <row r="16" ht="2.25" customHeight="1">
      <c r="H16" s="27"/>
    </row>
    <row r="17">
      <c r="B17" s="6" t="s">
        <v>5</v>
      </c>
      <c r="C17" s="6"/>
      <c r="D17" s="6"/>
      <c r="E17" s="28"/>
      <c r="F17" s="7"/>
      <c r="G17" s="7"/>
      <c r="H17" s="8"/>
      <c r="I17" s="9"/>
      <c r="J17" s="6"/>
      <c r="K17" s="6"/>
      <c r="L17" s="6"/>
      <c r="M17" s="6"/>
      <c r="N17" s="28" t="s">
        <v>6</v>
      </c>
      <c r="O17" s="6"/>
    </row>
    <row r="18">
      <c r="B18" s="29" t="s">
        <v>7</v>
      </c>
      <c r="C18" s="29"/>
      <c r="D18" s="29"/>
      <c r="E18" s="29"/>
      <c r="F18" s="29"/>
      <c r="G18" s="29"/>
      <c r="H18" s="30"/>
      <c r="I18" s="29" t="s">
        <v>8</v>
      </c>
      <c r="J18" s="29"/>
      <c r="K18" s="29"/>
      <c r="L18" s="29"/>
      <c r="M18" s="29"/>
      <c r="N18" s="29"/>
      <c r="O18" s="29"/>
    </row>
    <row r="19">
      <c r="B19" s="18" t="s">
        <v>9</v>
      </c>
      <c r="H19" s="31" t="str">
        <f>'Lease Abstract'!E13</f>
        <v>ABCCLIENT</v>
      </c>
      <c r="I19" s="20" t="str">
        <f>'Lease Abstract'!B26</f>
        <v>Lease Commencement Date</v>
      </c>
      <c r="O19" s="32">
        <f>'Lease Abstract'!G26</f>
        <v>45341</v>
      </c>
    </row>
    <row r="20" ht="15.75" customHeight="1">
      <c r="B20" s="20" t="str">
        <f>'Lease Abstract'!B20</f>
        <v>Company Type</v>
      </c>
      <c r="H20" s="31" t="str">
        <f>'Lease Abstract'!E20</f>
        <v>Other Industry</v>
      </c>
      <c r="I20" s="20" t="str">
        <f>'Lease Abstract'!H26</f>
        <v>Base Lease Term</v>
      </c>
      <c r="O20" s="33">
        <f>'Lease Abstract'!M26</f>
        <v>3</v>
      </c>
    </row>
    <row r="21" ht="15.75" customHeight="1">
      <c r="B21" s="20" t="str">
        <f>'Lease Abstract'!B21</f>
        <v>Company Year Established</v>
      </c>
      <c r="H21" s="31" t="str">
        <f>'Lease Abstract'!G21</f>
        <v/>
      </c>
      <c r="I21" s="20" t="str">
        <f>'Lease Abstract'!B27</f>
        <v>Initial Lease Expiration Date (End of Base Term)</v>
      </c>
      <c r="O21" s="32">
        <f>'Lease Abstract'!G27</f>
        <v>46436</v>
      </c>
    </row>
    <row r="22" ht="15.75" customHeight="1">
      <c r="B22" s="20" t="str">
        <f>'Lease Abstract'!B22</f>
        <v>Company Headquarters City</v>
      </c>
      <c r="H22" s="31" t="str">
        <f>'Lease Abstract'!G22</f>
        <v/>
      </c>
      <c r="I22" s="20" t="str">
        <f>'Lease Abstract'!H27</f>
        <v>Monthly Rent per SF</v>
      </c>
      <c r="N22" s="34"/>
      <c r="O22" s="34">
        <f>'Lease Abstract'!M27</f>
        <v>0.3291666667</v>
      </c>
    </row>
    <row r="23" ht="15.75" customHeight="1">
      <c r="B23" s="20" t="str">
        <f>'Lease Abstract'!H20</f>
        <v># of Employees</v>
      </c>
      <c r="H23" s="31" t="str">
        <f>'Lease Abstract'!M20</f>
        <v/>
      </c>
      <c r="I23" s="20" t="str">
        <f>'Lease Abstract'!H28</f>
        <v>Rent Increase %</v>
      </c>
      <c r="O23" s="35">
        <f>'Lease Abstract'!M28</f>
        <v>0.03</v>
      </c>
    </row>
    <row r="24" ht="15.75" customHeight="1">
      <c r="B24" s="20" t="str">
        <f>'Lease Abstract'!H21</f>
        <v>Annual Revenue</v>
      </c>
      <c r="H24" s="36" t="str">
        <f>'Lease Abstract'!M21</f>
        <v/>
      </c>
      <c r="I24" s="20" t="s">
        <v>10</v>
      </c>
      <c r="O24" s="35">
        <f>'Lease CF'!G207</f>
        <v>0.03</v>
      </c>
    </row>
    <row r="25" ht="15.75" customHeight="1">
      <c r="B25" s="20" t="str">
        <f>'Lease Abstract'!H22</f>
        <v>Company Credit Rating (if applicable)</v>
      </c>
      <c r="H25" s="31" t="str">
        <f>'Lease Abstract'!M22</f>
        <v>NA</v>
      </c>
      <c r="I25" s="20" t="s">
        <v>11</v>
      </c>
      <c r="O25" s="20">
        <f>'Lease Abstract'!G32</f>
        <v>1</v>
      </c>
    </row>
    <row r="26" ht="2.25" customHeight="1">
      <c r="H26" s="31"/>
    </row>
    <row r="27" ht="15.75" customHeight="1">
      <c r="B27" s="6" t="s">
        <v>12</v>
      </c>
      <c r="C27" s="6"/>
      <c r="D27" s="6"/>
      <c r="E27" s="6"/>
      <c r="F27" s="7"/>
      <c r="G27" s="7"/>
      <c r="H27" s="8"/>
      <c r="I27" s="9"/>
      <c r="J27" s="6"/>
      <c r="K27" s="6"/>
      <c r="L27" s="6"/>
      <c r="M27" s="6"/>
      <c r="N27" s="6"/>
      <c r="O27" s="6"/>
    </row>
    <row r="28" ht="15.75" customHeight="1">
      <c r="B28" s="29" t="s">
        <v>13</v>
      </c>
      <c r="C28" s="29"/>
      <c r="D28" s="29"/>
      <c r="E28" s="29"/>
      <c r="F28" s="29"/>
      <c r="G28" s="29"/>
      <c r="H28" s="30"/>
      <c r="I28" s="29" t="s">
        <v>14</v>
      </c>
      <c r="J28" s="29"/>
      <c r="K28" s="29"/>
      <c r="L28" s="29"/>
      <c r="M28" s="29"/>
      <c r="N28" s="29"/>
      <c r="O28" s="29"/>
    </row>
    <row r="29" ht="15.75" customHeight="1">
      <c r="B29" s="37" t="str">
        <f>"Net Tenant Cash Flow ("&amp;base_term&amp;" Months)"</f>
        <v>Net Tenant Cash Flow ( Months)</v>
      </c>
      <c r="C29" s="37"/>
      <c r="D29" s="37"/>
      <c r="E29" s="37"/>
      <c r="F29" s="37"/>
      <c r="G29" s="37"/>
      <c r="H29" s="38">
        <f>'Lease CF'!E69</f>
        <v>-86181.495</v>
      </c>
      <c r="I29" s="37" t="str">
        <f>"Net Landlord Cash Flow ("&amp;base_term&amp;" Months)"</f>
        <v>Net Landlord Cash Flow ( Months)</v>
      </c>
      <c r="J29" s="37"/>
      <c r="K29" s="37"/>
      <c r="L29" s="37"/>
      <c r="M29" s="37"/>
      <c r="N29" s="37"/>
      <c r="O29" s="39">
        <f>'Lease CF'!E53</f>
        <v>86181.495</v>
      </c>
    </row>
    <row r="30" ht="15.75" customHeight="1">
      <c r="B30" s="37" t="str">
        <f>"Net Present Value @ "&amp;TEXT('Lease CF'!$D$54,"0.00%")</f>
        <v>Net Present Value @ 12.00%</v>
      </c>
      <c r="C30" s="37"/>
      <c r="D30" s="37"/>
      <c r="E30" s="37"/>
      <c r="F30" s="37"/>
      <c r="G30" s="37"/>
      <c r="H30" s="38">
        <f>'Lease CF'!E70</f>
        <v>-59478.21004</v>
      </c>
      <c r="I30" s="37" t="str">
        <f>"Net Present Value @ "&amp;TEXT('Lease CF'!$D$54,"0.00%")</f>
        <v>Net Present Value @ 12.00%</v>
      </c>
      <c r="J30" s="37"/>
      <c r="K30" s="37"/>
      <c r="L30" s="37"/>
      <c r="M30" s="37"/>
      <c r="N30" s="37"/>
      <c r="O30" s="39">
        <f>'Lease CF'!E54</f>
        <v>59478.21004</v>
      </c>
    </row>
    <row r="31" ht="2.25" customHeight="1">
      <c r="H31" s="40"/>
      <c r="O31" s="41"/>
    </row>
    <row r="32" ht="15.75" customHeight="1">
      <c r="A32" s="42"/>
      <c r="B32" s="42"/>
      <c r="C32" s="42"/>
      <c r="D32" s="42"/>
      <c r="E32" s="42"/>
      <c r="F32" s="42"/>
      <c r="G32" s="43" t="str">
        <f>"/"&amp;SF_M2</f>
        <v>/SF</v>
      </c>
      <c r="H32" s="44" t="s">
        <v>15</v>
      </c>
      <c r="I32" s="42"/>
      <c r="J32" s="42"/>
      <c r="K32" s="42"/>
      <c r="L32" s="42"/>
      <c r="M32" s="42"/>
      <c r="N32" s="43" t="str">
        <f>"/"&amp;SF_M2</f>
        <v>/SF</v>
      </c>
      <c r="O32" s="43" t="s">
        <v>15</v>
      </c>
      <c r="P32" s="42"/>
    </row>
    <row r="33" ht="15.75" customHeight="1">
      <c r="B33" s="2" t="s">
        <v>16</v>
      </c>
      <c r="G33" s="45">
        <f>AVERAGE('Lease CF'!E59:H59)</f>
        <v>-2.723097083</v>
      </c>
      <c r="H33" s="40">
        <f>G33*NRA</f>
        <v>-24507.87375</v>
      </c>
      <c r="I33" s="2" t="s">
        <v>16</v>
      </c>
      <c r="N33" s="45">
        <f>AVERAGE('Lease CF'!E43:H43)</f>
        <v>2.723097083</v>
      </c>
      <c r="O33" s="46">
        <f>N33*'Lease Abstract'!M6</f>
        <v>24507.87375</v>
      </c>
    </row>
    <row r="34" ht="15.75" customHeight="1">
      <c r="B34" s="2" t="s">
        <v>17</v>
      </c>
      <c r="G34" s="45">
        <f>AVERAGE('Lease CF'!E60:H60)</f>
        <v>0</v>
      </c>
      <c r="H34" s="40">
        <f>G34*NRA</f>
        <v>0</v>
      </c>
      <c r="I34" s="2" t="s">
        <v>18</v>
      </c>
      <c r="N34" s="45">
        <f>AVERAGE('Lease CF'!E48:H48)</f>
        <v>0</v>
      </c>
      <c r="O34" s="46">
        <f>N34*NRA</f>
        <v>0</v>
      </c>
    </row>
    <row r="35" ht="15.75" customHeight="1">
      <c r="B35" s="2" t="s">
        <v>19</v>
      </c>
      <c r="G35" s="45">
        <f>AVERAGE('Lease CF'!E63:H63)</f>
        <v>-0.3291666667</v>
      </c>
      <c r="H35" s="40">
        <f>G35*NRA</f>
        <v>-2962.5</v>
      </c>
      <c r="I35" s="2" t="s">
        <v>17</v>
      </c>
      <c r="N35" s="45">
        <f>AVERAGE('Lease CF'!E44:H44)</f>
        <v>0</v>
      </c>
      <c r="O35" s="46">
        <f>N35*NRA</f>
        <v>0</v>
      </c>
    </row>
    <row r="36" ht="15.75" customHeight="1">
      <c r="B36" s="2" t="s">
        <v>20</v>
      </c>
      <c r="G36" s="47">
        <f>AVERAGE('Lease CF'!E64:H64)</f>
        <v>0</v>
      </c>
      <c r="H36" s="48">
        <f>G36*NRA</f>
        <v>0</v>
      </c>
      <c r="I36" s="2" t="s">
        <v>19</v>
      </c>
      <c r="N36" s="47">
        <f>AVERAGE('Lease CF'!E47:H47)</f>
        <v>0.3291666667</v>
      </c>
      <c r="O36" s="49">
        <f>N36*NRA</f>
        <v>2962.5</v>
      </c>
    </row>
    <row r="37" ht="15.75" customHeight="1">
      <c r="B37" s="20" t="s">
        <v>21</v>
      </c>
      <c r="G37" s="45">
        <f>SUM(G33:G36)</f>
        <v>-3.05226375</v>
      </c>
      <c r="H37" s="40">
        <f>G37*NRA</f>
        <v>-27470.37375</v>
      </c>
      <c r="I37" s="20" t="s">
        <v>22</v>
      </c>
      <c r="N37" s="45">
        <f>SUM(N33:N36)</f>
        <v>3.05226375</v>
      </c>
      <c r="O37" s="46">
        <f>N37*NRA</f>
        <v>27470.37375</v>
      </c>
    </row>
    <row r="38" ht="2.25" customHeight="1">
      <c r="I38" s="2"/>
    </row>
    <row r="39" ht="15.75" customHeight="1">
      <c r="B39" s="6" t="s">
        <v>23</v>
      </c>
      <c r="C39" s="6"/>
      <c r="D39" s="6"/>
      <c r="E39" s="6"/>
      <c r="F39" s="7"/>
      <c r="G39" s="7"/>
      <c r="H39" s="8"/>
      <c r="I39" s="9"/>
      <c r="J39" s="6"/>
      <c r="K39" s="6"/>
      <c r="L39" s="6"/>
      <c r="M39" s="6"/>
      <c r="N39" s="6"/>
      <c r="O39" s="6"/>
    </row>
    <row r="40" ht="15.75" customHeight="1">
      <c r="B40" s="50" t="s">
        <v>24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ht="7.5" customHeight="1">
      <c r="B41" s="51"/>
    </row>
    <row r="42" ht="15.75" customHeight="1">
      <c r="B42" s="52" t="s">
        <v>25</v>
      </c>
      <c r="C42" s="53">
        <f>IFERROR('Lease CF'!F42,"")</f>
        <v>1</v>
      </c>
      <c r="D42" s="53">
        <f>IFERROR('Lease CF'!G42,"")</f>
        <v>2</v>
      </c>
      <c r="E42" s="53">
        <f>IFERROR('Lease CF'!H42,"")</f>
        <v>3</v>
      </c>
      <c r="F42" s="53" t="str">
        <f>IFERROR('Lease CF'!I42,"")</f>
        <v/>
      </c>
      <c r="G42" s="53" t="str">
        <f>IFERROR('Lease CF'!J42,"")</f>
        <v/>
      </c>
      <c r="H42" s="53" t="str">
        <f>IFERROR('Lease CF'!K42,"")</f>
        <v/>
      </c>
      <c r="I42" s="53" t="str">
        <f>IFERROR('Lease CF'!L42,"")</f>
        <v/>
      </c>
      <c r="J42" s="53" t="str">
        <f>IFERROR('Lease CF'!M42,"")</f>
        <v/>
      </c>
      <c r="K42" s="53" t="str">
        <f>IFERROR('Lease CF'!N42,"")</f>
        <v/>
      </c>
      <c r="L42" s="53" t="str">
        <f>IFERROR('Lease CF'!O42,"")</f>
        <v/>
      </c>
      <c r="M42" s="53" t="str">
        <f>IFERROR('Lease CF'!P42,"")</f>
        <v/>
      </c>
      <c r="N42" s="53" t="str">
        <f>IFERROR('Lease CF'!Q42,"")</f>
        <v/>
      </c>
      <c r="O42" s="53" t="str">
        <f>IFERROR('Lease CF'!R42,"")</f>
        <v/>
      </c>
    </row>
    <row r="43" ht="15.75" customHeight="1">
      <c r="B43" s="18" t="s">
        <v>26</v>
      </c>
      <c r="C43" s="54">
        <f>'Lease CF'!F76</f>
        <v>2.633333333</v>
      </c>
      <c r="D43" s="54">
        <f>'Lease CF'!G76</f>
        <v>4.0685</v>
      </c>
      <c r="E43" s="54">
        <f>'Lease CF'!H76</f>
        <v>4.190555</v>
      </c>
      <c r="F43" s="54" t="str">
        <f>'Lease CF'!I76</f>
        <v/>
      </c>
      <c r="G43" s="54" t="str">
        <f>'Lease CF'!J76</f>
        <v/>
      </c>
      <c r="H43" s="54" t="str">
        <f>'Lease CF'!K76</f>
        <v/>
      </c>
      <c r="I43" s="54" t="str">
        <f>'Lease CF'!L76</f>
        <v/>
      </c>
      <c r="J43" s="54" t="str">
        <f>'Lease CF'!M76</f>
        <v/>
      </c>
      <c r="K43" s="54" t="str">
        <f>'Lease CF'!N76</f>
        <v/>
      </c>
      <c r="L43" s="54" t="str">
        <f>'Lease CF'!O76</f>
        <v/>
      </c>
      <c r="M43" s="54" t="str">
        <f>'Lease CF'!P76</f>
        <v/>
      </c>
      <c r="N43" s="54" t="str">
        <f>'Lease CF'!Q76</f>
        <v/>
      </c>
      <c r="O43" s="54" t="str">
        <f>'Lease CF'!R76</f>
        <v/>
      </c>
    </row>
    <row r="44" ht="15.75" customHeight="1">
      <c r="B44" s="18" t="s">
        <v>27</v>
      </c>
      <c r="C44" s="54">
        <f>'Lease CF'!F80+'Lease CF'!F81</f>
        <v>1.316666667</v>
      </c>
      <c r="D44" s="54">
        <f>'Lease CF'!G80+'Lease CF'!G81</f>
        <v>0</v>
      </c>
      <c r="E44" s="54">
        <f>'Lease CF'!H80+'Lease CF'!H81</f>
        <v>0</v>
      </c>
      <c r="F44" s="54" t="str">
        <f>'Lease CF'!I77</f>
        <v/>
      </c>
      <c r="G44" s="54" t="str">
        <f>'Lease CF'!J77</f>
        <v/>
      </c>
      <c r="H44" s="54" t="str">
        <f>'Lease CF'!K77</f>
        <v/>
      </c>
      <c r="I44" s="54" t="str">
        <f>'Lease CF'!L77</f>
        <v/>
      </c>
      <c r="J44" s="54" t="str">
        <f>'Lease CF'!M77</f>
        <v/>
      </c>
      <c r="K44" s="54" t="str">
        <f>'Lease CF'!N77</f>
        <v/>
      </c>
      <c r="L44" s="54" t="str">
        <f>'Lease CF'!O77</f>
        <v/>
      </c>
      <c r="M44" s="54" t="str">
        <f>'Lease CF'!P77</f>
        <v/>
      </c>
      <c r="N44" s="54" t="str">
        <f>'Lease CF'!Q77</f>
        <v/>
      </c>
      <c r="O44" s="54" t="str">
        <f>IFERROR('Lease CF'!Q58,"")</f>
        <v/>
      </c>
    </row>
    <row r="45" ht="15.75" customHeight="1">
      <c r="B45" s="55" t="s">
        <v>28</v>
      </c>
      <c r="C45" s="56">
        <f t="shared" ref="C45:E45" si="1">C43-C44</f>
        <v>1.316666667</v>
      </c>
      <c r="D45" s="56">
        <f t="shared" si="1"/>
        <v>4.0685</v>
      </c>
      <c r="E45" s="56">
        <f t="shared" si="1"/>
        <v>4.190555</v>
      </c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</row>
    <row r="46" ht="15.75" customHeight="1">
      <c r="B46" s="57"/>
      <c r="C46" s="58"/>
      <c r="D46" s="58"/>
      <c r="E46" s="58"/>
      <c r="F46" s="58"/>
      <c r="G46" s="58"/>
      <c r="H46" s="58"/>
      <c r="I46" s="58"/>
      <c r="J46" s="59"/>
      <c r="K46" s="59"/>
      <c r="L46" s="59"/>
      <c r="M46" s="59"/>
      <c r="N46" s="59"/>
      <c r="O46" s="59"/>
      <c r="P46" s="59"/>
    </row>
    <row r="47" ht="15.75" customHeight="1">
      <c r="B47" s="60"/>
      <c r="C47" s="61"/>
      <c r="D47" s="61"/>
      <c r="E47" s="61"/>
      <c r="F47" s="61"/>
      <c r="G47" s="61"/>
      <c r="H47" s="61"/>
      <c r="I47" s="61"/>
      <c r="J47" s="54"/>
      <c r="K47" s="54"/>
      <c r="L47" s="54"/>
      <c r="M47" s="54"/>
      <c r="N47" s="54"/>
      <c r="O47" s="54"/>
      <c r="P47" s="54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5">
    <mergeCell ref="B4:H5"/>
    <mergeCell ref="I5:O15"/>
    <mergeCell ref="B6:H6"/>
    <mergeCell ref="B7:H7"/>
    <mergeCell ref="B8:H8"/>
  </mergeCells>
  <printOptions horizontalCentered="1"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EEAF6"/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9" width="12.29"/>
    <col customWidth="1" min="10" max="10" width="13.43"/>
    <col customWidth="1" min="11" max="13" width="11.71"/>
    <col customWidth="1" min="14" max="14" width="1.71"/>
    <col customWidth="1" min="15" max="15" width="8.71"/>
    <col customWidth="1" min="16" max="16" width="11.0"/>
    <col customWidth="1" min="17" max="26" width="8.71"/>
  </cols>
  <sheetData>
    <row r="1" ht="4.5" customHeight="1">
      <c r="E1" s="1"/>
      <c r="F1" s="1"/>
      <c r="G1" s="1"/>
      <c r="H1" s="2"/>
      <c r="M1" s="1"/>
    </row>
    <row r="2">
      <c r="B2" s="62" t="s">
        <v>29</v>
      </c>
      <c r="C2" s="63"/>
      <c r="D2" s="63"/>
      <c r="E2" s="64"/>
      <c r="F2" s="64"/>
      <c r="G2" s="64"/>
      <c r="H2" s="65"/>
      <c r="I2" s="63"/>
      <c r="J2" s="63"/>
      <c r="K2" s="63"/>
      <c r="L2" s="66"/>
      <c r="M2" s="67"/>
      <c r="P2" s="68" t="s">
        <v>30</v>
      </c>
    </row>
    <row r="3">
      <c r="B3" s="69"/>
      <c r="C3" s="3"/>
      <c r="D3" s="3"/>
      <c r="E3" s="4"/>
      <c r="F3" s="4"/>
      <c r="G3" s="4"/>
      <c r="H3" s="5"/>
      <c r="I3" s="3"/>
      <c r="J3" s="3"/>
      <c r="K3" s="3"/>
      <c r="L3" s="3"/>
      <c r="M3" s="70"/>
      <c r="P3" s="71" t="s">
        <v>31</v>
      </c>
    </row>
    <row r="4">
      <c r="B4" s="72" t="s">
        <v>32</v>
      </c>
      <c r="C4" s="6"/>
      <c r="D4" s="6"/>
      <c r="E4" s="7"/>
      <c r="F4" s="7"/>
      <c r="G4" s="7"/>
      <c r="H4" s="9"/>
      <c r="I4" s="6"/>
      <c r="J4" s="6"/>
      <c r="K4" s="6"/>
      <c r="L4" s="6"/>
      <c r="M4" s="73"/>
    </row>
    <row r="5">
      <c r="B5" s="74" t="s">
        <v>3</v>
      </c>
      <c r="C5" s="22"/>
      <c r="D5" s="22"/>
      <c r="E5" s="75" t="s">
        <v>33</v>
      </c>
      <c r="F5" s="76"/>
      <c r="G5" s="77"/>
      <c r="H5" s="78" t="s">
        <v>34</v>
      </c>
      <c r="I5" s="22"/>
      <c r="J5" s="22"/>
      <c r="K5" s="22"/>
      <c r="L5" s="22"/>
      <c r="M5" s="79">
        <v>301.0</v>
      </c>
      <c r="P5" s="68" t="s">
        <v>35</v>
      </c>
    </row>
    <row r="6">
      <c r="B6" s="80" t="s">
        <v>36</v>
      </c>
      <c r="C6" s="22"/>
      <c r="D6" s="22"/>
      <c r="E6" s="75" t="s">
        <v>37</v>
      </c>
      <c r="F6" s="76"/>
      <c r="G6" s="77"/>
      <c r="H6" s="78" t="str">
        <f>"Net Rentable Area ("&amp;SF_M2&amp;")"</f>
        <v>Net Rentable Area (SF)</v>
      </c>
      <c r="I6" s="22"/>
      <c r="J6" s="22"/>
      <c r="K6" s="22"/>
      <c r="L6" s="22"/>
      <c r="M6" s="81">
        <v>9000.0</v>
      </c>
      <c r="P6" s="82" t="s">
        <v>38</v>
      </c>
    </row>
    <row r="7">
      <c r="B7" s="80" t="s">
        <v>39</v>
      </c>
      <c r="C7" s="22"/>
      <c r="D7" s="22"/>
      <c r="E7" s="75" t="s">
        <v>40</v>
      </c>
      <c r="F7" s="76"/>
      <c r="G7" s="77"/>
      <c r="H7" s="78" t="s">
        <v>4</v>
      </c>
      <c r="I7" s="22"/>
      <c r="J7" s="22"/>
      <c r="K7" s="22"/>
      <c r="L7" s="22"/>
      <c r="M7" s="83" t="s">
        <v>41</v>
      </c>
    </row>
    <row r="8">
      <c r="B8" s="80" t="s">
        <v>42</v>
      </c>
      <c r="C8" s="22"/>
      <c r="D8" s="22"/>
      <c r="E8" s="75" t="s">
        <v>43</v>
      </c>
      <c r="F8" s="76"/>
      <c r="G8" s="77"/>
      <c r="H8" s="78" t="s">
        <v>44</v>
      </c>
      <c r="I8" s="22"/>
      <c r="J8" s="22"/>
      <c r="K8" s="22"/>
      <c r="L8" s="22"/>
      <c r="M8" s="83"/>
    </row>
    <row r="9">
      <c r="B9" s="80" t="s">
        <v>45</v>
      </c>
      <c r="C9" s="22"/>
      <c r="D9" s="22"/>
      <c r="E9" s="84"/>
      <c r="F9" s="84"/>
      <c r="G9" s="85">
        <v>95054.0</v>
      </c>
      <c r="H9" s="78" t="s">
        <v>46</v>
      </c>
      <c r="I9" s="22"/>
      <c r="J9" s="22"/>
      <c r="K9" s="22"/>
      <c r="L9" s="22"/>
      <c r="M9" s="79" t="s">
        <v>47</v>
      </c>
    </row>
    <row r="10">
      <c r="B10" s="80" t="s">
        <v>48</v>
      </c>
      <c r="C10" s="22"/>
      <c r="D10" s="22"/>
      <c r="E10" s="86" t="s">
        <v>49</v>
      </c>
      <c r="F10" s="76"/>
      <c r="G10" s="77"/>
      <c r="H10" s="78" t="str">
        <f>"Parking Ratio (per 1,000 "&amp;SF_M2&amp;")"</f>
        <v>Parking Ratio (per 1,000 SF)</v>
      </c>
      <c r="I10" s="22"/>
      <c r="J10" s="22"/>
      <c r="K10" s="22"/>
      <c r="L10" s="22"/>
      <c r="M10" s="87">
        <f>SUM(M8:M9)/(M6/1000)</f>
        <v>0</v>
      </c>
    </row>
    <row r="11" ht="4.5" customHeight="1">
      <c r="B11" s="80"/>
      <c r="C11" s="22"/>
      <c r="D11" s="22"/>
      <c r="E11" s="84"/>
      <c r="F11" s="84"/>
      <c r="G11" s="84"/>
      <c r="H11" s="78"/>
      <c r="I11" s="22"/>
      <c r="J11" s="22"/>
      <c r="K11" s="22"/>
      <c r="L11" s="22"/>
      <c r="M11" s="88"/>
    </row>
    <row r="12">
      <c r="B12" s="72" t="s">
        <v>7</v>
      </c>
      <c r="C12" s="6"/>
      <c r="D12" s="6"/>
      <c r="E12" s="7"/>
      <c r="F12" s="7"/>
      <c r="G12" s="7"/>
      <c r="H12" s="9"/>
      <c r="I12" s="6"/>
      <c r="J12" s="6"/>
      <c r="K12" s="6"/>
      <c r="L12" s="6"/>
      <c r="M12" s="73"/>
    </row>
    <row r="13">
      <c r="B13" s="80" t="s">
        <v>9</v>
      </c>
      <c r="C13" s="22"/>
      <c r="D13" s="22"/>
      <c r="E13" s="75" t="s">
        <v>50</v>
      </c>
      <c r="F13" s="76"/>
      <c r="G13" s="77"/>
      <c r="H13" s="78" t="s">
        <v>51</v>
      </c>
      <c r="I13" s="22"/>
      <c r="J13" s="22"/>
      <c r="K13" s="86"/>
      <c r="L13" s="76"/>
      <c r="M13" s="89"/>
    </row>
    <row r="14">
      <c r="B14" s="80" t="s">
        <v>36</v>
      </c>
      <c r="C14" s="22"/>
      <c r="D14" s="22"/>
      <c r="E14" s="84"/>
      <c r="F14" s="84"/>
      <c r="G14" s="90"/>
      <c r="H14" s="78" t="s">
        <v>52</v>
      </c>
      <c r="I14" s="22"/>
      <c r="J14" s="22"/>
      <c r="K14" s="86"/>
      <c r="L14" s="76"/>
      <c r="M14" s="89"/>
    </row>
    <row r="15">
      <c r="B15" s="80" t="s">
        <v>39</v>
      </c>
      <c r="C15" s="22"/>
      <c r="D15" s="22"/>
      <c r="E15" s="84"/>
      <c r="F15" s="84"/>
      <c r="G15" s="90"/>
      <c r="H15" s="78" t="s">
        <v>53</v>
      </c>
      <c r="I15" s="22"/>
      <c r="J15" s="22"/>
      <c r="K15" s="86"/>
      <c r="L15" s="76"/>
      <c r="M15" s="89"/>
    </row>
    <row r="16">
      <c r="B16" s="80" t="s">
        <v>42</v>
      </c>
      <c r="C16" s="22"/>
      <c r="D16" s="22"/>
      <c r="E16" s="84"/>
      <c r="F16" s="84"/>
      <c r="G16" s="90"/>
      <c r="H16" s="78" t="s">
        <v>54</v>
      </c>
      <c r="I16" s="22"/>
      <c r="J16" s="22"/>
      <c r="K16" s="91"/>
      <c r="L16" s="76"/>
      <c r="M16" s="89"/>
    </row>
    <row r="17">
      <c r="B17" s="80" t="s">
        <v>45</v>
      </c>
      <c r="C17" s="22"/>
      <c r="D17" s="22"/>
      <c r="E17" s="84"/>
      <c r="F17" s="84"/>
      <c r="G17" s="90"/>
      <c r="H17" s="78" t="s">
        <v>55</v>
      </c>
      <c r="I17" s="22"/>
      <c r="J17" s="22"/>
      <c r="K17" s="86"/>
      <c r="L17" s="76"/>
      <c r="M17" s="89"/>
    </row>
    <row r="18">
      <c r="B18" s="80" t="s">
        <v>48</v>
      </c>
      <c r="C18" s="22"/>
      <c r="D18" s="22"/>
      <c r="E18" s="84"/>
      <c r="F18" s="84"/>
      <c r="G18" s="90"/>
      <c r="H18" s="78" t="s">
        <v>56</v>
      </c>
      <c r="I18" s="22"/>
      <c r="J18" s="22"/>
      <c r="K18" s="92"/>
      <c r="L18" s="76"/>
      <c r="M18" s="89"/>
    </row>
    <row r="19" ht="4.5" customHeight="1">
      <c r="B19" s="80"/>
      <c r="C19" s="22"/>
      <c r="D19" s="22"/>
      <c r="E19" s="84"/>
      <c r="F19" s="84"/>
      <c r="G19" s="84"/>
      <c r="H19" s="78"/>
      <c r="I19" s="22"/>
      <c r="J19" s="22"/>
      <c r="K19" s="22"/>
      <c r="L19" s="22"/>
      <c r="M19" s="88"/>
    </row>
    <row r="20">
      <c r="B20" s="80" t="s">
        <v>57</v>
      </c>
      <c r="C20" s="22"/>
      <c r="D20" s="22"/>
      <c r="E20" s="75" t="s">
        <v>58</v>
      </c>
      <c r="F20" s="76"/>
      <c r="G20" s="77"/>
      <c r="H20" s="78" t="s">
        <v>59</v>
      </c>
      <c r="I20" s="22"/>
      <c r="J20" s="22"/>
      <c r="K20" s="22"/>
      <c r="L20" s="22"/>
      <c r="M20" s="83"/>
    </row>
    <row r="21" ht="15.75" customHeight="1">
      <c r="B21" s="93" t="s">
        <v>60</v>
      </c>
      <c r="C21" s="22"/>
      <c r="D21" s="22"/>
      <c r="E21" s="94"/>
      <c r="F21" s="94"/>
      <c r="G21" s="90"/>
      <c r="H21" s="78" t="s">
        <v>61</v>
      </c>
      <c r="I21" s="22"/>
      <c r="J21" s="22"/>
      <c r="K21" s="22"/>
      <c r="L21" s="22"/>
      <c r="M21" s="95"/>
    </row>
    <row r="22" ht="15.75" customHeight="1">
      <c r="B22" s="80" t="s">
        <v>62</v>
      </c>
      <c r="C22" s="22"/>
      <c r="D22" s="22"/>
      <c r="E22" s="96"/>
      <c r="F22" s="96"/>
      <c r="G22" s="90"/>
      <c r="H22" s="78" t="s">
        <v>63</v>
      </c>
      <c r="I22" s="22"/>
      <c r="J22" s="22"/>
      <c r="K22" s="22"/>
      <c r="L22" s="22"/>
      <c r="M22" s="83" t="s">
        <v>64</v>
      </c>
    </row>
    <row r="23" ht="4.5" customHeight="1">
      <c r="B23" s="80"/>
      <c r="C23" s="22"/>
      <c r="D23" s="22"/>
      <c r="E23" s="84"/>
      <c r="F23" s="84"/>
      <c r="G23" s="84"/>
      <c r="H23" s="78"/>
      <c r="I23" s="22"/>
      <c r="J23" s="22"/>
      <c r="K23" s="22"/>
      <c r="L23" s="22"/>
      <c r="M23" s="88"/>
    </row>
    <row r="24" ht="15.75" customHeight="1">
      <c r="B24" s="72" t="s">
        <v>65</v>
      </c>
      <c r="C24" s="6"/>
      <c r="D24" s="6"/>
      <c r="E24" s="7"/>
      <c r="F24" s="7"/>
      <c r="G24" s="7"/>
      <c r="H24" s="9"/>
      <c r="I24" s="6"/>
      <c r="J24" s="6"/>
      <c r="K24" s="6"/>
      <c r="L24" s="6"/>
      <c r="M24" s="73"/>
    </row>
    <row r="25" ht="15.75" customHeight="1">
      <c r="B25" s="97" t="s">
        <v>66</v>
      </c>
      <c r="C25" s="22"/>
      <c r="D25" s="22"/>
      <c r="E25" s="84"/>
      <c r="F25" s="84"/>
      <c r="G25" s="84"/>
      <c r="M25" s="98"/>
    </row>
    <row r="26" ht="15.75" customHeight="1">
      <c r="B26" s="93" t="s">
        <v>67</v>
      </c>
      <c r="C26" s="22"/>
      <c r="D26" s="22"/>
      <c r="E26" s="84"/>
      <c r="F26" s="99"/>
      <c r="G26" s="100">
        <v>45341.0</v>
      </c>
      <c r="H26" s="78" t="s">
        <v>68</v>
      </c>
      <c r="I26" s="22"/>
      <c r="J26" s="22"/>
      <c r="K26" s="84"/>
      <c r="L26" s="101">
        <f>ROUND(M26*12,0)</f>
        <v>36</v>
      </c>
      <c r="M26" s="102">
        <f>ROUND((G27-G26)/365.25,2)</f>
        <v>3</v>
      </c>
    </row>
    <row r="27" ht="15.75" customHeight="1">
      <c r="B27" s="93" t="s">
        <v>69</v>
      </c>
      <c r="C27" s="22"/>
      <c r="D27" s="22"/>
      <c r="E27" s="84"/>
      <c r="F27" s="99"/>
      <c r="G27" s="100">
        <v>46436.0</v>
      </c>
      <c r="H27" s="103" t="s">
        <v>70</v>
      </c>
      <c r="I27" s="22"/>
      <c r="J27" s="22"/>
      <c r="K27" s="22"/>
      <c r="L27" s="101"/>
      <c r="M27" s="104">
        <f>3.95/12</f>
        <v>0.3291666667</v>
      </c>
    </row>
    <row r="28" ht="15.75" customHeight="1">
      <c r="B28" s="93" t="s">
        <v>71</v>
      </c>
      <c r="C28" s="22"/>
      <c r="D28" s="22"/>
      <c r="E28" s="84" t="s">
        <v>72</v>
      </c>
      <c r="F28" s="105">
        <f>EDATE(G26,120)</f>
        <v>48994</v>
      </c>
      <c r="G28" s="90" t="s">
        <v>73</v>
      </c>
      <c r="H28" s="103" t="s">
        <v>74</v>
      </c>
      <c r="I28" s="22"/>
      <c r="J28" s="22"/>
      <c r="K28" s="22"/>
      <c r="L28" s="22"/>
      <c r="M28" s="106">
        <v>0.03</v>
      </c>
    </row>
    <row r="29" ht="15.75" customHeight="1">
      <c r="B29" s="93" t="s">
        <v>75</v>
      </c>
      <c r="C29" s="22"/>
      <c r="D29" s="22"/>
      <c r="E29" s="22"/>
      <c r="F29" s="22"/>
      <c r="G29" s="107"/>
      <c r="H29" s="18" t="s">
        <v>76</v>
      </c>
      <c r="M29" s="79">
        <v>12.0</v>
      </c>
    </row>
    <row r="30" ht="15.75" customHeight="1">
      <c r="B30" s="108"/>
      <c r="H30" s="18" t="s">
        <v>77</v>
      </c>
      <c r="M30" s="79">
        <v>4.0</v>
      </c>
    </row>
    <row r="31" ht="15.75" customHeight="1">
      <c r="B31" s="109" t="s">
        <v>78</v>
      </c>
      <c r="C31" s="22"/>
      <c r="D31" s="22"/>
      <c r="E31" s="22"/>
      <c r="F31" s="110"/>
      <c r="G31" s="111" t="s">
        <v>79</v>
      </c>
      <c r="H31" s="112" t="s">
        <v>80</v>
      </c>
      <c r="I31" s="22"/>
      <c r="J31" s="22"/>
      <c r="K31" s="22"/>
      <c r="L31" s="22"/>
      <c r="M31" s="113" t="s">
        <v>73</v>
      </c>
    </row>
    <row r="32" ht="15.75" customHeight="1">
      <c r="B32" s="114" t="s">
        <v>81</v>
      </c>
      <c r="C32" s="22"/>
      <c r="D32" s="22"/>
      <c r="E32" s="22"/>
      <c r="F32" s="110"/>
      <c r="G32" s="111">
        <v>1.0</v>
      </c>
      <c r="H32" s="112" t="s">
        <v>82</v>
      </c>
      <c r="I32" s="22"/>
      <c r="J32" s="22"/>
      <c r="K32" s="22"/>
      <c r="L32" s="22"/>
      <c r="M32" s="115"/>
    </row>
    <row r="33" ht="15.75" customHeight="1">
      <c r="B33" s="114" t="s">
        <v>83</v>
      </c>
      <c r="C33" s="22"/>
      <c r="D33" s="75" t="s">
        <v>84</v>
      </c>
      <c r="E33" s="76"/>
      <c r="F33" s="76"/>
      <c r="G33" s="76"/>
      <c r="H33" s="76"/>
      <c r="I33" s="76"/>
      <c r="J33" s="76"/>
      <c r="K33" s="76"/>
      <c r="L33" s="76"/>
      <c r="M33" s="89"/>
    </row>
    <row r="34" ht="15.75" customHeight="1">
      <c r="B34" s="93" t="s">
        <v>85</v>
      </c>
      <c r="C34" s="22"/>
      <c r="D34" s="86"/>
      <c r="E34" s="76"/>
      <c r="F34" s="76"/>
      <c r="G34" s="76"/>
      <c r="H34" s="76"/>
      <c r="I34" s="76"/>
      <c r="J34" s="76"/>
      <c r="K34" s="76"/>
      <c r="L34" s="76"/>
      <c r="M34" s="89"/>
    </row>
    <row r="35" ht="4.5" customHeight="1">
      <c r="B35" s="80"/>
      <c r="C35" s="22"/>
      <c r="D35" s="22"/>
      <c r="E35" s="84"/>
      <c r="F35" s="84"/>
      <c r="G35" s="84"/>
      <c r="H35" s="22"/>
      <c r="I35" s="22"/>
      <c r="J35" s="22"/>
      <c r="K35" s="22"/>
      <c r="L35" s="22"/>
      <c r="M35" s="116"/>
    </row>
    <row r="36" ht="15.75" customHeight="1">
      <c r="B36" s="117" t="s">
        <v>86</v>
      </c>
      <c r="C36" s="118"/>
      <c r="D36" s="118"/>
      <c r="E36" s="119"/>
      <c r="F36" s="119"/>
      <c r="G36" s="119"/>
      <c r="H36" s="120"/>
      <c r="I36" s="118"/>
      <c r="J36" s="118"/>
      <c r="K36" s="118"/>
      <c r="L36" s="118"/>
      <c r="M36" s="121"/>
    </row>
    <row r="37" ht="15.75" customHeight="1">
      <c r="B37" s="122" t="s">
        <v>87</v>
      </c>
      <c r="C37" s="123" t="s">
        <v>88</v>
      </c>
      <c r="D37" s="123" t="s">
        <v>89</v>
      </c>
      <c r="E37" s="124" t="s">
        <v>90</v>
      </c>
      <c r="F37" s="124" t="str">
        <f>"Rent/"&amp;SF_M2&amp;"/Yr"</f>
        <v>Rent/SF/Yr</v>
      </c>
      <c r="G37" s="124" t="s">
        <v>91</v>
      </c>
      <c r="H37" s="124" t="s">
        <v>92</v>
      </c>
      <c r="I37" s="124" t="s">
        <v>93</v>
      </c>
      <c r="J37" s="124" t="s">
        <v>94</v>
      </c>
      <c r="K37" s="124" t="s">
        <v>95</v>
      </c>
      <c r="M37" s="125"/>
    </row>
    <row r="38" ht="15.75" customHeight="1">
      <c r="B38" s="126">
        <f>G26</f>
        <v>45341</v>
      </c>
      <c r="C38" s="105">
        <f>EDATE(B38,$M$30)-1</f>
        <v>45461</v>
      </c>
      <c r="D38" s="127">
        <f>M30</f>
        <v>4</v>
      </c>
      <c r="E38" s="128">
        <v>0.0</v>
      </c>
      <c r="F38" s="129">
        <v>0.0</v>
      </c>
      <c r="G38" s="129">
        <v>0.0</v>
      </c>
      <c r="H38" s="130" t="s">
        <v>64</v>
      </c>
      <c r="I38" s="90" t="s">
        <v>96</v>
      </c>
      <c r="J38" s="85" t="s">
        <v>97</v>
      </c>
      <c r="K38" s="131" t="s">
        <v>98</v>
      </c>
      <c r="L38" s="132"/>
      <c r="M38" s="133"/>
    </row>
    <row r="39" ht="15.75" customHeight="1">
      <c r="B39" s="126">
        <f>C38+1</f>
        <v>45462</v>
      </c>
      <c r="C39" s="105">
        <f>EDATE(B39,M29-M30)-1</f>
        <v>45706</v>
      </c>
      <c r="D39" s="127">
        <f>M29-M30</f>
        <v>8</v>
      </c>
      <c r="E39" s="134">
        <f>M27*M6</f>
        <v>2962.5</v>
      </c>
      <c r="F39" s="135">
        <f t="shared" ref="F39:F44" si="1">G39*12</f>
        <v>3.95</v>
      </c>
      <c r="G39" s="135">
        <f>M27</f>
        <v>0.3291666667</v>
      </c>
      <c r="H39" s="130" t="s">
        <v>64</v>
      </c>
      <c r="I39" s="90" t="s">
        <v>96</v>
      </c>
      <c r="J39" s="90" t="s">
        <v>99</v>
      </c>
      <c r="K39" s="131"/>
      <c r="L39" s="132"/>
      <c r="M39" s="133"/>
    </row>
    <row r="40" ht="15.75" customHeight="1">
      <c r="B40" s="136">
        <f t="shared" ref="B40:B44" si="2">C39+1</f>
        <v>45707</v>
      </c>
      <c r="C40" s="105">
        <f t="shared" ref="C40:C44" si="3">EDATE(B40,$M$29)-1</f>
        <v>46071</v>
      </c>
      <c r="D40" s="137">
        <f t="shared" ref="D40:D46" si="4">IF(OR(B40="",C40=""),"",ROUND((C40-B40)/365.25*12,0))</f>
        <v>12</v>
      </c>
      <c r="E40" s="134">
        <f t="shared" ref="E40:E44" si="5">E39*(1+$M$28)</f>
        <v>3051.375</v>
      </c>
      <c r="F40" s="135">
        <f t="shared" si="1"/>
        <v>4.0685</v>
      </c>
      <c r="G40" s="135">
        <f t="shared" ref="G40:G44" si="6">E40/$M$6</f>
        <v>0.3390416667</v>
      </c>
      <c r="H40" s="138">
        <f t="shared" ref="H40:H44" si="7">IF(OR(E39="",E40=""),"",(E40-E39)/E39)</f>
        <v>0.03</v>
      </c>
      <c r="I40" s="90" t="s">
        <v>96</v>
      </c>
      <c r="J40" s="90" t="s">
        <v>99</v>
      </c>
      <c r="K40" s="82"/>
      <c r="L40" s="132"/>
      <c r="M40" s="133"/>
    </row>
    <row r="41" ht="15.75" customHeight="1">
      <c r="B41" s="136">
        <f t="shared" si="2"/>
        <v>46072</v>
      </c>
      <c r="C41" s="105">
        <f t="shared" si="3"/>
        <v>46436</v>
      </c>
      <c r="D41" s="137">
        <f t="shared" si="4"/>
        <v>12</v>
      </c>
      <c r="E41" s="134">
        <f t="shared" si="5"/>
        <v>3142.91625</v>
      </c>
      <c r="F41" s="135">
        <f t="shared" si="1"/>
        <v>4.190555</v>
      </c>
      <c r="G41" s="135">
        <f t="shared" si="6"/>
        <v>0.3492129167</v>
      </c>
      <c r="H41" s="138">
        <f t="shared" si="7"/>
        <v>0.03</v>
      </c>
      <c r="I41" s="90" t="s">
        <v>96</v>
      </c>
      <c r="J41" s="90" t="s">
        <v>99</v>
      </c>
      <c r="K41" s="82"/>
      <c r="L41" s="132"/>
      <c r="M41" s="133"/>
    </row>
    <row r="42" ht="15.75" customHeight="1">
      <c r="B42" s="136">
        <f t="shared" si="2"/>
        <v>46437</v>
      </c>
      <c r="C42" s="105">
        <f t="shared" si="3"/>
        <v>46801</v>
      </c>
      <c r="D42" s="137">
        <f t="shared" si="4"/>
        <v>12</v>
      </c>
      <c r="E42" s="134">
        <f t="shared" si="5"/>
        <v>3237.203738</v>
      </c>
      <c r="F42" s="135">
        <f t="shared" si="1"/>
        <v>4.31627165</v>
      </c>
      <c r="G42" s="135">
        <f t="shared" si="6"/>
        <v>0.3596893042</v>
      </c>
      <c r="H42" s="138">
        <f t="shared" si="7"/>
        <v>0.03</v>
      </c>
      <c r="I42" s="90" t="s">
        <v>96</v>
      </c>
      <c r="J42" s="90" t="s">
        <v>100</v>
      </c>
      <c r="K42" s="82"/>
      <c r="L42" s="132"/>
      <c r="M42" s="133"/>
    </row>
    <row r="43" ht="15.75" customHeight="1">
      <c r="B43" s="136">
        <f t="shared" si="2"/>
        <v>46802</v>
      </c>
      <c r="C43" s="105">
        <f t="shared" si="3"/>
        <v>47167</v>
      </c>
      <c r="D43" s="137">
        <f t="shared" si="4"/>
        <v>12</v>
      </c>
      <c r="E43" s="134">
        <f t="shared" si="5"/>
        <v>3334.31985</v>
      </c>
      <c r="F43" s="135">
        <f t="shared" si="1"/>
        <v>4.4457598</v>
      </c>
      <c r="G43" s="135">
        <f t="shared" si="6"/>
        <v>0.3704799833</v>
      </c>
      <c r="H43" s="138">
        <f t="shared" si="7"/>
        <v>0.03</v>
      </c>
      <c r="I43" s="90" t="s">
        <v>96</v>
      </c>
      <c r="J43" s="90" t="s">
        <v>100</v>
      </c>
      <c r="K43" s="82"/>
      <c r="L43" s="132"/>
      <c r="M43" s="133"/>
    </row>
    <row r="44" ht="15.75" customHeight="1">
      <c r="B44" s="136">
        <f t="shared" si="2"/>
        <v>47168</v>
      </c>
      <c r="C44" s="105">
        <f t="shared" si="3"/>
        <v>47532</v>
      </c>
      <c r="D44" s="137">
        <f t="shared" si="4"/>
        <v>12</v>
      </c>
      <c r="E44" s="134">
        <f t="shared" si="5"/>
        <v>3434.349445</v>
      </c>
      <c r="F44" s="135">
        <f t="shared" si="1"/>
        <v>4.579132593</v>
      </c>
      <c r="G44" s="135">
        <f t="shared" si="6"/>
        <v>0.3815943828</v>
      </c>
      <c r="H44" s="138">
        <f t="shared" si="7"/>
        <v>0.03</v>
      </c>
      <c r="I44" s="90" t="s">
        <v>96</v>
      </c>
      <c r="J44" s="90" t="s">
        <v>100</v>
      </c>
      <c r="K44" s="82"/>
      <c r="L44" s="132"/>
      <c r="M44" s="133"/>
    </row>
    <row r="45" ht="15.75" customHeight="1">
      <c r="B45" s="136"/>
      <c r="C45" s="105"/>
      <c r="D45" s="137" t="str">
        <f t="shared" si="4"/>
        <v/>
      </c>
      <c r="E45" s="139"/>
      <c r="F45" s="135" t="str">
        <f>IF(E45="","",E45*12/NRA)</f>
        <v/>
      </c>
      <c r="G45" s="135" t="str">
        <f t="shared" ref="G45:G46" si="8">IF(E45="","",F45/12)</f>
        <v/>
      </c>
      <c r="H45" s="138"/>
      <c r="I45" s="90"/>
      <c r="J45" s="90"/>
      <c r="K45" s="82"/>
      <c r="L45" s="132"/>
      <c r="M45" s="133"/>
    </row>
    <row r="46" ht="15.75" customHeight="1">
      <c r="B46" s="136"/>
      <c r="C46" s="105"/>
      <c r="D46" s="137" t="str">
        <f t="shared" si="4"/>
        <v/>
      </c>
      <c r="E46" s="139"/>
      <c r="F46" s="135" t="str">
        <f>IF(E46="","",E46*12/NRA)</f>
        <v/>
      </c>
      <c r="G46" s="135" t="str">
        <f t="shared" si="8"/>
        <v/>
      </c>
      <c r="H46" s="138" t="str">
        <f>IF(OR(E45="",E46=""),"",(E46-E45)/E45)</f>
        <v/>
      </c>
      <c r="I46" s="90"/>
      <c r="J46" s="90"/>
      <c r="K46" s="82"/>
      <c r="L46" s="132"/>
      <c r="M46" s="133"/>
    </row>
    <row r="47" ht="4.5" customHeight="1">
      <c r="B47" s="80"/>
      <c r="C47" s="22"/>
      <c r="D47" s="22"/>
      <c r="E47" s="84"/>
      <c r="F47" s="84"/>
      <c r="G47" s="84"/>
      <c r="H47" s="78"/>
      <c r="I47" s="22"/>
      <c r="J47" s="22"/>
      <c r="K47" s="140"/>
      <c r="L47" s="22"/>
      <c r="M47" s="116"/>
    </row>
    <row r="48" ht="15.75" customHeight="1">
      <c r="B48" s="122" t="s">
        <v>101</v>
      </c>
      <c r="C48" s="123"/>
      <c r="D48" s="124" t="s">
        <v>102</v>
      </c>
      <c r="E48" s="124" t="str">
        <f>"Amt/Mo/"&amp;SF_M2</f>
        <v>Amt/Mo/SF</v>
      </c>
      <c r="F48" s="141" t="s">
        <v>103</v>
      </c>
      <c r="G48" s="124"/>
      <c r="H48" s="141" t="s">
        <v>95</v>
      </c>
      <c r="I48" s="124"/>
      <c r="J48" s="124"/>
      <c r="K48" s="124"/>
      <c r="M48" s="125"/>
    </row>
    <row r="49" ht="15.75" customHeight="1">
      <c r="B49" s="142" t="s">
        <v>104</v>
      </c>
      <c r="C49" s="105"/>
      <c r="D49" s="143" t="s">
        <v>105</v>
      </c>
      <c r="E49" s="144" t="s">
        <v>105</v>
      </c>
      <c r="F49" s="145">
        <v>0.0</v>
      </c>
      <c r="G49" s="135"/>
      <c r="H49" s="71" t="s">
        <v>47</v>
      </c>
      <c r="I49" s="82"/>
      <c r="J49" s="82"/>
      <c r="K49" s="82"/>
      <c r="L49" s="82"/>
      <c r="M49" s="133"/>
    </row>
    <row r="50" ht="15.75" customHeight="1">
      <c r="B50" s="142" t="s">
        <v>106</v>
      </c>
      <c r="C50" s="105"/>
      <c r="D50" s="146">
        <v>0.0</v>
      </c>
      <c r="E50" s="147">
        <f>D50/NRA</f>
        <v>0</v>
      </c>
      <c r="F50" s="148">
        <v>0.0</v>
      </c>
      <c r="G50" s="135"/>
      <c r="H50" s="149" t="s">
        <v>107</v>
      </c>
      <c r="I50" s="82"/>
      <c r="J50" s="82"/>
      <c r="K50" s="82"/>
      <c r="L50" s="82"/>
      <c r="M50" s="133"/>
    </row>
    <row r="51" ht="15.75" customHeight="1">
      <c r="B51" s="142" t="s">
        <v>108</v>
      </c>
      <c r="C51" s="105"/>
      <c r="D51" s="146">
        <v>0.0</v>
      </c>
      <c r="E51" s="147">
        <f>D51/NRA</f>
        <v>0</v>
      </c>
      <c r="F51" s="148">
        <v>0.0</v>
      </c>
      <c r="G51" s="135"/>
      <c r="H51" s="149" t="s">
        <v>107</v>
      </c>
      <c r="I51" s="82"/>
      <c r="J51" s="82"/>
      <c r="K51" s="82"/>
      <c r="L51" s="82"/>
      <c r="M51" s="133"/>
    </row>
    <row r="52" ht="15.75" customHeight="1">
      <c r="B52" s="142" t="s">
        <v>109</v>
      </c>
      <c r="C52" s="105"/>
      <c r="D52" s="146">
        <v>0.0</v>
      </c>
      <c r="E52" s="147">
        <f>D52/NRA</f>
        <v>0</v>
      </c>
      <c r="F52" s="148">
        <v>0.0</v>
      </c>
      <c r="G52" s="135"/>
      <c r="H52" s="149" t="s">
        <v>107</v>
      </c>
      <c r="I52" s="82"/>
      <c r="J52" s="82"/>
      <c r="K52" s="82"/>
      <c r="L52" s="82"/>
      <c r="M52" s="133"/>
    </row>
    <row r="53" ht="4.5" customHeight="1">
      <c r="B53" s="80"/>
      <c r="C53" s="22"/>
      <c r="D53" s="150"/>
      <c r="E53" s="151"/>
      <c r="F53" s="84"/>
      <c r="G53" s="84"/>
      <c r="H53" s="78"/>
      <c r="I53" s="22"/>
      <c r="J53" s="22"/>
      <c r="K53" s="140"/>
      <c r="L53" s="22"/>
      <c r="M53" s="116"/>
    </row>
    <row r="54" ht="15.75" customHeight="1">
      <c r="B54" s="117" t="s">
        <v>110</v>
      </c>
      <c r="C54" s="118"/>
      <c r="D54" s="118"/>
      <c r="E54" s="119"/>
      <c r="F54" s="119"/>
      <c r="G54" s="119"/>
      <c r="H54" s="120"/>
      <c r="I54" s="118"/>
      <c r="J54" s="118"/>
      <c r="K54" s="118"/>
      <c r="L54" s="152"/>
      <c r="M54" s="153"/>
    </row>
    <row r="55" ht="15.75" customHeight="1">
      <c r="B55" s="122" t="s">
        <v>101</v>
      </c>
      <c r="C55" s="123" t="s">
        <v>111</v>
      </c>
      <c r="D55" s="123" t="s">
        <v>112</v>
      </c>
      <c r="E55" s="141" t="s">
        <v>113</v>
      </c>
      <c r="F55" s="124" t="s">
        <v>114</v>
      </c>
      <c r="G55" s="124" t="s">
        <v>115</v>
      </c>
      <c r="H55" s="124" t="s">
        <v>116</v>
      </c>
      <c r="I55" s="124" t="s">
        <v>117</v>
      </c>
      <c r="J55" s="141" t="s">
        <v>118</v>
      </c>
      <c r="K55" s="141" t="s">
        <v>95</v>
      </c>
      <c r="M55" s="154"/>
    </row>
    <row r="56" ht="15.75" customHeight="1">
      <c r="B56" s="155" t="s">
        <v>119</v>
      </c>
      <c r="C56" s="156"/>
      <c r="D56" s="157"/>
      <c r="E56" s="157"/>
      <c r="F56" s="143">
        <v>0.0</v>
      </c>
      <c r="G56" s="143">
        <v>0.0</v>
      </c>
      <c r="H56" s="158">
        <f t="shared" ref="H56:H73" si="9">IF(OR(G56="",F56=""),0,(C56="Tenant")*G56+(C56="Base Year")*(G56-F56))</f>
        <v>0</v>
      </c>
      <c r="I56" s="158">
        <f t="shared" ref="I56:I73" si="10">G56-H56</f>
        <v>0</v>
      </c>
      <c r="J56" s="159"/>
      <c r="K56" s="82"/>
      <c r="L56" s="82"/>
      <c r="M56" s="160"/>
    </row>
    <row r="57" ht="15.75" customHeight="1">
      <c r="B57" s="155" t="s">
        <v>120</v>
      </c>
      <c r="C57" s="161" t="s">
        <v>121</v>
      </c>
      <c r="D57" s="162">
        <v>18.0</v>
      </c>
      <c r="E57" s="162" t="s">
        <v>122</v>
      </c>
      <c r="F57" s="146">
        <v>0.0</v>
      </c>
      <c r="G57" s="146">
        <v>0.0</v>
      </c>
      <c r="H57" s="158">
        <f t="shared" si="9"/>
        <v>0</v>
      </c>
      <c r="I57" s="158">
        <f t="shared" si="10"/>
        <v>0</v>
      </c>
      <c r="J57" s="159"/>
      <c r="K57" s="131" t="s">
        <v>123</v>
      </c>
      <c r="L57" s="82"/>
      <c r="M57" s="160"/>
    </row>
    <row r="58" ht="15.75" customHeight="1">
      <c r="B58" s="155" t="s">
        <v>124</v>
      </c>
      <c r="C58" s="156"/>
      <c r="D58" s="157"/>
      <c r="E58" s="157"/>
      <c r="F58" s="146">
        <v>0.0</v>
      </c>
      <c r="G58" s="146">
        <v>0.0</v>
      </c>
      <c r="H58" s="158">
        <f t="shared" si="9"/>
        <v>0</v>
      </c>
      <c r="I58" s="158">
        <f t="shared" si="10"/>
        <v>0</v>
      </c>
      <c r="J58" s="159"/>
      <c r="K58" s="82"/>
      <c r="L58" s="82"/>
      <c r="M58" s="160"/>
    </row>
    <row r="59" ht="15.75" customHeight="1">
      <c r="B59" s="155" t="s">
        <v>125</v>
      </c>
      <c r="C59" s="161" t="s">
        <v>121</v>
      </c>
      <c r="D59" s="162">
        <v>20.0</v>
      </c>
      <c r="E59" s="162" t="s">
        <v>122</v>
      </c>
      <c r="F59" s="146">
        <v>0.0</v>
      </c>
      <c r="G59" s="146">
        <v>0.0</v>
      </c>
      <c r="H59" s="158">
        <f t="shared" si="9"/>
        <v>0</v>
      </c>
      <c r="I59" s="158">
        <f t="shared" si="10"/>
        <v>0</v>
      </c>
      <c r="J59" s="159"/>
      <c r="K59" s="131" t="s">
        <v>126</v>
      </c>
      <c r="L59" s="82"/>
      <c r="M59" s="160"/>
    </row>
    <row r="60" ht="15.75" customHeight="1">
      <c r="B60" s="155" t="s">
        <v>127</v>
      </c>
      <c r="C60" s="156"/>
      <c r="D60" s="157"/>
      <c r="E60" s="157"/>
      <c r="F60" s="146">
        <v>0.0</v>
      </c>
      <c r="G60" s="146">
        <v>0.0</v>
      </c>
      <c r="H60" s="158">
        <f t="shared" si="9"/>
        <v>0</v>
      </c>
      <c r="I60" s="158">
        <f t="shared" si="10"/>
        <v>0</v>
      </c>
      <c r="J60" s="159"/>
      <c r="K60" s="82"/>
      <c r="L60" s="82"/>
      <c r="M60" s="160"/>
    </row>
    <row r="61" ht="15.75" customHeight="1">
      <c r="B61" s="155" t="s">
        <v>128</v>
      </c>
      <c r="C61" s="156"/>
      <c r="D61" s="157"/>
      <c r="E61" s="157"/>
      <c r="F61" s="146">
        <v>0.0</v>
      </c>
      <c r="G61" s="146">
        <v>0.0</v>
      </c>
      <c r="H61" s="158">
        <f t="shared" si="9"/>
        <v>0</v>
      </c>
      <c r="I61" s="158">
        <f t="shared" si="10"/>
        <v>0</v>
      </c>
      <c r="J61" s="159"/>
      <c r="K61" s="82"/>
      <c r="L61" s="82"/>
      <c r="M61" s="160"/>
    </row>
    <row r="62" ht="15.75" customHeight="1">
      <c r="B62" s="155" t="s">
        <v>129</v>
      </c>
      <c r="C62" s="156"/>
      <c r="D62" s="157"/>
      <c r="E62" s="157"/>
      <c r="F62" s="146">
        <v>0.0</v>
      </c>
      <c r="G62" s="146">
        <v>0.0</v>
      </c>
      <c r="H62" s="158">
        <f t="shared" si="9"/>
        <v>0</v>
      </c>
      <c r="I62" s="158">
        <f t="shared" si="10"/>
        <v>0</v>
      </c>
      <c r="J62" s="159"/>
      <c r="K62" s="82"/>
      <c r="L62" s="82"/>
      <c r="M62" s="160"/>
    </row>
    <row r="63" ht="15.75" customHeight="1">
      <c r="B63" s="155" t="s">
        <v>130</v>
      </c>
      <c r="C63" s="156"/>
      <c r="D63" s="157"/>
      <c r="E63" s="157"/>
      <c r="F63" s="143">
        <v>0.0</v>
      </c>
      <c r="G63" s="143">
        <v>0.0</v>
      </c>
      <c r="H63" s="158">
        <f t="shared" si="9"/>
        <v>0</v>
      </c>
      <c r="I63" s="158">
        <f t="shared" si="10"/>
        <v>0</v>
      </c>
      <c r="J63" s="159"/>
      <c r="K63" s="82"/>
      <c r="L63" s="82"/>
      <c r="M63" s="160"/>
    </row>
    <row r="64" ht="15.75" customHeight="1">
      <c r="B64" s="155" t="s">
        <v>131</v>
      </c>
      <c r="C64" s="161" t="s">
        <v>114</v>
      </c>
      <c r="D64" s="162">
        <v>11.0</v>
      </c>
      <c r="E64" s="162" t="s">
        <v>122</v>
      </c>
      <c r="F64" s="143">
        <v>0.0</v>
      </c>
      <c r="G64" s="143">
        <v>0.0</v>
      </c>
      <c r="H64" s="158">
        <f t="shared" si="9"/>
        <v>0</v>
      </c>
      <c r="I64" s="158">
        <f t="shared" si="10"/>
        <v>0</v>
      </c>
      <c r="J64" s="159"/>
      <c r="K64" s="131" t="s">
        <v>132</v>
      </c>
      <c r="L64" s="82"/>
      <c r="M64" s="160"/>
    </row>
    <row r="65" ht="15.75" customHeight="1">
      <c r="B65" s="155" t="s">
        <v>133</v>
      </c>
      <c r="C65" s="161" t="s">
        <v>114</v>
      </c>
      <c r="D65" s="162">
        <v>11.0</v>
      </c>
      <c r="E65" s="162" t="s">
        <v>122</v>
      </c>
      <c r="F65" s="143">
        <v>0.0</v>
      </c>
      <c r="G65" s="143">
        <v>0.0</v>
      </c>
      <c r="H65" s="158">
        <f t="shared" si="9"/>
        <v>0</v>
      </c>
      <c r="I65" s="158">
        <f t="shared" si="10"/>
        <v>0</v>
      </c>
      <c r="J65" s="159"/>
      <c r="K65" s="131" t="s">
        <v>132</v>
      </c>
      <c r="L65" s="82"/>
      <c r="M65" s="160"/>
    </row>
    <row r="66" ht="15.75" customHeight="1">
      <c r="B66" s="155" t="s">
        <v>134</v>
      </c>
      <c r="C66" s="156"/>
      <c r="D66" s="157"/>
      <c r="E66" s="157"/>
      <c r="F66" s="143">
        <v>0.0</v>
      </c>
      <c r="G66" s="143">
        <v>0.0</v>
      </c>
      <c r="H66" s="158">
        <f t="shared" si="9"/>
        <v>0</v>
      </c>
      <c r="I66" s="158">
        <f t="shared" si="10"/>
        <v>0</v>
      </c>
      <c r="J66" s="159"/>
      <c r="K66" s="82"/>
      <c r="L66" s="82"/>
      <c r="M66" s="160"/>
    </row>
    <row r="67" ht="15.75" customHeight="1">
      <c r="B67" s="155" t="s">
        <v>135</v>
      </c>
      <c r="C67" s="161" t="s">
        <v>136</v>
      </c>
      <c r="D67" s="162">
        <v>14.0</v>
      </c>
      <c r="E67" s="162" t="s">
        <v>122</v>
      </c>
      <c r="F67" s="146">
        <v>0.0</v>
      </c>
      <c r="G67" s="146">
        <v>0.0</v>
      </c>
      <c r="H67" s="158">
        <f t="shared" si="9"/>
        <v>0</v>
      </c>
      <c r="I67" s="158">
        <f t="shared" si="10"/>
        <v>0</v>
      </c>
      <c r="J67" s="159"/>
      <c r="K67" s="131" t="s">
        <v>137</v>
      </c>
      <c r="L67" s="82"/>
      <c r="M67" s="160"/>
    </row>
    <row r="68" ht="15.75" customHeight="1">
      <c r="B68" s="155" t="s">
        <v>138</v>
      </c>
      <c r="C68" s="156"/>
      <c r="D68" s="157"/>
      <c r="E68" s="157"/>
      <c r="F68" s="146">
        <v>0.0</v>
      </c>
      <c r="G68" s="146">
        <v>0.0</v>
      </c>
      <c r="H68" s="158">
        <f t="shared" si="9"/>
        <v>0</v>
      </c>
      <c r="I68" s="158">
        <f t="shared" si="10"/>
        <v>0</v>
      </c>
      <c r="J68" s="159"/>
      <c r="K68" s="82"/>
      <c r="L68" s="82"/>
      <c r="M68" s="160"/>
    </row>
    <row r="69" ht="15.75" customHeight="1">
      <c r="B69" s="155" t="s">
        <v>139</v>
      </c>
      <c r="C69" s="156"/>
      <c r="D69" s="157"/>
      <c r="E69" s="157"/>
      <c r="F69" s="146">
        <v>0.0</v>
      </c>
      <c r="G69" s="146">
        <v>0.0</v>
      </c>
      <c r="H69" s="158">
        <f t="shared" si="9"/>
        <v>0</v>
      </c>
      <c r="I69" s="158">
        <f t="shared" si="10"/>
        <v>0</v>
      </c>
      <c r="J69" s="159"/>
      <c r="K69" s="82"/>
      <c r="L69" s="82"/>
      <c r="M69" s="160"/>
    </row>
    <row r="70" ht="15.75" customHeight="1">
      <c r="B70" s="155" t="s">
        <v>140</v>
      </c>
      <c r="C70" s="156"/>
      <c r="D70" s="157"/>
      <c r="E70" s="157"/>
      <c r="F70" s="146">
        <v>0.0</v>
      </c>
      <c r="G70" s="146">
        <v>0.0</v>
      </c>
      <c r="H70" s="158">
        <f t="shared" si="9"/>
        <v>0</v>
      </c>
      <c r="I70" s="158">
        <f t="shared" si="10"/>
        <v>0</v>
      </c>
      <c r="J70" s="159"/>
      <c r="K70" s="82"/>
      <c r="L70" s="82"/>
      <c r="M70" s="160"/>
    </row>
    <row r="71" ht="15.75" customHeight="1">
      <c r="B71" s="155" t="s">
        <v>141</v>
      </c>
      <c r="C71" s="156"/>
      <c r="D71" s="157"/>
      <c r="E71" s="157"/>
      <c r="F71" s="146">
        <v>0.0</v>
      </c>
      <c r="G71" s="146">
        <v>0.0</v>
      </c>
      <c r="H71" s="158">
        <f t="shared" si="9"/>
        <v>0</v>
      </c>
      <c r="I71" s="158">
        <f t="shared" si="10"/>
        <v>0</v>
      </c>
      <c r="J71" s="159"/>
      <c r="K71" s="82"/>
      <c r="L71" s="82"/>
      <c r="M71" s="160"/>
    </row>
    <row r="72" ht="15.75" customHeight="1">
      <c r="B72" s="163" t="s">
        <v>142</v>
      </c>
      <c r="C72" s="161" t="s">
        <v>136</v>
      </c>
      <c r="D72" s="162">
        <v>19.0</v>
      </c>
      <c r="E72" s="162" t="s">
        <v>122</v>
      </c>
      <c r="F72" s="146">
        <v>0.0</v>
      </c>
      <c r="G72" s="164">
        <v>0.0</v>
      </c>
      <c r="H72" s="158">
        <f t="shared" si="9"/>
        <v>0</v>
      </c>
      <c r="I72" s="158">
        <f t="shared" si="10"/>
        <v>0</v>
      </c>
      <c r="J72" s="159"/>
      <c r="K72" s="131" t="s">
        <v>143</v>
      </c>
      <c r="L72" s="82"/>
      <c r="M72" s="160"/>
    </row>
    <row r="73" ht="15.75" customHeight="1">
      <c r="B73" s="155"/>
      <c r="C73" s="156"/>
      <c r="D73" s="157"/>
      <c r="E73" s="157"/>
      <c r="F73" s="165">
        <v>0.0</v>
      </c>
      <c r="G73" s="166">
        <v>0.0</v>
      </c>
      <c r="H73" s="158">
        <f t="shared" si="9"/>
        <v>0</v>
      </c>
      <c r="I73" s="158">
        <f t="shared" si="10"/>
        <v>0</v>
      </c>
      <c r="J73" s="167"/>
      <c r="K73" s="82"/>
      <c r="L73" s="82"/>
      <c r="M73" s="160"/>
    </row>
    <row r="74" ht="15.75" customHeight="1">
      <c r="B74" s="168" t="s">
        <v>144</v>
      </c>
      <c r="C74" s="51"/>
      <c r="D74" s="51"/>
      <c r="E74" s="169"/>
      <c r="F74" s="170">
        <f t="shared" ref="F74:I74" si="11">SUM(F56:F73)</f>
        <v>0</v>
      </c>
      <c r="G74" s="170">
        <f t="shared" si="11"/>
        <v>0</v>
      </c>
      <c r="H74" s="170">
        <f t="shared" si="11"/>
        <v>0</v>
      </c>
      <c r="I74" s="170">
        <f t="shared" si="11"/>
        <v>0</v>
      </c>
      <c r="J74" s="171" t="str">
        <f>SUMPRODUCT(J56:J73,G56:G73)/G74</f>
        <v>#DIV/0!</v>
      </c>
      <c r="K74" s="51"/>
      <c r="L74" s="51"/>
      <c r="M74" s="172"/>
    </row>
    <row r="75" ht="4.5" customHeight="1">
      <c r="B75" s="80"/>
      <c r="C75" s="22"/>
      <c r="D75" s="22"/>
      <c r="E75" s="84"/>
      <c r="F75" s="84"/>
      <c r="G75" s="84"/>
      <c r="H75" s="78"/>
      <c r="I75" s="22"/>
      <c r="J75" s="22"/>
      <c r="K75" s="22"/>
      <c r="L75" s="22"/>
      <c r="M75" s="88"/>
    </row>
    <row r="76" ht="15.75" customHeight="1">
      <c r="B76" s="72" t="s">
        <v>145</v>
      </c>
      <c r="C76" s="6"/>
      <c r="D76" s="6"/>
      <c r="E76" s="7"/>
      <c r="F76" s="7"/>
      <c r="G76" s="7"/>
      <c r="H76" s="9"/>
      <c r="I76" s="6"/>
      <c r="J76" s="6"/>
      <c r="K76" s="6"/>
      <c r="L76" s="6"/>
      <c r="M76" s="73"/>
    </row>
    <row r="77" ht="15.75" customHeight="1">
      <c r="B77" s="173" t="s">
        <v>94</v>
      </c>
      <c r="C77" s="174"/>
      <c r="D77" s="174" t="s">
        <v>111</v>
      </c>
      <c r="E77" s="174" t="s">
        <v>146</v>
      </c>
      <c r="F77" s="84"/>
      <c r="G77" s="84"/>
      <c r="H77" s="78"/>
      <c r="I77" s="22"/>
      <c r="J77" s="22"/>
      <c r="K77" s="22"/>
      <c r="L77" s="22"/>
      <c r="M77" s="88"/>
    </row>
    <row r="78" ht="15.75" customHeight="1">
      <c r="B78" s="155" t="s">
        <v>147</v>
      </c>
      <c r="C78" s="94"/>
      <c r="D78" s="156"/>
      <c r="E78" s="157"/>
      <c r="F78" s="96"/>
      <c r="G78" s="96"/>
      <c r="H78" s="175"/>
      <c r="I78" s="94"/>
      <c r="J78" s="94"/>
      <c r="K78" s="94"/>
      <c r="L78" s="94"/>
      <c r="M78" s="176"/>
    </row>
    <row r="79" ht="15.75" customHeight="1">
      <c r="B79" s="155" t="s">
        <v>148</v>
      </c>
      <c r="C79" s="94"/>
      <c r="D79" s="156"/>
      <c r="E79" s="157"/>
      <c r="F79" s="96"/>
      <c r="G79" s="96"/>
      <c r="H79" s="175"/>
      <c r="I79" s="94"/>
      <c r="J79" s="94"/>
      <c r="K79" s="94"/>
      <c r="L79" s="94"/>
      <c r="M79" s="176"/>
    </row>
    <row r="80" ht="15.75" customHeight="1">
      <c r="B80" s="155" t="s">
        <v>149</v>
      </c>
      <c r="C80" s="94"/>
      <c r="D80" s="156"/>
      <c r="E80" s="157"/>
      <c r="F80" s="96"/>
      <c r="G80" s="96"/>
      <c r="H80" s="175"/>
      <c r="I80" s="94"/>
      <c r="J80" s="94"/>
      <c r="K80" s="94"/>
      <c r="L80" s="94"/>
      <c r="M80" s="176"/>
    </row>
    <row r="81" ht="15.75" customHeight="1">
      <c r="B81" s="155" t="s">
        <v>150</v>
      </c>
      <c r="C81" s="94"/>
      <c r="D81" s="156"/>
      <c r="E81" s="157"/>
      <c r="F81" s="96"/>
      <c r="G81" s="96"/>
      <c r="H81" s="175"/>
      <c r="I81" s="94"/>
      <c r="J81" s="94"/>
      <c r="K81" s="94"/>
      <c r="L81" s="94"/>
      <c r="M81" s="176"/>
    </row>
    <row r="82" ht="15.75" customHeight="1">
      <c r="B82" s="155" t="s">
        <v>151</v>
      </c>
      <c r="C82" s="94"/>
      <c r="D82" s="156"/>
      <c r="E82" s="157"/>
      <c r="F82" s="96"/>
      <c r="G82" s="96"/>
      <c r="H82" s="175"/>
      <c r="I82" s="94"/>
      <c r="J82" s="94"/>
      <c r="K82" s="94"/>
      <c r="L82" s="94"/>
      <c r="M82" s="176"/>
    </row>
    <row r="83" ht="15.75" customHeight="1">
      <c r="B83" s="155" t="s">
        <v>152</v>
      </c>
      <c r="C83" s="94"/>
      <c r="D83" s="156"/>
      <c r="E83" s="157"/>
      <c r="F83" s="96"/>
      <c r="G83" s="96"/>
      <c r="H83" s="175"/>
      <c r="I83" s="94"/>
      <c r="J83" s="94"/>
      <c r="K83" s="94"/>
      <c r="L83" s="94"/>
      <c r="M83" s="176"/>
    </row>
    <row r="84" ht="15.75" customHeight="1">
      <c r="B84" s="155" t="s">
        <v>153</v>
      </c>
      <c r="C84" s="94"/>
      <c r="D84" s="156"/>
      <c r="E84" s="157"/>
      <c r="F84" s="96"/>
      <c r="G84" s="96"/>
      <c r="H84" s="175"/>
      <c r="I84" s="94"/>
      <c r="J84" s="94"/>
      <c r="K84" s="94"/>
      <c r="L84" s="94"/>
      <c r="M84" s="176"/>
    </row>
    <row r="85" ht="15.75" customHeight="1">
      <c r="B85" s="155" t="s">
        <v>154</v>
      </c>
      <c r="C85" s="94"/>
      <c r="D85" s="156" t="s">
        <v>64</v>
      </c>
      <c r="E85" s="157" t="s">
        <v>155</v>
      </c>
      <c r="F85" s="96"/>
      <c r="G85" s="96"/>
      <c r="H85" s="175"/>
      <c r="I85" s="94"/>
      <c r="J85" s="94"/>
      <c r="K85" s="94"/>
      <c r="L85" s="94"/>
      <c r="M85" s="176"/>
    </row>
    <row r="86" ht="15.75" customHeight="1">
      <c r="B86" s="155" t="s">
        <v>154</v>
      </c>
      <c r="C86" s="94"/>
      <c r="D86" s="156" t="s">
        <v>64</v>
      </c>
      <c r="E86" s="157" t="s">
        <v>155</v>
      </c>
      <c r="F86" s="96"/>
      <c r="G86" s="96"/>
      <c r="H86" s="175"/>
      <c r="I86" s="94"/>
      <c r="J86" s="94"/>
      <c r="K86" s="94"/>
      <c r="L86" s="94"/>
      <c r="M86" s="176"/>
    </row>
    <row r="87" ht="4.5" customHeight="1">
      <c r="B87" s="177"/>
      <c r="C87" s="22"/>
      <c r="D87" s="178"/>
      <c r="E87" s="140"/>
      <c r="F87" s="84"/>
      <c r="G87" s="84"/>
      <c r="H87" s="78"/>
      <c r="I87" s="22"/>
      <c r="J87" s="22"/>
      <c r="K87" s="22"/>
      <c r="L87" s="22"/>
      <c r="M87" s="88"/>
    </row>
    <row r="88" ht="15.75" customHeight="1">
      <c r="B88" s="72" t="s">
        <v>156</v>
      </c>
      <c r="C88" s="6"/>
      <c r="D88" s="6"/>
      <c r="E88" s="7"/>
      <c r="F88" s="7"/>
      <c r="G88" s="7"/>
      <c r="H88" s="7"/>
      <c r="I88" s="7"/>
      <c r="J88" s="6"/>
      <c r="K88" s="6"/>
      <c r="L88" s="6"/>
      <c r="M88" s="73"/>
    </row>
    <row r="89" ht="15.75" customHeight="1">
      <c r="B89" s="173" t="s">
        <v>101</v>
      </c>
      <c r="C89" s="174"/>
      <c r="D89" s="174" t="s">
        <v>94</v>
      </c>
      <c r="E89" s="179" t="s">
        <v>15</v>
      </c>
      <c r="F89" s="179" t="str">
        <f>"Amt/"&amp;SF_M2</f>
        <v>Amt/SF</v>
      </c>
      <c r="G89" s="179" t="s">
        <v>157</v>
      </c>
      <c r="H89" s="179" t="s">
        <v>95</v>
      </c>
      <c r="I89" s="179"/>
      <c r="J89" s="179"/>
      <c r="K89" s="84"/>
      <c r="L89" s="84"/>
      <c r="M89" s="88"/>
    </row>
    <row r="90" ht="15.75" customHeight="1">
      <c r="B90" s="155" t="s">
        <v>158</v>
      </c>
      <c r="C90" s="94"/>
      <c r="D90" s="156" t="s">
        <v>159</v>
      </c>
      <c r="E90" s="143">
        <v>0.0</v>
      </c>
      <c r="F90" s="180">
        <v>0.0</v>
      </c>
      <c r="G90" s="105"/>
      <c r="H90" s="131" t="s">
        <v>160</v>
      </c>
      <c r="I90" s="181"/>
      <c r="J90" s="181"/>
      <c r="K90" s="96"/>
      <c r="L90" s="96"/>
      <c r="M90" s="176"/>
    </row>
    <row r="91" ht="15.75" customHeight="1">
      <c r="B91" s="163" t="s">
        <v>161</v>
      </c>
      <c r="C91" s="94"/>
      <c r="D91" s="156" t="s">
        <v>162</v>
      </c>
      <c r="E91" s="146">
        <f t="shared" ref="E91:E94" si="12">$M$27*$M$6</f>
        <v>2962.5</v>
      </c>
      <c r="F91" s="182">
        <f>E91/NRA</f>
        <v>0.3291666667</v>
      </c>
      <c r="G91" s="105">
        <f>G26</f>
        <v>45341</v>
      </c>
      <c r="H91" s="131" t="s">
        <v>163</v>
      </c>
      <c r="I91" s="181"/>
      <c r="J91" s="181"/>
      <c r="K91" s="96"/>
      <c r="L91" s="96"/>
      <c r="M91" s="176"/>
    </row>
    <row r="92" ht="15.75" customHeight="1">
      <c r="B92" s="163" t="s">
        <v>164</v>
      </c>
      <c r="C92" s="94"/>
      <c r="D92" s="156" t="s">
        <v>162</v>
      </c>
      <c r="E92" s="146">
        <f t="shared" si="12"/>
        <v>2962.5</v>
      </c>
      <c r="F92" s="182">
        <f>E92/NRA</f>
        <v>0.3291666667</v>
      </c>
      <c r="G92" s="105">
        <f t="shared" ref="G92:G94" si="13">EDATE(G91,1)</f>
        <v>45370</v>
      </c>
      <c r="H92" s="131" t="s">
        <v>163</v>
      </c>
      <c r="I92" s="181"/>
      <c r="J92" s="105"/>
      <c r="K92" s="96"/>
      <c r="L92" s="96"/>
      <c r="M92" s="176"/>
    </row>
    <row r="93" ht="15.75" customHeight="1">
      <c r="B93" s="163" t="s">
        <v>165</v>
      </c>
      <c r="C93" s="94"/>
      <c r="D93" s="156" t="s">
        <v>162</v>
      </c>
      <c r="E93" s="146">
        <f t="shared" si="12"/>
        <v>2962.5</v>
      </c>
      <c r="F93" s="182">
        <f>E93/NRA</f>
        <v>0.3291666667</v>
      </c>
      <c r="G93" s="105">
        <f t="shared" si="13"/>
        <v>45401</v>
      </c>
      <c r="H93" s="131" t="s">
        <v>163</v>
      </c>
      <c r="I93" s="181"/>
      <c r="J93" s="105"/>
      <c r="K93" s="96"/>
      <c r="L93" s="96"/>
      <c r="M93" s="176"/>
    </row>
    <row r="94" ht="15.75" customHeight="1">
      <c r="B94" s="163" t="s">
        <v>166</v>
      </c>
      <c r="C94" s="94"/>
      <c r="D94" s="156" t="s">
        <v>162</v>
      </c>
      <c r="E94" s="146">
        <f t="shared" si="12"/>
        <v>2962.5</v>
      </c>
      <c r="F94" s="182">
        <f>E94/NRA</f>
        <v>0.3291666667</v>
      </c>
      <c r="G94" s="105">
        <f t="shared" si="13"/>
        <v>45431</v>
      </c>
      <c r="H94" s="131" t="s">
        <v>163</v>
      </c>
      <c r="I94" s="181"/>
      <c r="J94" s="105"/>
      <c r="K94" s="96"/>
      <c r="L94" s="96"/>
      <c r="M94" s="176"/>
    </row>
    <row r="95" ht="15.75" customHeight="1">
      <c r="B95" s="155" t="s">
        <v>154</v>
      </c>
      <c r="C95" s="94"/>
      <c r="D95" s="161" t="s">
        <v>167</v>
      </c>
      <c r="E95" s="143">
        <v>0.0</v>
      </c>
      <c r="F95" s="180">
        <v>0.0</v>
      </c>
      <c r="G95" s="143">
        <v>0.0</v>
      </c>
      <c r="H95" s="82"/>
      <c r="I95" s="181"/>
      <c r="J95" s="105"/>
      <c r="K95" s="96"/>
      <c r="L95" s="96"/>
      <c r="M95" s="176"/>
    </row>
    <row r="96" ht="15.75" customHeight="1">
      <c r="B96" s="155" t="s">
        <v>154</v>
      </c>
      <c r="C96" s="94"/>
      <c r="D96" s="161" t="s">
        <v>167</v>
      </c>
      <c r="E96" s="143">
        <v>0.0</v>
      </c>
      <c r="F96" s="180">
        <v>0.0</v>
      </c>
      <c r="G96" s="105"/>
      <c r="H96" s="82"/>
      <c r="I96" s="181"/>
      <c r="J96" s="105"/>
      <c r="K96" s="96"/>
      <c r="L96" s="96"/>
      <c r="M96" s="176"/>
    </row>
    <row r="97" ht="15.75" customHeight="1">
      <c r="B97" s="155" t="s">
        <v>154</v>
      </c>
      <c r="C97" s="94"/>
      <c r="D97" s="161" t="s">
        <v>167</v>
      </c>
      <c r="E97" s="146">
        <v>0.0</v>
      </c>
      <c r="F97" s="182">
        <f>E97/NRA</f>
        <v>0</v>
      </c>
      <c r="G97" s="105"/>
      <c r="H97" s="82"/>
      <c r="I97" s="181"/>
      <c r="J97" s="105"/>
      <c r="K97" s="96"/>
      <c r="L97" s="96"/>
      <c r="M97" s="176"/>
    </row>
    <row r="98" ht="15.75" customHeight="1">
      <c r="B98" s="155" t="s">
        <v>154</v>
      </c>
      <c r="C98" s="94"/>
      <c r="D98" s="161" t="s">
        <v>167</v>
      </c>
      <c r="E98" s="146">
        <v>0.0</v>
      </c>
      <c r="F98" s="182">
        <f>E98/NRA</f>
        <v>0</v>
      </c>
      <c r="G98" s="105"/>
      <c r="H98" s="82"/>
      <c r="I98" s="181"/>
      <c r="J98" s="105"/>
      <c r="K98" s="96"/>
      <c r="L98" s="96"/>
      <c r="M98" s="176"/>
    </row>
    <row r="99" ht="15.75" customHeight="1">
      <c r="B99" s="155" t="s">
        <v>154</v>
      </c>
      <c r="C99" s="94"/>
      <c r="D99" s="156" t="s">
        <v>167</v>
      </c>
      <c r="E99" s="146">
        <v>0.0</v>
      </c>
      <c r="F99" s="182">
        <f>E99/NRA</f>
        <v>0</v>
      </c>
      <c r="G99" s="105"/>
      <c r="H99" s="82"/>
      <c r="I99" s="181"/>
      <c r="J99" s="105"/>
      <c r="K99" s="96"/>
      <c r="L99" s="96"/>
      <c r="M99" s="176"/>
    </row>
    <row r="100" ht="15.75" customHeight="1">
      <c r="B100" s="155" t="s">
        <v>154</v>
      </c>
      <c r="C100" s="94"/>
      <c r="D100" s="156" t="s">
        <v>167</v>
      </c>
      <c r="E100" s="146">
        <v>0.0</v>
      </c>
      <c r="F100" s="182">
        <f>E100/NRA</f>
        <v>0</v>
      </c>
      <c r="G100" s="105"/>
      <c r="H100" s="82"/>
      <c r="I100" s="181"/>
      <c r="J100" s="105"/>
      <c r="K100" s="96"/>
      <c r="L100" s="96"/>
      <c r="M100" s="176"/>
    </row>
    <row r="101" ht="15.75" customHeight="1">
      <c r="B101" s="155" t="s">
        <v>154</v>
      </c>
      <c r="C101" s="94"/>
      <c r="D101" s="156" t="s">
        <v>167</v>
      </c>
      <c r="E101" s="146">
        <v>0.0</v>
      </c>
      <c r="F101" s="182">
        <f>E101/NRA</f>
        <v>0</v>
      </c>
      <c r="G101" s="105"/>
      <c r="H101" s="82"/>
      <c r="I101" s="181"/>
      <c r="J101" s="105"/>
      <c r="K101" s="96"/>
      <c r="L101" s="96"/>
      <c r="M101" s="176"/>
    </row>
    <row r="102" ht="15.75" customHeight="1">
      <c r="B102" s="155" t="s">
        <v>154</v>
      </c>
      <c r="C102" s="94"/>
      <c r="D102" s="156" t="s">
        <v>167</v>
      </c>
      <c r="E102" s="146">
        <v>0.0</v>
      </c>
      <c r="F102" s="182">
        <f>E102/NRA</f>
        <v>0</v>
      </c>
      <c r="G102" s="105"/>
      <c r="H102" s="82"/>
      <c r="I102" s="181"/>
      <c r="J102" s="105"/>
      <c r="K102" s="96"/>
      <c r="L102" s="96"/>
      <c r="M102" s="176"/>
    </row>
    <row r="103" ht="15.75" customHeight="1">
      <c r="B103" s="155" t="s">
        <v>154</v>
      </c>
      <c r="C103" s="94"/>
      <c r="D103" s="156" t="s">
        <v>167</v>
      </c>
      <c r="E103" s="146">
        <v>0.0</v>
      </c>
      <c r="F103" s="182">
        <f>E103/NRA</f>
        <v>0</v>
      </c>
      <c r="G103" s="105"/>
      <c r="H103" s="82"/>
      <c r="I103" s="181"/>
      <c r="J103" s="105"/>
      <c r="K103" s="96"/>
      <c r="L103" s="96"/>
      <c r="M103" s="176"/>
    </row>
    <row r="104" ht="15.75" customHeight="1">
      <c r="B104" s="155" t="s">
        <v>154</v>
      </c>
      <c r="C104" s="94"/>
      <c r="D104" s="156" t="s">
        <v>167</v>
      </c>
      <c r="E104" s="146">
        <v>0.0</v>
      </c>
      <c r="F104" s="182">
        <f>E104/NRA</f>
        <v>0</v>
      </c>
      <c r="G104" s="105"/>
      <c r="H104" s="82"/>
      <c r="I104" s="181"/>
      <c r="J104" s="105"/>
      <c r="K104" s="96"/>
      <c r="L104" s="96"/>
      <c r="M104" s="176"/>
    </row>
    <row r="105" ht="15.75" customHeight="1">
      <c r="B105" s="155" t="s">
        <v>154</v>
      </c>
      <c r="C105" s="94"/>
      <c r="D105" s="156" t="s">
        <v>167</v>
      </c>
      <c r="E105" s="146">
        <v>0.0</v>
      </c>
      <c r="F105" s="182">
        <f>E105/NRA</f>
        <v>0</v>
      </c>
      <c r="G105" s="105"/>
      <c r="H105" s="82"/>
      <c r="I105" s="181"/>
      <c r="J105" s="105"/>
      <c r="K105" s="96"/>
      <c r="L105" s="96"/>
      <c r="M105" s="176"/>
    </row>
    <row r="106" ht="15.75" customHeight="1">
      <c r="B106" s="155" t="s">
        <v>154</v>
      </c>
      <c r="C106" s="94"/>
      <c r="D106" s="156" t="s">
        <v>167</v>
      </c>
      <c r="E106" s="146">
        <v>0.0</v>
      </c>
      <c r="F106" s="182">
        <f>E106/NRA</f>
        <v>0</v>
      </c>
      <c r="G106" s="105"/>
      <c r="H106" s="82"/>
      <c r="I106" s="181"/>
      <c r="J106" s="105"/>
      <c r="K106" s="96"/>
      <c r="L106" s="96"/>
      <c r="M106" s="176"/>
    </row>
    <row r="107" ht="4.5" customHeight="1">
      <c r="B107" s="80"/>
      <c r="C107" s="22"/>
      <c r="D107" s="22"/>
      <c r="E107" s="183"/>
      <c r="F107" s="183"/>
      <c r="G107" s="183"/>
      <c r="H107" s="183"/>
      <c r="I107" s="84"/>
      <c r="J107" s="84"/>
      <c r="K107" s="84"/>
      <c r="L107" s="84"/>
      <c r="M107" s="88"/>
    </row>
    <row r="108" ht="15.75" customHeight="1">
      <c r="B108" s="72" t="s">
        <v>168</v>
      </c>
      <c r="C108" s="6"/>
      <c r="D108" s="6"/>
      <c r="E108" s="7"/>
      <c r="F108" s="7"/>
      <c r="G108" s="7"/>
      <c r="H108" s="7"/>
      <c r="I108" s="7"/>
      <c r="J108" s="6"/>
      <c r="K108" s="6"/>
      <c r="L108" s="6"/>
      <c r="M108" s="73"/>
    </row>
    <row r="109" ht="15.75" customHeight="1">
      <c r="B109" s="173" t="s">
        <v>101</v>
      </c>
      <c r="C109" s="174"/>
      <c r="D109" s="179" t="s">
        <v>15</v>
      </c>
      <c r="E109" s="179" t="str">
        <f>"Amt/"&amp;SF_M2</f>
        <v>Amt/SF</v>
      </c>
      <c r="F109" s="179" t="s">
        <v>157</v>
      </c>
      <c r="G109" s="184" t="s">
        <v>95</v>
      </c>
      <c r="H109" s="179"/>
      <c r="I109" s="179"/>
      <c r="J109" s="179"/>
      <c r="K109" s="84"/>
      <c r="L109" s="84"/>
      <c r="M109" s="88"/>
    </row>
    <row r="110" ht="15.75" customHeight="1">
      <c r="B110" s="155"/>
      <c r="C110" s="94"/>
      <c r="D110" s="146"/>
      <c r="E110" s="185">
        <f>D110/NRA</f>
        <v>0</v>
      </c>
      <c r="F110" s="105"/>
      <c r="G110" s="82"/>
      <c r="H110" s="82"/>
      <c r="I110" s="181"/>
      <c r="J110" s="181"/>
      <c r="K110" s="96"/>
      <c r="L110" s="96"/>
      <c r="M110" s="176"/>
    </row>
    <row r="111" ht="15.75" customHeight="1">
      <c r="B111" s="155"/>
      <c r="C111" s="94"/>
      <c r="D111" s="146"/>
      <c r="E111" s="185">
        <f>D111/NRA</f>
        <v>0</v>
      </c>
      <c r="F111" s="105"/>
      <c r="G111" s="82"/>
      <c r="H111" s="82"/>
      <c r="I111" s="181"/>
      <c r="J111" s="181"/>
      <c r="K111" s="96"/>
      <c r="L111" s="96"/>
      <c r="M111" s="176"/>
    </row>
    <row r="112" ht="15.75" customHeight="1">
      <c r="B112" s="155"/>
      <c r="C112" s="94"/>
      <c r="D112" s="146"/>
      <c r="E112" s="185">
        <f>D112/NRA</f>
        <v>0</v>
      </c>
      <c r="F112" s="105"/>
      <c r="G112" s="82"/>
      <c r="H112" s="82"/>
      <c r="I112" s="181"/>
      <c r="J112" s="181"/>
      <c r="K112" s="96"/>
      <c r="L112" s="96"/>
      <c r="M112" s="176"/>
    </row>
    <row r="113" ht="15.75" customHeight="1">
      <c r="B113" s="80"/>
      <c r="C113" s="22"/>
      <c r="D113" s="22"/>
      <c r="E113" s="183"/>
      <c r="F113" s="183"/>
      <c r="G113" s="183"/>
      <c r="H113" s="183"/>
      <c r="I113" s="84"/>
      <c r="J113" s="84"/>
      <c r="K113" s="84"/>
      <c r="L113" s="84"/>
      <c r="M113" s="88"/>
    </row>
    <row r="114" ht="15.75" customHeight="1">
      <c r="B114" s="72" t="s">
        <v>169</v>
      </c>
      <c r="C114" s="6"/>
      <c r="D114" s="6"/>
      <c r="E114" s="7"/>
      <c r="F114" s="7"/>
      <c r="G114" s="7"/>
      <c r="H114" s="9"/>
      <c r="I114" s="6"/>
      <c r="J114" s="6"/>
      <c r="K114" s="6"/>
      <c r="L114" s="6"/>
      <c r="M114" s="73"/>
    </row>
    <row r="115" ht="15.75" customHeight="1">
      <c r="B115" s="186" t="s">
        <v>170</v>
      </c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8"/>
    </row>
    <row r="116" ht="15.75" customHeight="1">
      <c r="B116" s="189"/>
      <c r="M116" s="190"/>
    </row>
    <row r="117" ht="15.75" customHeight="1">
      <c r="B117" s="189"/>
      <c r="M117" s="190"/>
    </row>
    <row r="118" ht="15.75" customHeight="1">
      <c r="B118" s="189"/>
      <c r="M118" s="190"/>
    </row>
    <row r="119" ht="15.75" customHeight="1">
      <c r="B119" s="189"/>
      <c r="M119" s="190"/>
    </row>
    <row r="120" ht="15.75" customHeight="1">
      <c r="B120" s="189"/>
      <c r="M120" s="190"/>
    </row>
    <row r="121" ht="15.75" customHeight="1">
      <c r="B121" s="189"/>
      <c r="M121" s="190"/>
    </row>
    <row r="122" ht="15.75" customHeight="1">
      <c r="B122" s="191"/>
      <c r="C122" s="192"/>
      <c r="D122" s="192"/>
      <c r="E122" s="192"/>
      <c r="F122" s="192"/>
      <c r="G122" s="192"/>
      <c r="H122" s="192"/>
      <c r="I122" s="192"/>
      <c r="J122" s="192"/>
      <c r="K122" s="192"/>
      <c r="L122" s="192"/>
      <c r="M122" s="193"/>
    </row>
    <row r="123" ht="4.5" customHeight="1">
      <c r="B123" s="194"/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6"/>
    </row>
    <row r="124" ht="15.75" customHeight="1">
      <c r="B124" s="197"/>
      <c r="C124" s="198"/>
      <c r="D124" s="198"/>
      <c r="E124" s="199"/>
      <c r="F124" s="199"/>
      <c r="G124" s="199"/>
      <c r="H124" s="200"/>
      <c r="I124" s="198"/>
      <c r="J124" s="198"/>
      <c r="K124" s="198"/>
      <c r="L124" s="198"/>
      <c r="M124" s="201"/>
    </row>
    <row r="125" ht="15.75" customHeight="1">
      <c r="B125" s="202"/>
      <c r="C125" s="202"/>
      <c r="D125" s="202"/>
      <c r="E125" s="203"/>
      <c r="F125" s="203"/>
      <c r="G125" s="203"/>
      <c r="H125" s="204"/>
      <c r="I125" s="202"/>
      <c r="J125" s="202"/>
      <c r="K125" s="202"/>
      <c r="L125" s="202"/>
      <c r="M125" s="203"/>
    </row>
    <row r="126" ht="15.75" customHeight="1">
      <c r="E126" s="1"/>
      <c r="F126" s="1"/>
      <c r="G126" s="1"/>
      <c r="H126" s="2"/>
      <c r="M126" s="1"/>
    </row>
    <row r="127" ht="15.75" customHeight="1">
      <c r="E127" s="1"/>
      <c r="F127" s="1"/>
      <c r="G127" s="1"/>
      <c r="H127" s="2"/>
      <c r="M127" s="1"/>
    </row>
    <row r="128" ht="15.75" customHeight="1">
      <c r="E128" s="1"/>
      <c r="F128" s="1"/>
      <c r="G128" s="1"/>
      <c r="H128" s="2"/>
      <c r="M128" s="1"/>
    </row>
    <row r="129" ht="15.75" customHeight="1">
      <c r="E129" s="1"/>
      <c r="F129" s="1"/>
      <c r="G129" s="1"/>
      <c r="H129" s="2"/>
      <c r="M129" s="1"/>
    </row>
    <row r="130" ht="15.75" customHeight="1">
      <c r="E130" s="1"/>
      <c r="F130" s="1"/>
      <c r="G130" s="1"/>
      <c r="H130" s="2"/>
      <c r="M130" s="1"/>
    </row>
    <row r="131" ht="15.75" customHeight="1">
      <c r="E131" s="1"/>
      <c r="F131" s="1"/>
      <c r="G131" s="1"/>
      <c r="H131" s="2"/>
      <c r="M131" s="1"/>
    </row>
    <row r="132" ht="15.75" customHeight="1">
      <c r="E132" s="1"/>
      <c r="F132" s="1"/>
      <c r="G132" s="1"/>
      <c r="H132" s="2"/>
      <c r="M132" s="1"/>
    </row>
    <row r="133" ht="15.75" customHeight="1">
      <c r="E133" s="1"/>
      <c r="F133" s="1"/>
      <c r="G133" s="1"/>
      <c r="H133" s="2"/>
      <c r="M133" s="1"/>
    </row>
    <row r="134" ht="15.75" customHeight="1">
      <c r="E134" s="1"/>
      <c r="F134" s="1"/>
      <c r="G134" s="1"/>
      <c r="H134" s="2"/>
      <c r="M134" s="1"/>
    </row>
    <row r="135" ht="15.75" customHeight="1">
      <c r="E135" s="1"/>
      <c r="F135" s="1"/>
      <c r="G135" s="1"/>
      <c r="H135" s="2"/>
      <c r="M135" s="1"/>
    </row>
    <row r="136" ht="15.75" customHeight="1">
      <c r="E136" s="1"/>
      <c r="F136" s="1"/>
      <c r="G136" s="1"/>
      <c r="H136" s="2"/>
      <c r="M136" s="1"/>
    </row>
    <row r="137" ht="15.75" customHeight="1">
      <c r="E137" s="1"/>
      <c r="F137" s="1"/>
      <c r="G137" s="1"/>
      <c r="H137" s="2"/>
      <c r="M137" s="1"/>
    </row>
    <row r="138" ht="15.75" customHeight="1">
      <c r="E138" s="1"/>
      <c r="F138" s="1"/>
      <c r="G138" s="1"/>
      <c r="H138" s="2"/>
      <c r="M138" s="1"/>
    </row>
    <row r="139" ht="15.75" customHeight="1">
      <c r="E139" s="1"/>
      <c r="F139" s="1"/>
      <c r="G139" s="1"/>
      <c r="H139" s="2"/>
      <c r="M139" s="1"/>
    </row>
    <row r="140" ht="15.75" customHeight="1">
      <c r="E140" s="1"/>
      <c r="F140" s="1"/>
      <c r="G140" s="1"/>
      <c r="H140" s="2"/>
      <c r="M140" s="1"/>
    </row>
    <row r="141" ht="15.75" customHeight="1">
      <c r="E141" s="1"/>
      <c r="F141" s="1"/>
      <c r="G141" s="1"/>
      <c r="H141" s="2"/>
      <c r="M141" s="1"/>
    </row>
    <row r="142" ht="15.75" customHeight="1">
      <c r="E142" s="1"/>
      <c r="F142" s="1"/>
      <c r="G142" s="1"/>
      <c r="H142" s="2"/>
      <c r="M142" s="1"/>
    </row>
    <row r="143" ht="15.75" customHeight="1">
      <c r="E143" s="1"/>
      <c r="F143" s="1"/>
      <c r="G143" s="1"/>
      <c r="H143" s="2"/>
      <c r="M143" s="1"/>
    </row>
    <row r="144" ht="15.75" customHeight="1">
      <c r="E144" s="1"/>
      <c r="F144" s="1"/>
      <c r="G144" s="1"/>
      <c r="H144" s="2"/>
      <c r="M144" s="1"/>
    </row>
    <row r="145" ht="15.75" customHeight="1">
      <c r="E145" s="1"/>
      <c r="F145" s="1"/>
      <c r="G145" s="1"/>
      <c r="H145" s="2"/>
      <c r="M145" s="1"/>
    </row>
    <row r="146" ht="15.75" customHeight="1">
      <c r="E146" s="1"/>
      <c r="F146" s="1"/>
      <c r="G146" s="1"/>
      <c r="H146" s="2"/>
      <c r="M146" s="1"/>
    </row>
    <row r="147" ht="15.75" customHeight="1">
      <c r="E147" s="1"/>
      <c r="F147" s="1"/>
      <c r="G147" s="1"/>
      <c r="H147" s="2"/>
      <c r="M147" s="1"/>
    </row>
    <row r="148" ht="15.75" customHeight="1">
      <c r="E148" s="1"/>
      <c r="F148" s="1"/>
      <c r="G148" s="1"/>
      <c r="H148" s="2"/>
      <c r="M148" s="1"/>
    </row>
    <row r="149" ht="15.75" customHeight="1">
      <c r="E149" s="1"/>
      <c r="F149" s="1"/>
      <c r="G149" s="1"/>
      <c r="H149" s="2"/>
      <c r="M149" s="1"/>
    </row>
    <row r="150" ht="15.75" customHeight="1">
      <c r="E150" s="1"/>
      <c r="F150" s="1"/>
      <c r="G150" s="1"/>
      <c r="H150" s="2"/>
      <c r="M150" s="1"/>
    </row>
    <row r="151" ht="15.75" customHeight="1">
      <c r="E151" s="1"/>
      <c r="F151" s="1"/>
      <c r="G151" s="1"/>
      <c r="H151" s="2"/>
      <c r="M151" s="1"/>
    </row>
    <row r="152" ht="15.75" customHeight="1">
      <c r="E152" s="1"/>
      <c r="F152" s="1"/>
      <c r="G152" s="1"/>
      <c r="H152" s="2"/>
      <c r="M152" s="1"/>
    </row>
    <row r="153" ht="15.75" customHeight="1">
      <c r="E153" s="1"/>
      <c r="F153" s="1"/>
      <c r="G153" s="1"/>
      <c r="H153" s="2"/>
      <c r="M153" s="1"/>
    </row>
    <row r="154" ht="15.75" customHeight="1">
      <c r="E154" s="1"/>
      <c r="F154" s="1"/>
      <c r="G154" s="1"/>
      <c r="H154" s="2"/>
      <c r="M154" s="1"/>
    </row>
    <row r="155" ht="15.75" customHeight="1">
      <c r="E155" s="1"/>
      <c r="F155" s="1"/>
      <c r="G155" s="1"/>
      <c r="H155" s="2"/>
      <c r="M155" s="1"/>
    </row>
    <row r="156" ht="15.75" customHeight="1">
      <c r="E156" s="1"/>
      <c r="F156" s="1"/>
      <c r="G156" s="1"/>
      <c r="H156" s="2"/>
      <c r="M156" s="1"/>
    </row>
    <row r="157" ht="15.75" customHeight="1">
      <c r="E157" s="1"/>
      <c r="F157" s="1"/>
      <c r="G157" s="1"/>
      <c r="H157" s="2"/>
      <c r="M157" s="1"/>
    </row>
    <row r="158" ht="15.75" customHeight="1">
      <c r="E158" s="1"/>
      <c r="F158" s="1"/>
      <c r="G158" s="1"/>
      <c r="H158" s="2"/>
      <c r="M158" s="1"/>
    </row>
    <row r="159" ht="15.75" customHeight="1">
      <c r="E159" s="1"/>
      <c r="F159" s="1"/>
      <c r="G159" s="1"/>
      <c r="H159" s="2"/>
      <c r="M159" s="1"/>
    </row>
    <row r="160" ht="15.75" customHeight="1">
      <c r="E160" s="1"/>
      <c r="F160" s="1"/>
      <c r="G160" s="1"/>
      <c r="H160" s="2"/>
      <c r="M160" s="1"/>
    </row>
    <row r="161" ht="15.75" customHeight="1">
      <c r="E161" s="1"/>
      <c r="F161" s="1"/>
      <c r="G161" s="1"/>
      <c r="H161" s="2"/>
      <c r="M161" s="1"/>
    </row>
    <row r="162" ht="15.75" customHeight="1">
      <c r="E162" s="1"/>
      <c r="F162" s="1"/>
      <c r="G162" s="1"/>
      <c r="H162" s="2"/>
      <c r="M162" s="1"/>
    </row>
    <row r="163" ht="15.75" customHeight="1">
      <c r="E163" s="1"/>
      <c r="F163" s="1"/>
      <c r="G163" s="1"/>
      <c r="H163" s="2"/>
      <c r="M163" s="1"/>
    </row>
    <row r="164" ht="15.75" customHeight="1">
      <c r="E164" s="1"/>
      <c r="F164" s="1"/>
      <c r="G164" s="1"/>
      <c r="H164" s="2"/>
      <c r="M164" s="1"/>
    </row>
    <row r="165" ht="15.75" customHeight="1">
      <c r="E165" s="1"/>
      <c r="F165" s="1"/>
      <c r="G165" s="1"/>
      <c r="H165" s="2"/>
      <c r="M165" s="1"/>
    </row>
    <row r="166" ht="15.75" customHeight="1">
      <c r="E166" s="1"/>
      <c r="F166" s="1"/>
      <c r="G166" s="1"/>
      <c r="H166" s="2"/>
      <c r="M166" s="1"/>
    </row>
    <row r="167" ht="15.75" customHeight="1">
      <c r="E167" s="1"/>
      <c r="F167" s="1"/>
      <c r="G167" s="1"/>
      <c r="H167" s="2"/>
      <c r="M167" s="1"/>
    </row>
    <row r="168" ht="15.75" customHeight="1">
      <c r="E168" s="1"/>
      <c r="F168" s="1"/>
      <c r="G168" s="1"/>
      <c r="H168" s="2"/>
      <c r="M168" s="1"/>
    </row>
    <row r="169" ht="15.75" customHeight="1">
      <c r="E169" s="1"/>
      <c r="F169" s="1"/>
      <c r="G169" s="1"/>
      <c r="H169" s="2"/>
      <c r="M169" s="1"/>
    </row>
    <row r="170" ht="15.75" customHeight="1">
      <c r="E170" s="1"/>
      <c r="F170" s="1"/>
      <c r="G170" s="1"/>
      <c r="H170" s="2"/>
      <c r="M170" s="1"/>
    </row>
    <row r="171" ht="15.75" customHeight="1">
      <c r="E171" s="1"/>
      <c r="F171" s="1"/>
      <c r="G171" s="1"/>
      <c r="H171" s="2"/>
      <c r="M171" s="1"/>
    </row>
    <row r="172" ht="15.75" customHeight="1">
      <c r="E172" s="1"/>
      <c r="F172" s="1"/>
      <c r="G172" s="1"/>
      <c r="H172" s="2"/>
      <c r="M172" s="1"/>
    </row>
    <row r="173" ht="15.75" customHeight="1">
      <c r="E173" s="1"/>
      <c r="F173" s="1"/>
      <c r="G173" s="1"/>
      <c r="H173" s="2"/>
      <c r="M173" s="1"/>
    </row>
    <row r="174" ht="15.75" customHeight="1">
      <c r="E174" s="1"/>
      <c r="F174" s="1"/>
      <c r="G174" s="1"/>
      <c r="H174" s="2"/>
      <c r="M174" s="1"/>
    </row>
    <row r="175" ht="15.75" customHeight="1">
      <c r="E175" s="1"/>
      <c r="F175" s="1"/>
      <c r="G175" s="1"/>
      <c r="H175" s="2"/>
      <c r="M175" s="1"/>
    </row>
    <row r="176" ht="15.75" customHeight="1">
      <c r="E176" s="1"/>
      <c r="F176" s="1"/>
      <c r="G176" s="1"/>
      <c r="H176" s="2"/>
      <c r="M176" s="1"/>
    </row>
    <row r="177" ht="15.75" customHeight="1">
      <c r="E177" s="1"/>
      <c r="F177" s="1"/>
      <c r="G177" s="1"/>
      <c r="H177" s="2"/>
      <c r="M177" s="1"/>
    </row>
    <row r="178" ht="15.75" customHeight="1">
      <c r="E178" s="1"/>
      <c r="F178" s="1"/>
      <c r="G178" s="1"/>
      <c r="H178" s="2"/>
      <c r="M178" s="1"/>
    </row>
    <row r="179" ht="15.75" customHeight="1">
      <c r="E179" s="1"/>
      <c r="F179" s="1"/>
      <c r="G179" s="1"/>
      <c r="H179" s="2"/>
      <c r="M179" s="1"/>
    </row>
    <row r="180" ht="15.75" customHeight="1">
      <c r="E180" s="1"/>
      <c r="F180" s="1"/>
      <c r="G180" s="1"/>
      <c r="H180" s="2"/>
      <c r="M180" s="1"/>
    </row>
    <row r="181" ht="15.75" customHeight="1">
      <c r="E181" s="1"/>
      <c r="F181" s="1"/>
      <c r="G181" s="1"/>
      <c r="H181" s="2"/>
      <c r="M181" s="1"/>
    </row>
    <row r="182" ht="15.75" customHeight="1">
      <c r="E182" s="1"/>
      <c r="F182" s="1"/>
      <c r="G182" s="1"/>
      <c r="H182" s="2"/>
      <c r="M182" s="1"/>
    </row>
    <row r="183" ht="15.75" customHeight="1">
      <c r="E183" s="1"/>
      <c r="F183" s="1"/>
      <c r="G183" s="1"/>
      <c r="H183" s="2"/>
      <c r="M183" s="1"/>
    </row>
    <row r="184" ht="15.75" customHeight="1">
      <c r="E184" s="1"/>
      <c r="F184" s="1"/>
      <c r="G184" s="1"/>
      <c r="H184" s="2"/>
      <c r="M184" s="1"/>
    </row>
    <row r="185" ht="15.75" customHeight="1">
      <c r="E185" s="1"/>
      <c r="F185" s="1"/>
      <c r="G185" s="1"/>
      <c r="H185" s="2"/>
      <c r="M185" s="1"/>
    </row>
    <row r="186" ht="15.75" customHeight="1">
      <c r="E186" s="1"/>
      <c r="F186" s="1"/>
      <c r="G186" s="1"/>
      <c r="H186" s="2"/>
      <c r="M186" s="1"/>
    </row>
    <row r="187" ht="15.75" customHeight="1">
      <c r="E187" s="1"/>
      <c r="F187" s="1"/>
      <c r="G187" s="1"/>
      <c r="H187" s="2"/>
      <c r="M187" s="1"/>
    </row>
    <row r="188" ht="15.75" customHeight="1">
      <c r="E188" s="1"/>
      <c r="F188" s="1"/>
      <c r="G188" s="1"/>
      <c r="H188" s="2"/>
      <c r="M188" s="1"/>
    </row>
    <row r="189" ht="15.75" customHeight="1">
      <c r="E189" s="1"/>
      <c r="F189" s="1"/>
      <c r="G189" s="1"/>
      <c r="H189" s="2"/>
      <c r="M189" s="1"/>
    </row>
    <row r="190" ht="15.75" customHeight="1">
      <c r="E190" s="1"/>
      <c r="F190" s="1"/>
      <c r="G190" s="1"/>
      <c r="H190" s="2"/>
      <c r="M190" s="1"/>
    </row>
    <row r="191" ht="15.75" customHeight="1">
      <c r="E191" s="1"/>
      <c r="F191" s="1"/>
      <c r="G191" s="1"/>
      <c r="H191" s="2"/>
      <c r="M191" s="1"/>
    </row>
    <row r="192" ht="15.75" customHeight="1">
      <c r="E192" s="1"/>
      <c r="F192" s="1"/>
      <c r="G192" s="1"/>
      <c r="H192" s="2"/>
      <c r="M192" s="1"/>
    </row>
    <row r="193" ht="15.75" customHeight="1">
      <c r="E193" s="1"/>
      <c r="F193" s="1"/>
      <c r="G193" s="1"/>
      <c r="H193" s="2"/>
      <c r="M193" s="1"/>
    </row>
    <row r="194" ht="15.75" customHeight="1">
      <c r="E194" s="1"/>
      <c r="F194" s="1"/>
      <c r="G194" s="1"/>
      <c r="H194" s="2"/>
      <c r="M194" s="1"/>
    </row>
    <row r="195" ht="15.75" customHeight="1">
      <c r="E195" s="1"/>
      <c r="F195" s="1"/>
      <c r="G195" s="1"/>
      <c r="H195" s="2"/>
      <c r="M195" s="1"/>
    </row>
    <row r="196" ht="15.75" customHeight="1">
      <c r="E196" s="1"/>
      <c r="F196" s="1"/>
      <c r="G196" s="1"/>
      <c r="H196" s="2"/>
      <c r="M196" s="1"/>
    </row>
    <row r="197" ht="15.75" customHeight="1">
      <c r="E197" s="1"/>
      <c r="F197" s="1"/>
      <c r="G197" s="1"/>
      <c r="H197" s="2"/>
      <c r="M197" s="1"/>
    </row>
    <row r="198" ht="15.75" customHeight="1">
      <c r="E198" s="1"/>
      <c r="F198" s="1"/>
      <c r="G198" s="1"/>
      <c r="H198" s="2"/>
      <c r="M198" s="1"/>
    </row>
    <row r="199" ht="15.75" customHeight="1">
      <c r="E199" s="1"/>
      <c r="F199" s="1"/>
      <c r="G199" s="1"/>
      <c r="H199" s="2"/>
      <c r="M199" s="1"/>
    </row>
    <row r="200" ht="15.75" customHeight="1">
      <c r="E200" s="1"/>
      <c r="F200" s="1"/>
      <c r="G200" s="1"/>
      <c r="H200" s="2"/>
      <c r="M200" s="1"/>
    </row>
    <row r="201" ht="15.75" customHeight="1">
      <c r="E201" s="1"/>
      <c r="F201" s="1"/>
      <c r="G201" s="1"/>
      <c r="H201" s="2"/>
      <c r="M201" s="1"/>
    </row>
    <row r="202" ht="15.75" customHeight="1">
      <c r="E202" s="1"/>
      <c r="F202" s="1"/>
      <c r="G202" s="1"/>
      <c r="H202" s="2"/>
      <c r="M202" s="1"/>
    </row>
    <row r="203" ht="15.75" customHeight="1">
      <c r="E203" s="1"/>
      <c r="F203" s="1"/>
      <c r="G203" s="1"/>
      <c r="H203" s="2"/>
      <c r="M203" s="1"/>
    </row>
    <row r="204" ht="15.75" customHeight="1">
      <c r="E204" s="1"/>
      <c r="F204" s="1"/>
      <c r="G204" s="1"/>
      <c r="H204" s="2"/>
      <c r="M204" s="1"/>
    </row>
    <row r="205" ht="15.75" customHeight="1">
      <c r="E205" s="1"/>
      <c r="F205" s="1"/>
      <c r="G205" s="1"/>
      <c r="H205" s="2"/>
      <c r="M205" s="1"/>
    </row>
    <row r="206" ht="15.75" customHeight="1">
      <c r="E206" s="1"/>
      <c r="F206" s="1"/>
      <c r="G206" s="1"/>
      <c r="H206" s="2"/>
      <c r="M206" s="1"/>
    </row>
    <row r="207" ht="15.75" customHeight="1">
      <c r="E207" s="1"/>
      <c r="F207" s="1"/>
      <c r="G207" s="1"/>
      <c r="H207" s="2"/>
      <c r="M207" s="1"/>
    </row>
    <row r="208" ht="15.75" customHeight="1">
      <c r="E208" s="1"/>
      <c r="F208" s="1"/>
      <c r="G208" s="1"/>
      <c r="H208" s="2"/>
      <c r="M208" s="1"/>
    </row>
    <row r="209" ht="15.75" customHeight="1">
      <c r="E209" s="1"/>
      <c r="F209" s="1"/>
      <c r="G209" s="1"/>
      <c r="H209" s="2"/>
      <c r="M209" s="1"/>
    </row>
    <row r="210" ht="15.75" customHeight="1">
      <c r="E210" s="1"/>
      <c r="F210" s="1"/>
      <c r="G210" s="1"/>
      <c r="H210" s="2"/>
      <c r="M210" s="1"/>
    </row>
    <row r="211" ht="15.75" customHeight="1">
      <c r="E211" s="1"/>
      <c r="F211" s="1"/>
      <c r="G211" s="1"/>
      <c r="H211" s="2"/>
      <c r="M211" s="1"/>
    </row>
    <row r="212" ht="15.75" customHeight="1">
      <c r="E212" s="1"/>
      <c r="F212" s="1"/>
      <c r="G212" s="1"/>
      <c r="H212" s="2"/>
      <c r="M212" s="1"/>
    </row>
    <row r="213" ht="15.75" customHeight="1">
      <c r="E213" s="1"/>
      <c r="F213" s="1"/>
      <c r="G213" s="1"/>
      <c r="H213" s="2"/>
      <c r="M213" s="1"/>
    </row>
    <row r="214" ht="15.75" customHeight="1">
      <c r="E214" s="1"/>
      <c r="F214" s="1"/>
      <c r="G214" s="1"/>
      <c r="H214" s="2"/>
      <c r="M214" s="1"/>
    </row>
    <row r="215" ht="15.75" customHeight="1">
      <c r="E215" s="1"/>
      <c r="F215" s="1"/>
      <c r="G215" s="1"/>
      <c r="H215" s="2"/>
      <c r="M215" s="1"/>
    </row>
    <row r="216" ht="15.75" customHeight="1">
      <c r="E216" s="1"/>
      <c r="F216" s="1"/>
      <c r="G216" s="1"/>
      <c r="H216" s="2"/>
      <c r="M216" s="1"/>
    </row>
    <row r="217" ht="15.75" customHeight="1">
      <c r="E217" s="1"/>
      <c r="F217" s="1"/>
      <c r="G217" s="1"/>
      <c r="H217" s="2"/>
      <c r="M217" s="1"/>
    </row>
    <row r="218" ht="15.75" customHeight="1">
      <c r="E218" s="1"/>
      <c r="F218" s="1"/>
      <c r="G218" s="1"/>
      <c r="H218" s="2"/>
      <c r="M218" s="1"/>
    </row>
    <row r="219" ht="15.75" customHeight="1">
      <c r="E219" s="1"/>
      <c r="F219" s="1"/>
      <c r="G219" s="1"/>
      <c r="H219" s="2"/>
      <c r="M219" s="1"/>
    </row>
    <row r="220" ht="15.75" customHeight="1">
      <c r="E220" s="1"/>
      <c r="F220" s="1"/>
      <c r="G220" s="1"/>
      <c r="H220" s="2"/>
      <c r="M220" s="1"/>
    </row>
    <row r="221" ht="15.75" customHeight="1">
      <c r="E221" s="1"/>
      <c r="F221" s="1"/>
      <c r="G221" s="1"/>
      <c r="H221" s="2"/>
      <c r="M221" s="1"/>
    </row>
    <row r="222" ht="15.75" customHeight="1">
      <c r="E222" s="1"/>
      <c r="F222" s="1"/>
      <c r="G222" s="1"/>
      <c r="H222" s="2"/>
      <c r="M222" s="1"/>
    </row>
    <row r="223" ht="15.75" customHeight="1">
      <c r="E223" s="1"/>
      <c r="F223" s="1"/>
      <c r="G223" s="1"/>
      <c r="H223" s="2"/>
      <c r="M223" s="1"/>
    </row>
    <row r="224" ht="15.75" customHeight="1">
      <c r="E224" s="1"/>
      <c r="F224" s="1"/>
      <c r="G224" s="1"/>
      <c r="H224" s="2"/>
      <c r="M224" s="1"/>
    </row>
    <row r="225" ht="15.75" customHeight="1">
      <c r="E225" s="1"/>
      <c r="F225" s="1"/>
      <c r="G225" s="1"/>
      <c r="H225" s="2"/>
      <c r="M225" s="1"/>
    </row>
    <row r="226" ht="15.75" customHeight="1">
      <c r="E226" s="1"/>
      <c r="F226" s="1"/>
      <c r="G226" s="1"/>
      <c r="H226" s="2"/>
      <c r="M226" s="1"/>
    </row>
    <row r="227" ht="15.75" customHeight="1">
      <c r="E227" s="1"/>
      <c r="F227" s="1"/>
      <c r="G227" s="1"/>
      <c r="H227" s="2"/>
      <c r="M227" s="1"/>
    </row>
    <row r="228" ht="15.75" customHeight="1">
      <c r="E228" s="1"/>
      <c r="F228" s="1"/>
      <c r="G228" s="1"/>
      <c r="H228" s="2"/>
      <c r="M228" s="1"/>
    </row>
    <row r="229" ht="15.75" customHeight="1">
      <c r="E229" s="1"/>
      <c r="F229" s="1"/>
      <c r="G229" s="1"/>
      <c r="H229" s="2"/>
      <c r="M229" s="1"/>
    </row>
    <row r="230" ht="15.75" customHeight="1">
      <c r="E230" s="1"/>
      <c r="F230" s="1"/>
      <c r="G230" s="1"/>
      <c r="H230" s="2"/>
      <c r="M230" s="1"/>
    </row>
    <row r="231" ht="15.75" customHeight="1">
      <c r="E231" s="1"/>
      <c r="F231" s="1"/>
      <c r="G231" s="1"/>
      <c r="H231" s="2"/>
      <c r="M231" s="1"/>
    </row>
    <row r="232" ht="15.75" customHeight="1">
      <c r="E232" s="1"/>
      <c r="F232" s="1"/>
      <c r="G232" s="1"/>
      <c r="H232" s="2"/>
      <c r="M232" s="1"/>
    </row>
    <row r="233" ht="15.75" customHeight="1">
      <c r="E233" s="1"/>
      <c r="F233" s="1"/>
      <c r="G233" s="1"/>
      <c r="H233" s="2"/>
      <c r="M233" s="1"/>
    </row>
    <row r="234" ht="15.75" customHeight="1">
      <c r="E234" s="1"/>
      <c r="F234" s="1"/>
      <c r="G234" s="1"/>
      <c r="H234" s="2"/>
      <c r="M234" s="1"/>
    </row>
    <row r="235" ht="15.75" customHeight="1">
      <c r="E235" s="1"/>
      <c r="F235" s="1"/>
      <c r="G235" s="1"/>
      <c r="H235" s="2"/>
      <c r="M235" s="1"/>
    </row>
    <row r="236" ht="15.75" customHeight="1">
      <c r="E236" s="1"/>
      <c r="F236" s="1"/>
      <c r="G236" s="1"/>
      <c r="H236" s="2"/>
      <c r="M236" s="1"/>
    </row>
    <row r="237" ht="15.75" customHeight="1">
      <c r="E237" s="1"/>
      <c r="F237" s="1"/>
      <c r="G237" s="1"/>
      <c r="H237" s="2"/>
      <c r="M237" s="1"/>
    </row>
    <row r="238" ht="15.75" customHeight="1">
      <c r="E238" s="1"/>
      <c r="F238" s="1"/>
      <c r="G238" s="1"/>
      <c r="H238" s="2"/>
      <c r="M238" s="1"/>
    </row>
    <row r="239" ht="15.75" customHeight="1">
      <c r="E239" s="1"/>
      <c r="F239" s="1"/>
      <c r="G239" s="1"/>
      <c r="H239" s="2"/>
      <c r="M239" s="1"/>
    </row>
    <row r="240" ht="15.75" customHeight="1">
      <c r="E240" s="1"/>
      <c r="F240" s="1"/>
      <c r="G240" s="1"/>
      <c r="H240" s="2"/>
      <c r="M240" s="1"/>
    </row>
    <row r="241" ht="15.75" customHeight="1">
      <c r="E241" s="1"/>
      <c r="F241" s="1"/>
      <c r="G241" s="1"/>
      <c r="H241" s="2"/>
      <c r="M241" s="1"/>
    </row>
    <row r="242" ht="15.75" customHeight="1">
      <c r="E242" s="1"/>
      <c r="F242" s="1"/>
      <c r="G242" s="1"/>
      <c r="H242" s="2"/>
      <c r="M242" s="1"/>
    </row>
    <row r="243" ht="15.75" customHeight="1">
      <c r="E243" s="1"/>
      <c r="F243" s="1"/>
      <c r="G243" s="1"/>
      <c r="H243" s="2"/>
      <c r="M243" s="1"/>
    </row>
    <row r="244" ht="15.75" customHeight="1">
      <c r="E244" s="1"/>
      <c r="F244" s="1"/>
      <c r="G244" s="1"/>
      <c r="H244" s="2"/>
      <c r="M244" s="1"/>
    </row>
    <row r="245" ht="15.75" customHeight="1">
      <c r="E245" s="1"/>
      <c r="F245" s="1"/>
      <c r="G245" s="1"/>
      <c r="H245" s="2"/>
      <c r="M245" s="1"/>
    </row>
    <row r="246" ht="15.75" customHeight="1">
      <c r="E246" s="1"/>
      <c r="F246" s="1"/>
      <c r="G246" s="1"/>
      <c r="H246" s="2"/>
      <c r="M246" s="1"/>
    </row>
    <row r="247" ht="15.75" customHeight="1">
      <c r="E247" s="1"/>
      <c r="F247" s="1"/>
      <c r="G247" s="1"/>
      <c r="H247" s="2"/>
      <c r="M247" s="1"/>
    </row>
    <row r="248" ht="15.75" customHeight="1">
      <c r="E248" s="1"/>
      <c r="F248" s="1"/>
      <c r="G248" s="1"/>
      <c r="H248" s="2"/>
      <c r="M248" s="1"/>
    </row>
    <row r="249" ht="15.75" customHeight="1">
      <c r="E249" s="1"/>
      <c r="F249" s="1"/>
      <c r="G249" s="1"/>
      <c r="H249" s="2"/>
      <c r="M249" s="1"/>
    </row>
    <row r="250" ht="15.75" customHeight="1">
      <c r="E250" s="1"/>
      <c r="F250" s="1"/>
      <c r="G250" s="1"/>
      <c r="H250" s="2"/>
      <c r="M250" s="1"/>
    </row>
    <row r="251" ht="15.75" customHeight="1">
      <c r="E251" s="1"/>
      <c r="F251" s="1"/>
      <c r="G251" s="1"/>
      <c r="H251" s="2"/>
      <c r="M251" s="1"/>
    </row>
    <row r="252" ht="15.75" customHeight="1">
      <c r="E252" s="1"/>
      <c r="F252" s="1"/>
      <c r="G252" s="1"/>
      <c r="H252" s="2"/>
      <c r="M252" s="1"/>
    </row>
    <row r="253" ht="15.75" customHeight="1">
      <c r="E253" s="1"/>
      <c r="F253" s="1"/>
      <c r="G253" s="1"/>
      <c r="H253" s="2"/>
      <c r="M253" s="1"/>
    </row>
    <row r="254" ht="15.75" customHeight="1">
      <c r="E254" s="1"/>
      <c r="F254" s="1"/>
      <c r="G254" s="1"/>
      <c r="H254" s="2"/>
      <c r="M254" s="1"/>
    </row>
    <row r="255" ht="15.75" customHeight="1">
      <c r="E255" s="1"/>
      <c r="F255" s="1"/>
      <c r="G255" s="1"/>
      <c r="H255" s="2"/>
      <c r="M255" s="1"/>
    </row>
    <row r="256" ht="15.75" customHeight="1">
      <c r="E256" s="1"/>
      <c r="F256" s="1"/>
      <c r="G256" s="1"/>
      <c r="H256" s="2"/>
      <c r="M256" s="1"/>
    </row>
    <row r="257" ht="15.75" customHeight="1">
      <c r="E257" s="1"/>
      <c r="F257" s="1"/>
      <c r="G257" s="1"/>
      <c r="H257" s="2"/>
      <c r="M257" s="1"/>
    </row>
    <row r="258" ht="15.75" customHeight="1">
      <c r="E258" s="1"/>
      <c r="F258" s="1"/>
      <c r="G258" s="1"/>
      <c r="H258" s="2"/>
      <c r="M258" s="1"/>
    </row>
    <row r="259" ht="15.75" customHeight="1">
      <c r="E259" s="1"/>
      <c r="F259" s="1"/>
      <c r="G259" s="1"/>
      <c r="H259" s="2"/>
      <c r="M259" s="1"/>
    </row>
    <row r="260" ht="15.75" customHeight="1">
      <c r="E260" s="1"/>
      <c r="F260" s="1"/>
      <c r="G260" s="1"/>
      <c r="H260" s="2"/>
      <c r="M260" s="1"/>
    </row>
    <row r="261" ht="15.75" customHeight="1">
      <c r="E261" s="1"/>
      <c r="F261" s="1"/>
      <c r="G261" s="1"/>
      <c r="H261" s="2"/>
      <c r="M261" s="1"/>
    </row>
    <row r="262" ht="15.75" customHeight="1">
      <c r="E262" s="1"/>
      <c r="F262" s="1"/>
      <c r="G262" s="1"/>
      <c r="H262" s="2"/>
      <c r="M262" s="1"/>
    </row>
    <row r="263" ht="15.75" customHeight="1">
      <c r="E263" s="1"/>
      <c r="F263" s="1"/>
      <c r="G263" s="1"/>
      <c r="H263" s="2"/>
      <c r="M263" s="1"/>
    </row>
    <row r="264" ht="15.75" customHeight="1">
      <c r="E264" s="1"/>
      <c r="F264" s="1"/>
      <c r="G264" s="1"/>
      <c r="H264" s="2"/>
      <c r="M264" s="1"/>
    </row>
    <row r="265" ht="15.75" customHeight="1">
      <c r="E265" s="1"/>
      <c r="F265" s="1"/>
      <c r="G265" s="1"/>
      <c r="H265" s="2"/>
      <c r="M265" s="1"/>
    </row>
    <row r="266" ht="15.75" customHeight="1">
      <c r="E266" s="1"/>
      <c r="F266" s="1"/>
      <c r="G266" s="1"/>
      <c r="H266" s="2"/>
      <c r="M266" s="1"/>
    </row>
    <row r="267" ht="15.75" customHeight="1">
      <c r="E267" s="1"/>
      <c r="F267" s="1"/>
      <c r="G267" s="1"/>
      <c r="H267" s="2"/>
      <c r="M267" s="1"/>
    </row>
    <row r="268" ht="15.75" customHeight="1">
      <c r="E268" s="1"/>
      <c r="F268" s="1"/>
      <c r="G268" s="1"/>
      <c r="H268" s="2"/>
      <c r="M268" s="1"/>
    </row>
    <row r="269" ht="15.75" customHeight="1">
      <c r="E269" s="1"/>
      <c r="F269" s="1"/>
      <c r="G269" s="1"/>
      <c r="H269" s="2"/>
      <c r="M269" s="1"/>
    </row>
    <row r="270" ht="15.75" customHeight="1">
      <c r="E270" s="1"/>
      <c r="F270" s="1"/>
      <c r="G270" s="1"/>
      <c r="H270" s="2"/>
      <c r="M270" s="1"/>
    </row>
    <row r="271" ht="15.75" customHeight="1">
      <c r="E271" s="1"/>
      <c r="F271" s="1"/>
      <c r="G271" s="1"/>
      <c r="H271" s="2"/>
      <c r="M271" s="1"/>
    </row>
    <row r="272" ht="15.75" customHeight="1">
      <c r="E272" s="1"/>
      <c r="F272" s="1"/>
      <c r="G272" s="1"/>
      <c r="H272" s="2"/>
      <c r="M272" s="1"/>
    </row>
    <row r="273" ht="15.75" customHeight="1">
      <c r="E273" s="1"/>
      <c r="F273" s="1"/>
      <c r="G273" s="1"/>
      <c r="H273" s="2"/>
      <c r="M273" s="1"/>
    </row>
    <row r="274" ht="15.75" customHeight="1">
      <c r="E274" s="1"/>
      <c r="F274" s="1"/>
      <c r="G274" s="1"/>
      <c r="H274" s="2"/>
      <c r="M274" s="1"/>
    </row>
    <row r="275" ht="15.75" customHeight="1">
      <c r="E275" s="1"/>
      <c r="F275" s="1"/>
      <c r="G275" s="1"/>
      <c r="H275" s="2"/>
      <c r="M275" s="1"/>
    </row>
    <row r="276" ht="15.75" customHeight="1">
      <c r="E276" s="1"/>
      <c r="F276" s="1"/>
      <c r="G276" s="1"/>
      <c r="H276" s="2"/>
      <c r="M276" s="1"/>
    </row>
    <row r="277" ht="15.75" customHeight="1">
      <c r="E277" s="1"/>
      <c r="F277" s="1"/>
      <c r="G277" s="1"/>
      <c r="H277" s="2"/>
      <c r="M277" s="1"/>
    </row>
    <row r="278" ht="15.75" customHeight="1">
      <c r="E278" s="1"/>
      <c r="F278" s="1"/>
      <c r="G278" s="1"/>
      <c r="H278" s="2"/>
      <c r="M278" s="1"/>
    </row>
    <row r="279" ht="15.75" customHeight="1">
      <c r="E279" s="1"/>
      <c r="F279" s="1"/>
      <c r="G279" s="1"/>
      <c r="H279" s="2"/>
      <c r="M279" s="1"/>
    </row>
    <row r="280" ht="15.75" customHeight="1">
      <c r="E280" s="1"/>
      <c r="F280" s="1"/>
      <c r="G280" s="1"/>
      <c r="H280" s="2"/>
      <c r="M280" s="1"/>
    </row>
    <row r="281" ht="15.75" customHeight="1">
      <c r="E281" s="1"/>
      <c r="F281" s="1"/>
      <c r="G281" s="1"/>
      <c r="H281" s="2"/>
      <c r="M281" s="1"/>
    </row>
    <row r="282" ht="15.75" customHeight="1">
      <c r="E282" s="1"/>
      <c r="F282" s="1"/>
      <c r="G282" s="1"/>
      <c r="H282" s="2"/>
      <c r="M282" s="1"/>
    </row>
    <row r="283" ht="15.75" customHeight="1">
      <c r="E283" s="1"/>
      <c r="F283" s="1"/>
      <c r="G283" s="1"/>
      <c r="H283" s="2"/>
      <c r="M283" s="1"/>
    </row>
    <row r="284" ht="15.75" customHeight="1">
      <c r="E284" s="1"/>
      <c r="F284" s="1"/>
      <c r="G284" s="1"/>
      <c r="H284" s="2"/>
      <c r="M284" s="1"/>
    </row>
    <row r="285" ht="15.75" customHeight="1">
      <c r="E285" s="1"/>
      <c r="F285" s="1"/>
      <c r="G285" s="1"/>
      <c r="H285" s="2"/>
      <c r="M285" s="1"/>
    </row>
    <row r="286" ht="15.75" customHeight="1">
      <c r="E286" s="1"/>
      <c r="F286" s="1"/>
      <c r="G286" s="1"/>
      <c r="H286" s="2"/>
      <c r="M286" s="1"/>
    </row>
    <row r="287" ht="15.75" customHeight="1">
      <c r="E287" s="1"/>
      <c r="F287" s="1"/>
      <c r="G287" s="1"/>
      <c r="H287" s="2"/>
      <c r="M287" s="1"/>
    </row>
    <row r="288" ht="15.75" customHeight="1">
      <c r="E288" s="1"/>
      <c r="F288" s="1"/>
      <c r="G288" s="1"/>
      <c r="H288" s="2"/>
      <c r="M288" s="1"/>
    </row>
    <row r="289" ht="15.75" customHeight="1">
      <c r="E289" s="1"/>
      <c r="F289" s="1"/>
      <c r="G289" s="1"/>
      <c r="H289" s="2"/>
      <c r="M289" s="1"/>
    </row>
    <row r="290" ht="15.75" customHeight="1">
      <c r="E290" s="1"/>
      <c r="F290" s="1"/>
      <c r="G290" s="1"/>
      <c r="H290" s="2"/>
      <c r="M290" s="1"/>
    </row>
    <row r="291" ht="15.75" customHeight="1">
      <c r="E291" s="1"/>
      <c r="F291" s="1"/>
      <c r="G291" s="1"/>
      <c r="H291" s="2"/>
      <c r="M291" s="1"/>
    </row>
    <row r="292" ht="15.75" customHeight="1">
      <c r="E292" s="1"/>
      <c r="F292" s="1"/>
      <c r="G292" s="1"/>
      <c r="H292" s="2"/>
      <c r="M292" s="1"/>
    </row>
    <row r="293" ht="15.75" customHeight="1">
      <c r="E293" s="1"/>
      <c r="F293" s="1"/>
      <c r="G293" s="1"/>
      <c r="H293" s="2"/>
      <c r="M293" s="1"/>
    </row>
    <row r="294" ht="15.75" customHeight="1">
      <c r="E294" s="1"/>
      <c r="F294" s="1"/>
      <c r="G294" s="1"/>
      <c r="H294" s="2"/>
      <c r="M294" s="1"/>
    </row>
    <row r="295" ht="15.75" customHeight="1">
      <c r="E295" s="1"/>
      <c r="F295" s="1"/>
      <c r="G295" s="1"/>
      <c r="H295" s="2"/>
      <c r="M295" s="1"/>
    </row>
    <row r="296" ht="15.75" customHeight="1">
      <c r="E296" s="1"/>
      <c r="F296" s="1"/>
      <c r="G296" s="1"/>
      <c r="H296" s="2"/>
      <c r="M296" s="1"/>
    </row>
    <row r="297" ht="15.75" customHeight="1">
      <c r="E297" s="1"/>
      <c r="F297" s="1"/>
      <c r="G297" s="1"/>
      <c r="H297" s="2"/>
      <c r="M297" s="1"/>
    </row>
    <row r="298" ht="15.75" customHeight="1">
      <c r="E298" s="1"/>
      <c r="F298" s="1"/>
      <c r="G298" s="1"/>
      <c r="H298" s="2"/>
      <c r="M298" s="1"/>
    </row>
    <row r="299" ht="15.75" customHeight="1">
      <c r="E299" s="1"/>
      <c r="F299" s="1"/>
      <c r="G299" s="1"/>
      <c r="H299" s="2"/>
      <c r="M299" s="1"/>
    </row>
    <row r="300" ht="15.75" customHeight="1">
      <c r="E300" s="1"/>
      <c r="F300" s="1"/>
      <c r="G300" s="1"/>
      <c r="H300" s="2"/>
      <c r="M300" s="1"/>
    </row>
    <row r="301" ht="15.75" customHeight="1">
      <c r="E301" s="1"/>
      <c r="F301" s="1"/>
      <c r="G301" s="1"/>
      <c r="H301" s="2"/>
      <c r="M301" s="1"/>
    </row>
    <row r="302" ht="15.75" customHeight="1">
      <c r="E302" s="1"/>
      <c r="F302" s="1"/>
      <c r="G302" s="1"/>
      <c r="H302" s="2"/>
      <c r="M302" s="1"/>
    </row>
    <row r="303" ht="15.75" customHeight="1">
      <c r="E303" s="1"/>
      <c r="F303" s="1"/>
      <c r="G303" s="1"/>
      <c r="H303" s="2"/>
      <c r="M303" s="1"/>
    </row>
    <row r="304" ht="15.75" customHeight="1">
      <c r="E304" s="1"/>
      <c r="F304" s="1"/>
      <c r="G304" s="1"/>
      <c r="H304" s="2"/>
      <c r="M304" s="1"/>
    </row>
    <row r="305" ht="15.75" customHeight="1">
      <c r="E305" s="1"/>
      <c r="F305" s="1"/>
      <c r="G305" s="1"/>
      <c r="H305" s="2"/>
      <c r="M305" s="1"/>
    </row>
    <row r="306" ht="15.75" customHeight="1">
      <c r="E306" s="1"/>
      <c r="F306" s="1"/>
      <c r="G306" s="1"/>
      <c r="H306" s="2"/>
      <c r="M306" s="1"/>
    </row>
    <row r="307" ht="15.75" customHeight="1">
      <c r="E307" s="1"/>
      <c r="F307" s="1"/>
      <c r="G307" s="1"/>
      <c r="H307" s="2"/>
      <c r="M307" s="1"/>
    </row>
    <row r="308" ht="15.75" customHeight="1">
      <c r="E308" s="1"/>
      <c r="F308" s="1"/>
      <c r="G308" s="1"/>
      <c r="H308" s="2"/>
      <c r="M308" s="1"/>
    </row>
    <row r="309" ht="15.75" customHeight="1">
      <c r="E309" s="1"/>
      <c r="F309" s="1"/>
      <c r="G309" s="1"/>
      <c r="H309" s="2"/>
      <c r="M309" s="1"/>
    </row>
    <row r="310" ht="15.75" customHeight="1">
      <c r="E310" s="1"/>
      <c r="F310" s="1"/>
      <c r="G310" s="1"/>
      <c r="H310" s="2"/>
      <c r="M310" s="1"/>
    </row>
    <row r="311" ht="15.75" customHeight="1">
      <c r="E311" s="1"/>
      <c r="F311" s="1"/>
      <c r="G311" s="1"/>
      <c r="H311" s="2"/>
      <c r="M311" s="1"/>
    </row>
    <row r="312" ht="15.75" customHeight="1">
      <c r="E312" s="1"/>
      <c r="F312" s="1"/>
      <c r="G312" s="1"/>
      <c r="H312" s="2"/>
      <c r="M312" s="1"/>
    </row>
    <row r="313" ht="15.75" customHeight="1">
      <c r="E313" s="1"/>
      <c r="F313" s="1"/>
      <c r="G313" s="1"/>
      <c r="H313" s="2"/>
      <c r="M313" s="1"/>
    </row>
    <row r="314" ht="15.75" customHeight="1">
      <c r="E314" s="1"/>
      <c r="F314" s="1"/>
      <c r="G314" s="1"/>
      <c r="H314" s="2"/>
      <c r="M314" s="1"/>
    </row>
    <row r="315" ht="15.75" customHeight="1">
      <c r="E315" s="1"/>
      <c r="F315" s="1"/>
      <c r="G315" s="1"/>
      <c r="H315" s="2"/>
      <c r="M315" s="1"/>
    </row>
    <row r="316" ht="15.75" customHeight="1">
      <c r="E316" s="1"/>
      <c r="F316" s="1"/>
      <c r="G316" s="1"/>
      <c r="H316" s="2"/>
      <c r="M316" s="1"/>
    </row>
    <row r="317" ht="15.75" customHeight="1">
      <c r="E317" s="1"/>
      <c r="F317" s="1"/>
      <c r="G317" s="1"/>
      <c r="H317" s="2"/>
      <c r="M317" s="1"/>
    </row>
    <row r="318" ht="15.75" customHeight="1">
      <c r="E318" s="1"/>
      <c r="F318" s="1"/>
      <c r="G318" s="1"/>
      <c r="H318" s="2"/>
      <c r="M318" s="1"/>
    </row>
    <row r="319" ht="15.75" customHeight="1">
      <c r="E319" s="1"/>
      <c r="F319" s="1"/>
      <c r="G319" s="1"/>
      <c r="H319" s="2"/>
      <c r="M319" s="1"/>
    </row>
    <row r="320" ht="15.75" customHeight="1">
      <c r="E320" s="1"/>
      <c r="F320" s="1"/>
      <c r="G320" s="1"/>
      <c r="H320" s="2"/>
      <c r="M320" s="1"/>
    </row>
    <row r="321" ht="15.75" customHeight="1">
      <c r="E321" s="1"/>
      <c r="F321" s="1"/>
      <c r="G321" s="1"/>
      <c r="H321" s="2"/>
      <c r="M321" s="1"/>
    </row>
    <row r="322" ht="15.75" customHeight="1">
      <c r="E322" s="1"/>
      <c r="F322" s="1"/>
      <c r="G322" s="1"/>
      <c r="H322" s="2"/>
      <c r="M322" s="1"/>
    </row>
    <row r="323" ht="15.75" customHeight="1">
      <c r="E323" s="1"/>
      <c r="F323" s="1"/>
      <c r="G323" s="1"/>
      <c r="H323" s="2"/>
      <c r="M323" s="1"/>
    </row>
    <row r="324" ht="15.75" customHeight="1">
      <c r="E324" s="1"/>
      <c r="F324" s="1"/>
      <c r="G324" s="1"/>
      <c r="H324" s="2"/>
      <c r="M324" s="1"/>
    </row>
    <row r="325" ht="15.75" customHeight="1">
      <c r="E325" s="1"/>
      <c r="F325" s="1"/>
      <c r="G325" s="1"/>
      <c r="H325" s="2"/>
      <c r="M325" s="1"/>
    </row>
    <row r="326" ht="15.75" customHeight="1">
      <c r="E326" s="1"/>
      <c r="F326" s="1"/>
      <c r="G326" s="1"/>
      <c r="H326" s="2"/>
      <c r="M326" s="1"/>
    </row>
    <row r="327" ht="15.75" customHeight="1">
      <c r="E327" s="1"/>
      <c r="F327" s="1"/>
      <c r="G327" s="1"/>
      <c r="H327" s="2"/>
      <c r="M327" s="1"/>
    </row>
    <row r="328" ht="15.75" customHeight="1">
      <c r="E328" s="1"/>
      <c r="F328" s="1"/>
      <c r="G328" s="1"/>
      <c r="H328" s="2"/>
      <c r="M328" s="1"/>
    </row>
    <row r="329" ht="15.75" customHeight="1">
      <c r="E329" s="1"/>
      <c r="F329" s="1"/>
      <c r="G329" s="1"/>
      <c r="H329" s="2"/>
      <c r="M329" s="1"/>
    </row>
    <row r="330" ht="15.75" customHeight="1">
      <c r="E330" s="1"/>
      <c r="F330" s="1"/>
      <c r="G330" s="1"/>
      <c r="H330" s="2"/>
      <c r="M330" s="1"/>
    </row>
    <row r="331" ht="15.75" customHeight="1">
      <c r="E331" s="1"/>
      <c r="F331" s="1"/>
      <c r="G331" s="1"/>
      <c r="H331" s="2"/>
      <c r="M331" s="1"/>
    </row>
    <row r="332" ht="15.75" customHeight="1">
      <c r="E332" s="1"/>
      <c r="F332" s="1"/>
      <c r="G332" s="1"/>
      <c r="H332" s="2"/>
      <c r="M332" s="1"/>
    </row>
    <row r="333" ht="15.75" customHeight="1">
      <c r="E333" s="1"/>
      <c r="F333" s="1"/>
      <c r="G333" s="1"/>
      <c r="H333" s="2"/>
      <c r="M333" s="1"/>
    </row>
    <row r="334" ht="15.75" customHeight="1">
      <c r="E334" s="1"/>
      <c r="F334" s="1"/>
      <c r="G334" s="1"/>
      <c r="H334" s="2"/>
      <c r="M334" s="1"/>
    </row>
    <row r="335" ht="15.75" customHeight="1">
      <c r="E335" s="1"/>
      <c r="F335" s="1"/>
      <c r="G335" s="1"/>
      <c r="H335" s="2"/>
      <c r="M335" s="1"/>
    </row>
    <row r="336" ht="15.75" customHeight="1">
      <c r="E336" s="1"/>
      <c r="F336" s="1"/>
      <c r="G336" s="1"/>
      <c r="H336" s="2"/>
      <c r="M336" s="1"/>
    </row>
    <row r="337" ht="15.75" customHeight="1">
      <c r="E337" s="1"/>
      <c r="F337" s="1"/>
      <c r="G337" s="1"/>
      <c r="H337" s="2"/>
      <c r="M337" s="1"/>
    </row>
    <row r="338" ht="15.75" customHeight="1">
      <c r="E338" s="1"/>
      <c r="F338" s="1"/>
      <c r="G338" s="1"/>
      <c r="H338" s="2"/>
      <c r="M338" s="1"/>
    </row>
    <row r="339" ht="15.75" customHeight="1">
      <c r="E339" s="1"/>
      <c r="F339" s="1"/>
      <c r="G339" s="1"/>
      <c r="H339" s="2"/>
      <c r="M339" s="1"/>
    </row>
    <row r="340" ht="15.75" customHeight="1">
      <c r="E340" s="1"/>
      <c r="F340" s="1"/>
      <c r="G340" s="1"/>
      <c r="H340" s="2"/>
      <c r="M340" s="1"/>
    </row>
    <row r="341" ht="15.75" customHeight="1">
      <c r="E341" s="1"/>
      <c r="F341" s="1"/>
      <c r="G341" s="1"/>
      <c r="H341" s="2"/>
      <c r="M341" s="1"/>
    </row>
    <row r="342" ht="15.75" customHeight="1">
      <c r="E342" s="1"/>
      <c r="F342" s="1"/>
      <c r="G342" s="1"/>
      <c r="H342" s="2"/>
      <c r="M342" s="1"/>
    </row>
    <row r="343" ht="15.75" customHeight="1">
      <c r="E343" s="1"/>
      <c r="F343" s="1"/>
      <c r="G343" s="1"/>
      <c r="H343" s="2"/>
      <c r="M343" s="1"/>
    </row>
    <row r="344" ht="15.75" customHeight="1">
      <c r="E344" s="1"/>
      <c r="F344" s="1"/>
      <c r="G344" s="1"/>
      <c r="H344" s="2"/>
      <c r="M344" s="1"/>
    </row>
    <row r="345" ht="15.75" customHeight="1">
      <c r="E345" s="1"/>
      <c r="F345" s="1"/>
      <c r="G345" s="1"/>
      <c r="H345" s="2"/>
      <c r="M345" s="1"/>
    </row>
    <row r="346" ht="15.75" customHeight="1">
      <c r="E346" s="1"/>
      <c r="F346" s="1"/>
      <c r="G346" s="1"/>
      <c r="H346" s="2"/>
      <c r="M346" s="1"/>
    </row>
    <row r="347" ht="15.75" customHeight="1">
      <c r="E347" s="1"/>
      <c r="F347" s="1"/>
      <c r="G347" s="1"/>
      <c r="H347" s="2"/>
      <c r="M347" s="1"/>
    </row>
    <row r="348" ht="15.75" customHeight="1">
      <c r="E348" s="1"/>
      <c r="F348" s="1"/>
      <c r="G348" s="1"/>
      <c r="H348" s="2"/>
      <c r="M348" s="1"/>
    </row>
    <row r="349" ht="15.75" customHeight="1">
      <c r="E349" s="1"/>
      <c r="F349" s="1"/>
      <c r="G349" s="1"/>
      <c r="H349" s="2"/>
      <c r="M349" s="1"/>
    </row>
    <row r="350" ht="15.75" customHeight="1">
      <c r="E350" s="1"/>
      <c r="F350" s="1"/>
      <c r="G350" s="1"/>
      <c r="H350" s="2"/>
      <c r="M350" s="1"/>
    </row>
    <row r="351" ht="15.75" customHeight="1">
      <c r="E351" s="1"/>
      <c r="F351" s="1"/>
      <c r="G351" s="1"/>
      <c r="H351" s="2"/>
      <c r="M351" s="1"/>
    </row>
    <row r="352" ht="15.75" customHeight="1">
      <c r="E352" s="1"/>
      <c r="F352" s="1"/>
      <c r="G352" s="1"/>
      <c r="H352" s="2"/>
      <c r="M352" s="1"/>
    </row>
    <row r="353" ht="15.75" customHeight="1">
      <c r="E353" s="1"/>
      <c r="F353" s="1"/>
      <c r="G353" s="1"/>
      <c r="H353" s="2"/>
      <c r="M353" s="1"/>
    </row>
    <row r="354" ht="15.75" customHeight="1">
      <c r="E354" s="1"/>
      <c r="F354" s="1"/>
      <c r="G354" s="1"/>
      <c r="H354" s="2"/>
      <c r="M354" s="1"/>
    </row>
    <row r="355" ht="15.75" customHeight="1">
      <c r="E355" s="1"/>
      <c r="F355" s="1"/>
      <c r="G355" s="1"/>
      <c r="H355" s="2"/>
      <c r="M355" s="1"/>
    </row>
    <row r="356" ht="15.75" customHeight="1">
      <c r="E356" s="1"/>
      <c r="F356" s="1"/>
      <c r="G356" s="1"/>
      <c r="H356" s="2"/>
      <c r="M356" s="1"/>
    </row>
    <row r="357" ht="15.75" customHeight="1">
      <c r="E357" s="1"/>
      <c r="F357" s="1"/>
      <c r="G357" s="1"/>
      <c r="H357" s="2"/>
      <c r="M357" s="1"/>
    </row>
    <row r="358" ht="15.75" customHeight="1">
      <c r="E358" s="1"/>
      <c r="F358" s="1"/>
      <c r="G358" s="1"/>
      <c r="H358" s="2"/>
      <c r="M358" s="1"/>
    </row>
    <row r="359" ht="15.75" customHeight="1">
      <c r="E359" s="1"/>
      <c r="F359" s="1"/>
      <c r="G359" s="1"/>
      <c r="H359" s="2"/>
      <c r="M359" s="1"/>
    </row>
    <row r="360" ht="15.75" customHeight="1">
      <c r="E360" s="1"/>
      <c r="F360" s="1"/>
      <c r="G360" s="1"/>
      <c r="H360" s="2"/>
      <c r="M360" s="1"/>
    </row>
    <row r="361" ht="15.75" customHeight="1">
      <c r="E361" s="1"/>
      <c r="F361" s="1"/>
      <c r="G361" s="1"/>
      <c r="H361" s="2"/>
      <c r="M361" s="1"/>
    </row>
    <row r="362" ht="15.75" customHeight="1">
      <c r="E362" s="1"/>
      <c r="F362" s="1"/>
      <c r="G362" s="1"/>
      <c r="H362" s="2"/>
      <c r="M362" s="1"/>
    </row>
    <row r="363" ht="15.75" customHeight="1">
      <c r="E363" s="1"/>
      <c r="F363" s="1"/>
      <c r="G363" s="1"/>
      <c r="H363" s="2"/>
      <c r="M363" s="1"/>
    </row>
    <row r="364" ht="15.75" customHeight="1">
      <c r="E364" s="1"/>
      <c r="F364" s="1"/>
      <c r="G364" s="1"/>
      <c r="H364" s="2"/>
      <c r="M364" s="1"/>
    </row>
    <row r="365" ht="15.75" customHeight="1">
      <c r="E365" s="1"/>
      <c r="F365" s="1"/>
      <c r="G365" s="1"/>
      <c r="H365" s="2"/>
      <c r="M365" s="1"/>
    </row>
    <row r="366" ht="15.75" customHeight="1">
      <c r="E366" s="1"/>
      <c r="F366" s="1"/>
      <c r="G366" s="1"/>
      <c r="H366" s="2"/>
      <c r="M366" s="1"/>
    </row>
    <row r="367" ht="15.75" customHeight="1">
      <c r="E367" s="1"/>
      <c r="F367" s="1"/>
      <c r="G367" s="1"/>
      <c r="H367" s="2"/>
      <c r="M367" s="1"/>
    </row>
    <row r="368" ht="15.75" customHeight="1">
      <c r="E368" s="1"/>
      <c r="F368" s="1"/>
      <c r="G368" s="1"/>
      <c r="H368" s="2"/>
      <c r="M368" s="1"/>
    </row>
    <row r="369" ht="15.75" customHeight="1">
      <c r="E369" s="1"/>
      <c r="F369" s="1"/>
      <c r="G369" s="1"/>
      <c r="H369" s="2"/>
      <c r="M369" s="1"/>
    </row>
    <row r="370" ht="15.75" customHeight="1">
      <c r="E370" s="1"/>
      <c r="F370" s="1"/>
      <c r="G370" s="1"/>
      <c r="H370" s="2"/>
      <c r="M370" s="1"/>
    </row>
    <row r="371" ht="15.75" customHeight="1">
      <c r="E371" s="1"/>
      <c r="F371" s="1"/>
      <c r="G371" s="1"/>
      <c r="H371" s="2"/>
      <c r="M371" s="1"/>
    </row>
    <row r="372" ht="15.75" customHeight="1">
      <c r="E372" s="1"/>
      <c r="F372" s="1"/>
      <c r="G372" s="1"/>
      <c r="H372" s="2"/>
      <c r="M372" s="1"/>
    </row>
    <row r="373" ht="15.75" customHeight="1">
      <c r="E373" s="1"/>
      <c r="F373" s="1"/>
      <c r="G373" s="1"/>
      <c r="H373" s="2"/>
      <c r="M373" s="1"/>
    </row>
    <row r="374" ht="15.75" customHeight="1">
      <c r="E374" s="1"/>
      <c r="F374" s="1"/>
      <c r="G374" s="1"/>
      <c r="H374" s="2"/>
      <c r="M374" s="1"/>
    </row>
    <row r="375" ht="15.75" customHeight="1">
      <c r="E375" s="1"/>
      <c r="F375" s="1"/>
      <c r="G375" s="1"/>
      <c r="H375" s="2"/>
      <c r="M375" s="1"/>
    </row>
    <row r="376" ht="15.75" customHeight="1">
      <c r="E376" s="1"/>
      <c r="F376" s="1"/>
      <c r="G376" s="1"/>
      <c r="H376" s="2"/>
      <c r="M376" s="1"/>
    </row>
    <row r="377" ht="15.75" customHeight="1">
      <c r="E377" s="1"/>
      <c r="F377" s="1"/>
      <c r="G377" s="1"/>
      <c r="H377" s="2"/>
      <c r="M377" s="1"/>
    </row>
    <row r="378" ht="15.75" customHeight="1">
      <c r="E378" s="1"/>
      <c r="F378" s="1"/>
      <c r="G378" s="1"/>
      <c r="H378" s="2"/>
      <c r="M378" s="1"/>
    </row>
    <row r="379" ht="15.75" customHeight="1">
      <c r="E379" s="1"/>
      <c r="F379" s="1"/>
      <c r="G379" s="1"/>
      <c r="H379" s="2"/>
      <c r="M379" s="1"/>
    </row>
    <row r="380" ht="15.75" customHeight="1">
      <c r="E380" s="1"/>
      <c r="F380" s="1"/>
      <c r="G380" s="1"/>
      <c r="H380" s="2"/>
      <c r="M380" s="1"/>
    </row>
    <row r="381" ht="15.75" customHeight="1">
      <c r="E381" s="1"/>
      <c r="F381" s="1"/>
      <c r="G381" s="1"/>
      <c r="H381" s="2"/>
      <c r="M381" s="1"/>
    </row>
    <row r="382" ht="15.75" customHeight="1">
      <c r="E382" s="1"/>
      <c r="F382" s="1"/>
      <c r="G382" s="1"/>
      <c r="H382" s="2"/>
      <c r="M382" s="1"/>
    </row>
    <row r="383" ht="15.75" customHeight="1">
      <c r="E383" s="1"/>
      <c r="F383" s="1"/>
      <c r="G383" s="1"/>
      <c r="H383" s="2"/>
      <c r="M383" s="1"/>
    </row>
    <row r="384" ht="15.75" customHeight="1">
      <c r="E384" s="1"/>
      <c r="F384" s="1"/>
      <c r="G384" s="1"/>
      <c r="H384" s="2"/>
      <c r="M384" s="1"/>
    </row>
    <row r="385" ht="15.75" customHeight="1">
      <c r="E385" s="1"/>
      <c r="F385" s="1"/>
      <c r="G385" s="1"/>
      <c r="H385" s="2"/>
      <c r="M385" s="1"/>
    </row>
    <row r="386" ht="15.75" customHeight="1">
      <c r="E386" s="1"/>
      <c r="F386" s="1"/>
      <c r="G386" s="1"/>
      <c r="H386" s="2"/>
      <c r="M386" s="1"/>
    </row>
    <row r="387" ht="15.75" customHeight="1">
      <c r="E387" s="1"/>
      <c r="F387" s="1"/>
      <c r="G387" s="1"/>
      <c r="H387" s="2"/>
      <c r="M387" s="1"/>
    </row>
    <row r="388" ht="15.75" customHeight="1">
      <c r="E388" s="1"/>
      <c r="F388" s="1"/>
      <c r="G388" s="1"/>
      <c r="H388" s="2"/>
      <c r="M388" s="1"/>
    </row>
    <row r="389" ht="15.75" customHeight="1">
      <c r="E389" s="1"/>
      <c r="F389" s="1"/>
      <c r="G389" s="1"/>
      <c r="H389" s="2"/>
      <c r="M389" s="1"/>
    </row>
    <row r="390" ht="15.75" customHeight="1">
      <c r="E390" s="1"/>
      <c r="F390" s="1"/>
      <c r="G390" s="1"/>
      <c r="H390" s="2"/>
      <c r="M390" s="1"/>
    </row>
    <row r="391" ht="15.75" customHeight="1">
      <c r="E391" s="1"/>
      <c r="F391" s="1"/>
      <c r="G391" s="1"/>
      <c r="H391" s="2"/>
      <c r="M391" s="1"/>
    </row>
    <row r="392" ht="15.75" customHeight="1">
      <c r="E392" s="1"/>
      <c r="F392" s="1"/>
      <c r="G392" s="1"/>
      <c r="H392" s="2"/>
      <c r="M392" s="1"/>
    </row>
    <row r="393" ht="15.75" customHeight="1">
      <c r="E393" s="1"/>
      <c r="F393" s="1"/>
      <c r="G393" s="1"/>
      <c r="H393" s="2"/>
      <c r="M393" s="1"/>
    </row>
    <row r="394" ht="15.75" customHeight="1">
      <c r="E394" s="1"/>
      <c r="F394" s="1"/>
      <c r="G394" s="1"/>
      <c r="H394" s="2"/>
      <c r="M394" s="1"/>
    </row>
    <row r="395" ht="15.75" customHeight="1">
      <c r="E395" s="1"/>
      <c r="F395" s="1"/>
      <c r="G395" s="1"/>
      <c r="H395" s="2"/>
      <c r="M395" s="1"/>
    </row>
    <row r="396" ht="15.75" customHeight="1">
      <c r="E396" s="1"/>
      <c r="F396" s="1"/>
      <c r="G396" s="1"/>
      <c r="H396" s="2"/>
      <c r="M396" s="1"/>
    </row>
    <row r="397" ht="15.75" customHeight="1">
      <c r="E397" s="1"/>
      <c r="F397" s="1"/>
      <c r="G397" s="1"/>
      <c r="H397" s="2"/>
      <c r="M397" s="1"/>
    </row>
    <row r="398" ht="15.75" customHeight="1">
      <c r="E398" s="1"/>
      <c r="F398" s="1"/>
      <c r="G398" s="1"/>
      <c r="H398" s="2"/>
      <c r="M398" s="1"/>
    </row>
    <row r="399" ht="15.75" customHeight="1">
      <c r="E399" s="1"/>
      <c r="F399" s="1"/>
      <c r="G399" s="1"/>
      <c r="H399" s="2"/>
      <c r="M399" s="1"/>
    </row>
    <row r="400" ht="15.75" customHeight="1">
      <c r="E400" s="1"/>
      <c r="F400" s="1"/>
      <c r="G400" s="1"/>
      <c r="H400" s="2"/>
      <c r="M400" s="1"/>
    </row>
    <row r="401" ht="15.75" customHeight="1">
      <c r="E401" s="1"/>
      <c r="F401" s="1"/>
      <c r="G401" s="1"/>
      <c r="H401" s="2"/>
      <c r="M401" s="1"/>
    </row>
    <row r="402" ht="15.75" customHeight="1">
      <c r="E402" s="1"/>
      <c r="F402" s="1"/>
      <c r="G402" s="1"/>
      <c r="H402" s="2"/>
      <c r="M402" s="1"/>
    </row>
    <row r="403" ht="15.75" customHeight="1">
      <c r="E403" s="1"/>
      <c r="F403" s="1"/>
      <c r="G403" s="1"/>
      <c r="H403" s="2"/>
      <c r="M403" s="1"/>
    </row>
    <row r="404" ht="15.75" customHeight="1">
      <c r="E404" s="1"/>
      <c r="F404" s="1"/>
      <c r="G404" s="1"/>
      <c r="H404" s="2"/>
      <c r="M404" s="1"/>
    </row>
    <row r="405" ht="15.75" customHeight="1">
      <c r="E405" s="1"/>
      <c r="F405" s="1"/>
      <c r="G405" s="1"/>
      <c r="H405" s="2"/>
      <c r="M405" s="1"/>
    </row>
    <row r="406" ht="15.75" customHeight="1">
      <c r="E406" s="1"/>
      <c r="F406" s="1"/>
      <c r="G406" s="1"/>
      <c r="H406" s="2"/>
      <c r="M406" s="1"/>
    </row>
    <row r="407" ht="15.75" customHeight="1">
      <c r="E407" s="1"/>
      <c r="F407" s="1"/>
      <c r="G407" s="1"/>
      <c r="H407" s="2"/>
      <c r="M407" s="1"/>
    </row>
    <row r="408" ht="15.75" customHeight="1">
      <c r="E408" s="1"/>
      <c r="F408" s="1"/>
      <c r="G408" s="1"/>
      <c r="H408" s="2"/>
      <c r="M408" s="1"/>
    </row>
    <row r="409" ht="15.75" customHeight="1">
      <c r="E409" s="1"/>
      <c r="F409" s="1"/>
      <c r="G409" s="1"/>
      <c r="H409" s="2"/>
      <c r="M409" s="1"/>
    </row>
    <row r="410" ht="15.75" customHeight="1">
      <c r="E410" s="1"/>
      <c r="F410" s="1"/>
      <c r="G410" s="1"/>
      <c r="H410" s="2"/>
      <c r="M410" s="1"/>
    </row>
    <row r="411" ht="15.75" customHeight="1">
      <c r="E411" s="1"/>
      <c r="F411" s="1"/>
      <c r="G411" s="1"/>
      <c r="H411" s="2"/>
      <c r="M411" s="1"/>
    </row>
    <row r="412" ht="15.75" customHeight="1">
      <c r="E412" s="1"/>
      <c r="F412" s="1"/>
      <c r="G412" s="1"/>
      <c r="H412" s="2"/>
      <c r="M412" s="1"/>
    </row>
    <row r="413" ht="15.75" customHeight="1">
      <c r="E413" s="1"/>
      <c r="F413" s="1"/>
      <c r="G413" s="1"/>
      <c r="H413" s="2"/>
      <c r="M413" s="1"/>
    </row>
    <row r="414" ht="15.75" customHeight="1">
      <c r="E414" s="1"/>
      <c r="F414" s="1"/>
      <c r="G414" s="1"/>
      <c r="H414" s="2"/>
      <c r="M414" s="1"/>
    </row>
    <row r="415" ht="15.75" customHeight="1">
      <c r="E415" s="1"/>
      <c r="F415" s="1"/>
      <c r="G415" s="1"/>
      <c r="H415" s="2"/>
      <c r="M415" s="1"/>
    </row>
    <row r="416" ht="15.75" customHeight="1">
      <c r="E416" s="1"/>
      <c r="F416" s="1"/>
      <c r="G416" s="1"/>
      <c r="H416" s="2"/>
      <c r="M416" s="1"/>
    </row>
    <row r="417" ht="15.75" customHeight="1">
      <c r="E417" s="1"/>
      <c r="F417" s="1"/>
      <c r="G417" s="1"/>
      <c r="H417" s="2"/>
      <c r="M417" s="1"/>
    </row>
    <row r="418" ht="15.75" customHeight="1">
      <c r="E418" s="1"/>
      <c r="F418" s="1"/>
      <c r="G418" s="1"/>
      <c r="H418" s="2"/>
      <c r="M418" s="1"/>
    </row>
    <row r="419" ht="15.75" customHeight="1">
      <c r="E419" s="1"/>
      <c r="F419" s="1"/>
      <c r="G419" s="1"/>
      <c r="H419" s="2"/>
      <c r="M419" s="1"/>
    </row>
    <row r="420" ht="15.75" customHeight="1">
      <c r="E420" s="1"/>
      <c r="F420" s="1"/>
      <c r="G420" s="1"/>
      <c r="H420" s="2"/>
      <c r="M420" s="1"/>
    </row>
    <row r="421" ht="15.75" customHeight="1">
      <c r="E421" s="1"/>
      <c r="F421" s="1"/>
      <c r="G421" s="1"/>
      <c r="H421" s="2"/>
      <c r="M421" s="1"/>
    </row>
    <row r="422" ht="15.75" customHeight="1">
      <c r="E422" s="1"/>
      <c r="F422" s="1"/>
      <c r="G422" s="1"/>
      <c r="H422" s="2"/>
      <c r="M422" s="1"/>
    </row>
    <row r="423" ht="15.75" customHeight="1">
      <c r="E423" s="1"/>
      <c r="F423" s="1"/>
      <c r="G423" s="1"/>
      <c r="H423" s="2"/>
      <c r="M423" s="1"/>
    </row>
    <row r="424" ht="15.75" customHeight="1">
      <c r="E424" s="1"/>
      <c r="F424" s="1"/>
      <c r="G424" s="1"/>
      <c r="H424" s="2"/>
      <c r="M424" s="1"/>
    </row>
    <row r="425" ht="15.75" customHeight="1">
      <c r="E425" s="1"/>
      <c r="F425" s="1"/>
      <c r="G425" s="1"/>
      <c r="H425" s="2"/>
      <c r="M425" s="1"/>
    </row>
    <row r="426" ht="15.75" customHeight="1">
      <c r="E426" s="1"/>
      <c r="F426" s="1"/>
      <c r="G426" s="1"/>
      <c r="H426" s="2"/>
      <c r="M426" s="1"/>
    </row>
    <row r="427" ht="15.75" customHeight="1">
      <c r="E427" s="1"/>
      <c r="F427" s="1"/>
      <c r="G427" s="1"/>
      <c r="H427" s="2"/>
      <c r="M427" s="1"/>
    </row>
    <row r="428" ht="15.75" customHeight="1">
      <c r="E428" s="1"/>
      <c r="F428" s="1"/>
      <c r="G428" s="1"/>
      <c r="H428" s="2"/>
      <c r="M428" s="1"/>
    </row>
    <row r="429" ht="15.75" customHeight="1">
      <c r="E429" s="1"/>
      <c r="F429" s="1"/>
      <c r="G429" s="1"/>
      <c r="H429" s="2"/>
      <c r="M429" s="1"/>
    </row>
    <row r="430" ht="15.75" customHeight="1">
      <c r="E430" s="1"/>
      <c r="F430" s="1"/>
      <c r="G430" s="1"/>
      <c r="H430" s="2"/>
      <c r="M430" s="1"/>
    </row>
    <row r="431" ht="15.75" customHeight="1">
      <c r="E431" s="1"/>
      <c r="F431" s="1"/>
      <c r="G431" s="1"/>
      <c r="H431" s="2"/>
      <c r="M431" s="1"/>
    </row>
    <row r="432" ht="15.75" customHeight="1">
      <c r="E432" s="1"/>
      <c r="F432" s="1"/>
      <c r="G432" s="1"/>
      <c r="H432" s="2"/>
      <c r="M432" s="1"/>
    </row>
    <row r="433" ht="15.75" customHeight="1">
      <c r="E433" s="1"/>
      <c r="F433" s="1"/>
      <c r="G433" s="1"/>
      <c r="H433" s="2"/>
      <c r="M433" s="1"/>
    </row>
    <row r="434" ht="15.75" customHeight="1">
      <c r="E434" s="1"/>
      <c r="F434" s="1"/>
      <c r="G434" s="1"/>
      <c r="H434" s="2"/>
      <c r="M434" s="1"/>
    </row>
    <row r="435" ht="15.75" customHeight="1">
      <c r="E435" s="1"/>
      <c r="F435" s="1"/>
      <c r="G435" s="1"/>
      <c r="H435" s="2"/>
      <c r="M435" s="1"/>
    </row>
    <row r="436" ht="15.75" customHeight="1">
      <c r="E436" s="1"/>
      <c r="F436" s="1"/>
      <c r="G436" s="1"/>
      <c r="H436" s="2"/>
      <c r="M436" s="1"/>
    </row>
    <row r="437" ht="15.75" customHeight="1">
      <c r="E437" s="1"/>
      <c r="F437" s="1"/>
      <c r="G437" s="1"/>
      <c r="H437" s="2"/>
      <c r="M437" s="1"/>
    </row>
    <row r="438" ht="15.75" customHeight="1">
      <c r="E438" s="1"/>
      <c r="F438" s="1"/>
      <c r="G438" s="1"/>
      <c r="H438" s="2"/>
      <c r="M438" s="1"/>
    </row>
    <row r="439" ht="15.75" customHeight="1">
      <c r="E439" s="1"/>
      <c r="F439" s="1"/>
      <c r="G439" s="1"/>
      <c r="H439" s="2"/>
      <c r="M439" s="1"/>
    </row>
    <row r="440" ht="15.75" customHeight="1">
      <c r="E440" s="1"/>
      <c r="F440" s="1"/>
      <c r="G440" s="1"/>
      <c r="H440" s="2"/>
      <c r="M440" s="1"/>
    </row>
    <row r="441" ht="15.75" customHeight="1">
      <c r="E441" s="1"/>
      <c r="F441" s="1"/>
      <c r="G441" s="1"/>
      <c r="H441" s="2"/>
      <c r="M441" s="1"/>
    </row>
    <row r="442" ht="15.75" customHeight="1">
      <c r="E442" s="1"/>
      <c r="F442" s="1"/>
      <c r="G442" s="1"/>
      <c r="H442" s="2"/>
      <c r="M442" s="1"/>
    </row>
    <row r="443" ht="15.75" customHeight="1">
      <c r="E443" s="1"/>
      <c r="F443" s="1"/>
      <c r="G443" s="1"/>
      <c r="H443" s="2"/>
      <c r="M443" s="1"/>
    </row>
    <row r="444" ht="15.75" customHeight="1">
      <c r="E444" s="1"/>
      <c r="F444" s="1"/>
      <c r="G444" s="1"/>
      <c r="H444" s="2"/>
      <c r="M444" s="1"/>
    </row>
    <row r="445" ht="15.75" customHeight="1">
      <c r="E445" s="1"/>
      <c r="F445" s="1"/>
      <c r="G445" s="1"/>
      <c r="H445" s="2"/>
      <c r="M445" s="1"/>
    </row>
    <row r="446" ht="15.75" customHeight="1">
      <c r="E446" s="1"/>
      <c r="F446" s="1"/>
      <c r="G446" s="1"/>
      <c r="H446" s="2"/>
      <c r="M446" s="1"/>
    </row>
    <row r="447" ht="15.75" customHeight="1">
      <c r="E447" s="1"/>
      <c r="F447" s="1"/>
      <c r="G447" s="1"/>
      <c r="H447" s="2"/>
      <c r="M447" s="1"/>
    </row>
    <row r="448" ht="15.75" customHeight="1">
      <c r="E448" s="1"/>
      <c r="F448" s="1"/>
      <c r="G448" s="1"/>
      <c r="H448" s="2"/>
      <c r="M448" s="1"/>
    </row>
    <row r="449" ht="15.75" customHeight="1">
      <c r="E449" s="1"/>
      <c r="F449" s="1"/>
      <c r="G449" s="1"/>
      <c r="H449" s="2"/>
      <c r="M449" s="1"/>
    </row>
    <row r="450" ht="15.75" customHeight="1">
      <c r="E450" s="1"/>
      <c r="F450" s="1"/>
      <c r="G450" s="1"/>
      <c r="H450" s="2"/>
      <c r="M450" s="1"/>
    </row>
    <row r="451" ht="15.75" customHeight="1">
      <c r="E451" s="1"/>
      <c r="F451" s="1"/>
      <c r="G451" s="1"/>
      <c r="H451" s="2"/>
      <c r="M451" s="1"/>
    </row>
    <row r="452" ht="15.75" customHeight="1">
      <c r="E452" s="1"/>
      <c r="F452" s="1"/>
      <c r="G452" s="1"/>
      <c r="H452" s="2"/>
      <c r="M452" s="1"/>
    </row>
    <row r="453" ht="15.75" customHeight="1">
      <c r="E453" s="1"/>
      <c r="F453" s="1"/>
      <c r="G453" s="1"/>
      <c r="H453" s="2"/>
      <c r="M453" s="1"/>
    </row>
    <row r="454" ht="15.75" customHeight="1">
      <c r="E454" s="1"/>
      <c r="F454" s="1"/>
      <c r="G454" s="1"/>
      <c r="H454" s="2"/>
      <c r="M454" s="1"/>
    </row>
    <row r="455" ht="15.75" customHeight="1">
      <c r="E455" s="1"/>
      <c r="F455" s="1"/>
      <c r="G455" s="1"/>
      <c r="H455" s="2"/>
      <c r="M455" s="1"/>
    </row>
    <row r="456" ht="15.75" customHeight="1">
      <c r="E456" s="1"/>
      <c r="F456" s="1"/>
      <c r="G456" s="1"/>
      <c r="H456" s="2"/>
      <c r="M456" s="1"/>
    </row>
    <row r="457" ht="15.75" customHeight="1">
      <c r="E457" s="1"/>
      <c r="F457" s="1"/>
      <c r="G457" s="1"/>
      <c r="H457" s="2"/>
      <c r="M457" s="1"/>
    </row>
    <row r="458" ht="15.75" customHeight="1">
      <c r="E458" s="1"/>
      <c r="F458" s="1"/>
      <c r="G458" s="1"/>
      <c r="H458" s="2"/>
      <c r="M458" s="1"/>
    </row>
    <row r="459" ht="15.75" customHeight="1">
      <c r="E459" s="1"/>
      <c r="F459" s="1"/>
      <c r="G459" s="1"/>
      <c r="H459" s="2"/>
      <c r="M459" s="1"/>
    </row>
    <row r="460" ht="15.75" customHeight="1">
      <c r="E460" s="1"/>
      <c r="F460" s="1"/>
      <c r="G460" s="1"/>
      <c r="H460" s="2"/>
      <c r="M460" s="1"/>
    </row>
    <row r="461" ht="15.75" customHeight="1">
      <c r="E461" s="1"/>
      <c r="F461" s="1"/>
      <c r="G461" s="1"/>
      <c r="H461" s="2"/>
      <c r="M461" s="1"/>
    </row>
    <row r="462" ht="15.75" customHeight="1">
      <c r="E462" s="1"/>
      <c r="F462" s="1"/>
      <c r="G462" s="1"/>
      <c r="H462" s="2"/>
      <c r="M462" s="1"/>
    </row>
    <row r="463" ht="15.75" customHeight="1">
      <c r="E463" s="1"/>
      <c r="F463" s="1"/>
      <c r="G463" s="1"/>
      <c r="H463" s="2"/>
      <c r="M463" s="1"/>
    </row>
    <row r="464" ht="15.75" customHeight="1">
      <c r="E464" s="1"/>
      <c r="F464" s="1"/>
      <c r="G464" s="1"/>
      <c r="H464" s="2"/>
      <c r="M464" s="1"/>
    </row>
    <row r="465" ht="15.75" customHeight="1">
      <c r="E465" s="1"/>
      <c r="F465" s="1"/>
      <c r="G465" s="1"/>
      <c r="H465" s="2"/>
      <c r="M465" s="1"/>
    </row>
    <row r="466" ht="15.75" customHeight="1">
      <c r="E466" s="1"/>
      <c r="F466" s="1"/>
      <c r="G466" s="1"/>
      <c r="H466" s="2"/>
      <c r="M466" s="1"/>
    </row>
    <row r="467" ht="15.75" customHeight="1">
      <c r="E467" s="1"/>
      <c r="F467" s="1"/>
      <c r="G467" s="1"/>
      <c r="H467" s="2"/>
      <c r="M467" s="1"/>
    </row>
    <row r="468" ht="15.75" customHeight="1">
      <c r="E468" s="1"/>
      <c r="F468" s="1"/>
      <c r="G468" s="1"/>
      <c r="H468" s="2"/>
      <c r="M468" s="1"/>
    </row>
    <row r="469" ht="15.75" customHeight="1">
      <c r="E469" s="1"/>
      <c r="F469" s="1"/>
      <c r="G469" s="1"/>
      <c r="H469" s="2"/>
      <c r="M469" s="1"/>
    </row>
    <row r="470" ht="15.75" customHeight="1">
      <c r="E470" s="1"/>
      <c r="F470" s="1"/>
      <c r="G470" s="1"/>
      <c r="H470" s="2"/>
      <c r="M470" s="1"/>
    </row>
    <row r="471" ht="15.75" customHeight="1">
      <c r="E471" s="1"/>
      <c r="F471" s="1"/>
      <c r="G471" s="1"/>
      <c r="H471" s="2"/>
      <c r="M471" s="1"/>
    </row>
    <row r="472" ht="15.75" customHeight="1">
      <c r="E472" s="1"/>
      <c r="F472" s="1"/>
      <c r="G472" s="1"/>
      <c r="H472" s="2"/>
      <c r="M472" s="1"/>
    </row>
    <row r="473" ht="15.75" customHeight="1">
      <c r="E473" s="1"/>
      <c r="F473" s="1"/>
      <c r="G473" s="1"/>
      <c r="H473" s="2"/>
      <c r="M473" s="1"/>
    </row>
    <row r="474" ht="15.75" customHeight="1">
      <c r="E474" s="1"/>
      <c r="F474" s="1"/>
      <c r="G474" s="1"/>
      <c r="H474" s="2"/>
      <c r="M474" s="1"/>
    </row>
    <row r="475" ht="15.75" customHeight="1">
      <c r="E475" s="1"/>
      <c r="F475" s="1"/>
      <c r="G475" s="1"/>
      <c r="H475" s="2"/>
      <c r="M475" s="1"/>
    </row>
    <row r="476" ht="15.75" customHeight="1">
      <c r="E476" s="1"/>
      <c r="F476" s="1"/>
      <c r="G476" s="1"/>
      <c r="H476" s="2"/>
      <c r="M476" s="1"/>
    </row>
    <row r="477" ht="15.75" customHeight="1">
      <c r="E477" s="1"/>
      <c r="F477" s="1"/>
      <c r="G477" s="1"/>
      <c r="H477" s="2"/>
      <c r="M477" s="1"/>
    </row>
    <row r="478" ht="15.75" customHeight="1">
      <c r="E478" s="1"/>
      <c r="F478" s="1"/>
      <c r="G478" s="1"/>
      <c r="H478" s="2"/>
      <c r="M478" s="1"/>
    </row>
    <row r="479" ht="15.75" customHeight="1">
      <c r="E479" s="1"/>
      <c r="F479" s="1"/>
      <c r="G479" s="1"/>
      <c r="H479" s="2"/>
      <c r="M479" s="1"/>
    </row>
    <row r="480" ht="15.75" customHeight="1">
      <c r="E480" s="1"/>
      <c r="F480" s="1"/>
      <c r="G480" s="1"/>
      <c r="H480" s="2"/>
      <c r="M480" s="1"/>
    </row>
    <row r="481" ht="15.75" customHeight="1">
      <c r="E481" s="1"/>
      <c r="F481" s="1"/>
      <c r="G481" s="1"/>
      <c r="H481" s="2"/>
      <c r="M481" s="1"/>
    </row>
    <row r="482" ht="15.75" customHeight="1">
      <c r="E482" s="1"/>
      <c r="F482" s="1"/>
      <c r="G482" s="1"/>
      <c r="H482" s="2"/>
      <c r="M482" s="1"/>
    </row>
    <row r="483" ht="15.75" customHeight="1">
      <c r="E483" s="1"/>
      <c r="F483" s="1"/>
      <c r="G483" s="1"/>
      <c r="H483" s="2"/>
      <c r="M483" s="1"/>
    </row>
    <row r="484" ht="15.75" customHeight="1">
      <c r="E484" s="1"/>
      <c r="F484" s="1"/>
      <c r="G484" s="1"/>
      <c r="H484" s="2"/>
      <c r="M484" s="1"/>
    </row>
    <row r="485" ht="15.75" customHeight="1">
      <c r="E485" s="1"/>
      <c r="F485" s="1"/>
      <c r="G485" s="1"/>
      <c r="H485" s="2"/>
      <c r="M485" s="1"/>
    </row>
    <row r="486" ht="15.75" customHeight="1">
      <c r="E486" s="1"/>
      <c r="F486" s="1"/>
      <c r="G486" s="1"/>
      <c r="H486" s="2"/>
      <c r="M486" s="1"/>
    </row>
    <row r="487" ht="15.75" customHeight="1">
      <c r="E487" s="1"/>
      <c r="F487" s="1"/>
      <c r="G487" s="1"/>
      <c r="H487" s="2"/>
      <c r="M487" s="1"/>
    </row>
    <row r="488" ht="15.75" customHeight="1">
      <c r="E488" s="1"/>
      <c r="F488" s="1"/>
      <c r="G488" s="1"/>
      <c r="H488" s="2"/>
      <c r="M488" s="1"/>
    </row>
    <row r="489" ht="15.75" customHeight="1">
      <c r="E489" s="1"/>
      <c r="F489" s="1"/>
      <c r="G489" s="1"/>
      <c r="H489" s="2"/>
      <c r="M489" s="1"/>
    </row>
    <row r="490" ht="15.75" customHeight="1">
      <c r="E490" s="1"/>
      <c r="F490" s="1"/>
      <c r="G490" s="1"/>
      <c r="H490" s="2"/>
      <c r="M490" s="1"/>
    </row>
    <row r="491" ht="15.75" customHeight="1">
      <c r="E491" s="1"/>
      <c r="F491" s="1"/>
      <c r="G491" s="1"/>
      <c r="H491" s="2"/>
      <c r="M491" s="1"/>
    </row>
    <row r="492" ht="15.75" customHeight="1">
      <c r="E492" s="1"/>
      <c r="F492" s="1"/>
      <c r="G492" s="1"/>
      <c r="H492" s="2"/>
      <c r="M492" s="1"/>
    </row>
    <row r="493" ht="15.75" customHeight="1">
      <c r="E493" s="1"/>
      <c r="F493" s="1"/>
      <c r="G493" s="1"/>
      <c r="H493" s="2"/>
      <c r="M493" s="1"/>
    </row>
    <row r="494" ht="15.75" customHeight="1">
      <c r="E494" s="1"/>
      <c r="F494" s="1"/>
      <c r="G494" s="1"/>
      <c r="H494" s="2"/>
      <c r="M494" s="1"/>
    </row>
    <row r="495" ht="15.75" customHeight="1">
      <c r="E495" s="1"/>
      <c r="F495" s="1"/>
      <c r="G495" s="1"/>
      <c r="H495" s="2"/>
      <c r="M495" s="1"/>
    </row>
    <row r="496" ht="15.75" customHeight="1">
      <c r="E496" s="1"/>
      <c r="F496" s="1"/>
      <c r="G496" s="1"/>
      <c r="H496" s="2"/>
      <c r="M496" s="1"/>
    </row>
    <row r="497" ht="15.75" customHeight="1">
      <c r="E497" s="1"/>
      <c r="F497" s="1"/>
      <c r="G497" s="1"/>
      <c r="H497" s="2"/>
      <c r="M497" s="1"/>
    </row>
    <row r="498" ht="15.75" customHeight="1">
      <c r="E498" s="1"/>
      <c r="F498" s="1"/>
      <c r="G498" s="1"/>
      <c r="H498" s="2"/>
      <c r="M498" s="1"/>
    </row>
    <row r="499" ht="15.75" customHeight="1">
      <c r="E499" s="1"/>
      <c r="F499" s="1"/>
      <c r="G499" s="1"/>
      <c r="H499" s="2"/>
      <c r="M499" s="1"/>
    </row>
    <row r="500" ht="15.75" customHeight="1">
      <c r="E500" s="1"/>
      <c r="F500" s="1"/>
      <c r="G500" s="1"/>
      <c r="H500" s="2"/>
      <c r="M500" s="1"/>
    </row>
    <row r="501" ht="15.75" customHeight="1">
      <c r="E501" s="1"/>
      <c r="F501" s="1"/>
      <c r="G501" s="1"/>
      <c r="H501" s="2"/>
      <c r="M501" s="1"/>
    </row>
    <row r="502" ht="15.75" customHeight="1">
      <c r="E502" s="1"/>
      <c r="F502" s="1"/>
      <c r="G502" s="1"/>
      <c r="H502" s="2"/>
      <c r="M502" s="1"/>
    </row>
    <row r="503" ht="15.75" customHeight="1">
      <c r="E503" s="1"/>
      <c r="F503" s="1"/>
      <c r="G503" s="1"/>
      <c r="H503" s="2"/>
      <c r="M503" s="1"/>
    </row>
    <row r="504" ht="15.75" customHeight="1">
      <c r="E504" s="1"/>
      <c r="F504" s="1"/>
      <c r="G504" s="1"/>
      <c r="H504" s="2"/>
      <c r="M504" s="1"/>
    </row>
    <row r="505" ht="15.75" customHeight="1">
      <c r="E505" s="1"/>
      <c r="F505" s="1"/>
      <c r="G505" s="1"/>
      <c r="H505" s="2"/>
      <c r="M505" s="1"/>
    </row>
    <row r="506" ht="15.75" customHeight="1">
      <c r="E506" s="1"/>
      <c r="F506" s="1"/>
      <c r="G506" s="1"/>
      <c r="H506" s="2"/>
      <c r="M506" s="1"/>
    </row>
    <row r="507" ht="15.75" customHeight="1">
      <c r="E507" s="1"/>
      <c r="F507" s="1"/>
      <c r="G507" s="1"/>
      <c r="H507" s="2"/>
      <c r="M507" s="1"/>
    </row>
    <row r="508" ht="15.75" customHeight="1">
      <c r="E508" s="1"/>
      <c r="F508" s="1"/>
      <c r="G508" s="1"/>
      <c r="H508" s="2"/>
      <c r="M508" s="1"/>
    </row>
    <row r="509" ht="15.75" customHeight="1">
      <c r="E509" s="1"/>
      <c r="F509" s="1"/>
      <c r="G509" s="1"/>
      <c r="H509" s="2"/>
      <c r="M509" s="1"/>
    </row>
    <row r="510" ht="15.75" customHeight="1">
      <c r="E510" s="1"/>
      <c r="F510" s="1"/>
      <c r="G510" s="1"/>
      <c r="H510" s="2"/>
      <c r="M510" s="1"/>
    </row>
    <row r="511" ht="15.75" customHeight="1">
      <c r="E511" s="1"/>
      <c r="F511" s="1"/>
      <c r="G511" s="1"/>
      <c r="H511" s="2"/>
      <c r="M511" s="1"/>
    </row>
    <row r="512" ht="15.75" customHeight="1">
      <c r="E512" s="1"/>
      <c r="F512" s="1"/>
      <c r="G512" s="1"/>
      <c r="H512" s="2"/>
      <c r="M512" s="1"/>
    </row>
    <row r="513" ht="15.75" customHeight="1">
      <c r="E513" s="1"/>
      <c r="F513" s="1"/>
      <c r="G513" s="1"/>
      <c r="H513" s="2"/>
      <c r="M513" s="1"/>
    </row>
    <row r="514" ht="15.75" customHeight="1">
      <c r="E514" s="1"/>
      <c r="F514" s="1"/>
      <c r="G514" s="1"/>
      <c r="H514" s="2"/>
      <c r="M514" s="1"/>
    </row>
    <row r="515" ht="15.75" customHeight="1">
      <c r="E515" s="1"/>
      <c r="F515" s="1"/>
      <c r="G515" s="1"/>
      <c r="H515" s="2"/>
      <c r="M515" s="1"/>
    </row>
    <row r="516" ht="15.75" customHeight="1">
      <c r="E516" s="1"/>
      <c r="F516" s="1"/>
      <c r="G516" s="1"/>
      <c r="H516" s="2"/>
      <c r="M516" s="1"/>
    </row>
    <row r="517" ht="15.75" customHeight="1">
      <c r="E517" s="1"/>
      <c r="F517" s="1"/>
      <c r="G517" s="1"/>
      <c r="H517" s="2"/>
      <c r="M517" s="1"/>
    </row>
    <row r="518" ht="15.75" customHeight="1">
      <c r="E518" s="1"/>
      <c r="F518" s="1"/>
      <c r="G518" s="1"/>
      <c r="H518" s="2"/>
      <c r="M518" s="1"/>
    </row>
    <row r="519" ht="15.75" customHeight="1">
      <c r="E519" s="1"/>
      <c r="F519" s="1"/>
      <c r="G519" s="1"/>
      <c r="H519" s="2"/>
      <c r="M519" s="1"/>
    </row>
    <row r="520" ht="15.75" customHeight="1">
      <c r="E520" s="1"/>
      <c r="F520" s="1"/>
      <c r="G520" s="1"/>
      <c r="H520" s="2"/>
      <c r="M520" s="1"/>
    </row>
    <row r="521" ht="15.75" customHeight="1">
      <c r="E521" s="1"/>
      <c r="F521" s="1"/>
      <c r="G521" s="1"/>
      <c r="H521" s="2"/>
      <c r="M521" s="1"/>
    </row>
    <row r="522" ht="15.75" customHeight="1">
      <c r="E522" s="1"/>
      <c r="F522" s="1"/>
      <c r="G522" s="1"/>
      <c r="H522" s="2"/>
      <c r="M522" s="1"/>
    </row>
    <row r="523" ht="15.75" customHeight="1">
      <c r="E523" s="1"/>
      <c r="F523" s="1"/>
      <c r="G523" s="1"/>
      <c r="H523" s="2"/>
      <c r="M523" s="1"/>
    </row>
    <row r="524" ht="15.75" customHeight="1">
      <c r="E524" s="1"/>
      <c r="F524" s="1"/>
      <c r="G524" s="1"/>
      <c r="H524" s="2"/>
      <c r="M524" s="1"/>
    </row>
    <row r="525" ht="15.75" customHeight="1">
      <c r="E525" s="1"/>
      <c r="F525" s="1"/>
      <c r="G525" s="1"/>
      <c r="H525" s="2"/>
      <c r="M525" s="1"/>
    </row>
    <row r="526" ht="15.75" customHeight="1">
      <c r="E526" s="1"/>
      <c r="F526" s="1"/>
      <c r="G526" s="1"/>
      <c r="H526" s="2"/>
      <c r="M526" s="1"/>
    </row>
    <row r="527" ht="15.75" customHeight="1">
      <c r="E527" s="1"/>
      <c r="F527" s="1"/>
      <c r="G527" s="1"/>
      <c r="H527" s="2"/>
      <c r="M527" s="1"/>
    </row>
    <row r="528" ht="15.75" customHeight="1">
      <c r="E528" s="1"/>
      <c r="F528" s="1"/>
      <c r="G528" s="1"/>
      <c r="H528" s="2"/>
      <c r="M528" s="1"/>
    </row>
    <row r="529" ht="15.75" customHeight="1">
      <c r="E529" s="1"/>
      <c r="F529" s="1"/>
      <c r="G529" s="1"/>
      <c r="H529" s="2"/>
      <c r="M529" s="1"/>
    </row>
    <row r="530" ht="15.75" customHeight="1">
      <c r="E530" s="1"/>
      <c r="F530" s="1"/>
      <c r="G530" s="1"/>
      <c r="H530" s="2"/>
      <c r="M530" s="1"/>
    </row>
    <row r="531" ht="15.75" customHeight="1">
      <c r="E531" s="1"/>
      <c r="F531" s="1"/>
      <c r="G531" s="1"/>
      <c r="H531" s="2"/>
      <c r="M531" s="1"/>
    </row>
    <row r="532" ht="15.75" customHeight="1">
      <c r="E532" s="1"/>
      <c r="F532" s="1"/>
      <c r="G532" s="1"/>
      <c r="H532" s="2"/>
      <c r="M532" s="1"/>
    </row>
    <row r="533" ht="15.75" customHeight="1">
      <c r="E533" s="1"/>
      <c r="F533" s="1"/>
      <c r="G533" s="1"/>
      <c r="H533" s="2"/>
      <c r="M533" s="1"/>
    </row>
    <row r="534" ht="15.75" customHeight="1">
      <c r="E534" s="1"/>
      <c r="F534" s="1"/>
      <c r="G534" s="1"/>
      <c r="H534" s="2"/>
      <c r="M534" s="1"/>
    </row>
    <row r="535" ht="15.75" customHeight="1">
      <c r="E535" s="1"/>
      <c r="F535" s="1"/>
      <c r="G535" s="1"/>
      <c r="H535" s="2"/>
      <c r="M535" s="1"/>
    </row>
    <row r="536" ht="15.75" customHeight="1">
      <c r="E536" s="1"/>
      <c r="F536" s="1"/>
      <c r="G536" s="1"/>
      <c r="H536" s="2"/>
      <c r="M536" s="1"/>
    </row>
    <row r="537" ht="15.75" customHeight="1">
      <c r="E537" s="1"/>
      <c r="F537" s="1"/>
      <c r="G537" s="1"/>
      <c r="H537" s="2"/>
      <c r="M537" s="1"/>
    </row>
    <row r="538" ht="15.75" customHeight="1">
      <c r="E538" s="1"/>
      <c r="F538" s="1"/>
      <c r="G538" s="1"/>
      <c r="H538" s="2"/>
      <c r="M538" s="1"/>
    </row>
    <row r="539" ht="15.75" customHeight="1">
      <c r="E539" s="1"/>
      <c r="F539" s="1"/>
      <c r="G539" s="1"/>
      <c r="H539" s="2"/>
      <c r="M539" s="1"/>
    </row>
    <row r="540" ht="15.75" customHeight="1">
      <c r="E540" s="1"/>
      <c r="F540" s="1"/>
      <c r="G540" s="1"/>
      <c r="H540" s="2"/>
      <c r="M540" s="1"/>
    </row>
    <row r="541" ht="15.75" customHeight="1">
      <c r="E541" s="1"/>
      <c r="F541" s="1"/>
      <c r="G541" s="1"/>
      <c r="H541" s="2"/>
      <c r="M541" s="1"/>
    </row>
    <row r="542" ht="15.75" customHeight="1">
      <c r="E542" s="1"/>
      <c r="F542" s="1"/>
      <c r="G542" s="1"/>
      <c r="H542" s="2"/>
      <c r="M542" s="1"/>
    </row>
    <row r="543" ht="15.75" customHeight="1">
      <c r="E543" s="1"/>
      <c r="F543" s="1"/>
      <c r="G543" s="1"/>
      <c r="H543" s="2"/>
      <c r="M543" s="1"/>
    </row>
    <row r="544" ht="15.75" customHeight="1">
      <c r="E544" s="1"/>
      <c r="F544" s="1"/>
      <c r="G544" s="1"/>
      <c r="H544" s="2"/>
      <c r="M544" s="1"/>
    </row>
    <row r="545" ht="15.75" customHeight="1">
      <c r="E545" s="1"/>
      <c r="F545" s="1"/>
      <c r="G545" s="1"/>
      <c r="H545" s="2"/>
      <c r="M545" s="1"/>
    </row>
    <row r="546" ht="15.75" customHeight="1">
      <c r="E546" s="1"/>
      <c r="F546" s="1"/>
      <c r="G546" s="1"/>
      <c r="H546" s="2"/>
      <c r="M546" s="1"/>
    </row>
    <row r="547" ht="15.75" customHeight="1">
      <c r="E547" s="1"/>
      <c r="F547" s="1"/>
      <c r="G547" s="1"/>
      <c r="H547" s="2"/>
      <c r="M547" s="1"/>
    </row>
    <row r="548" ht="15.75" customHeight="1">
      <c r="E548" s="1"/>
      <c r="F548" s="1"/>
      <c r="G548" s="1"/>
      <c r="H548" s="2"/>
      <c r="M548" s="1"/>
    </row>
    <row r="549" ht="15.75" customHeight="1">
      <c r="E549" s="1"/>
      <c r="F549" s="1"/>
      <c r="G549" s="1"/>
      <c r="H549" s="2"/>
      <c r="M549" s="1"/>
    </row>
    <row r="550" ht="15.75" customHeight="1">
      <c r="E550" s="1"/>
      <c r="F550" s="1"/>
      <c r="G550" s="1"/>
      <c r="H550" s="2"/>
      <c r="M550" s="1"/>
    </row>
    <row r="551" ht="15.75" customHeight="1">
      <c r="E551" s="1"/>
      <c r="F551" s="1"/>
      <c r="G551" s="1"/>
      <c r="H551" s="2"/>
      <c r="M551" s="1"/>
    </row>
    <row r="552" ht="15.75" customHeight="1">
      <c r="E552" s="1"/>
      <c r="F552" s="1"/>
      <c r="G552" s="1"/>
      <c r="H552" s="2"/>
      <c r="M552" s="1"/>
    </row>
    <row r="553" ht="15.75" customHeight="1">
      <c r="E553" s="1"/>
      <c r="F553" s="1"/>
      <c r="G553" s="1"/>
      <c r="H553" s="2"/>
      <c r="M553" s="1"/>
    </row>
    <row r="554" ht="15.75" customHeight="1">
      <c r="E554" s="1"/>
      <c r="F554" s="1"/>
      <c r="G554" s="1"/>
      <c r="H554" s="2"/>
      <c r="M554" s="1"/>
    </row>
    <row r="555" ht="15.75" customHeight="1">
      <c r="E555" s="1"/>
      <c r="F555" s="1"/>
      <c r="G555" s="1"/>
      <c r="H555" s="2"/>
      <c r="M555" s="1"/>
    </row>
    <row r="556" ht="15.75" customHeight="1">
      <c r="E556" s="1"/>
      <c r="F556" s="1"/>
      <c r="G556" s="1"/>
      <c r="H556" s="2"/>
      <c r="M556" s="1"/>
    </row>
    <row r="557" ht="15.75" customHeight="1">
      <c r="E557" s="1"/>
      <c r="F557" s="1"/>
      <c r="G557" s="1"/>
      <c r="H557" s="2"/>
      <c r="M557" s="1"/>
    </row>
    <row r="558" ht="15.75" customHeight="1">
      <c r="E558" s="1"/>
      <c r="F558" s="1"/>
      <c r="G558" s="1"/>
      <c r="H558" s="2"/>
      <c r="M558" s="1"/>
    </row>
    <row r="559" ht="15.75" customHeight="1">
      <c r="E559" s="1"/>
      <c r="F559" s="1"/>
      <c r="G559" s="1"/>
      <c r="H559" s="2"/>
      <c r="M559" s="1"/>
    </row>
    <row r="560" ht="15.75" customHeight="1">
      <c r="E560" s="1"/>
      <c r="F560" s="1"/>
      <c r="G560" s="1"/>
      <c r="H560" s="2"/>
      <c r="M560" s="1"/>
    </row>
    <row r="561" ht="15.75" customHeight="1">
      <c r="E561" s="1"/>
      <c r="F561" s="1"/>
      <c r="G561" s="1"/>
      <c r="H561" s="2"/>
      <c r="M561" s="1"/>
    </row>
    <row r="562" ht="15.75" customHeight="1">
      <c r="E562" s="1"/>
      <c r="F562" s="1"/>
      <c r="G562" s="1"/>
      <c r="H562" s="2"/>
      <c r="M562" s="1"/>
    </row>
    <row r="563" ht="15.75" customHeight="1">
      <c r="E563" s="1"/>
      <c r="F563" s="1"/>
      <c r="G563" s="1"/>
      <c r="H563" s="2"/>
      <c r="M563" s="1"/>
    </row>
    <row r="564" ht="15.75" customHeight="1">
      <c r="E564" s="1"/>
      <c r="F564" s="1"/>
      <c r="G564" s="1"/>
      <c r="H564" s="2"/>
      <c r="M564" s="1"/>
    </row>
    <row r="565" ht="15.75" customHeight="1">
      <c r="E565" s="1"/>
      <c r="F565" s="1"/>
      <c r="G565" s="1"/>
      <c r="H565" s="2"/>
      <c r="M565" s="1"/>
    </row>
    <row r="566" ht="15.75" customHeight="1">
      <c r="E566" s="1"/>
      <c r="F566" s="1"/>
      <c r="G566" s="1"/>
      <c r="H566" s="2"/>
      <c r="M566" s="1"/>
    </row>
    <row r="567" ht="15.75" customHeight="1">
      <c r="E567" s="1"/>
      <c r="F567" s="1"/>
      <c r="G567" s="1"/>
      <c r="H567" s="2"/>
      <c r="M567" s="1"/>
    </row>
    <row r="568" ht="15.75" customHeight="1">
      <c r="E568" s="1"/>
      <c r="F568" s="1"/>
      <c r="G568" s="1"/>
      <c r="H568" s="2"/>
      <c r="M568" s="1"/>
    </row>
    <row r="569" ht="15.75" customHeight="1">
      <c r="E569" s="1"/>
      <c r="F569" s="1"/>
      <c r="G569" s="1"/>
      <c r="H569" s="2"/>
      <c r="M569" s="1"/>
    </row>
    <row r="570" ht="15.75" customHeight="1">
      <c r="E570" s="1"/>
      <c r="F570" s="1"/>
      <c r="G570" s="1"/>
      <c r="H570" s="2"/>
      <c r="M570" s="1"/>
    </row>
    <row r="571" ht="15.75" customHeight="1">
      <c r="E571" s="1"/>
      <c r="F571" s="1"/>
      <c r="G571" s="1"/>
      <c r="H571" s="2"/>
      <c r="M571" s="1"/>
    </row>
    <row r="572" ht="15.75" customHeight="1">
      <c r="E572" s="1"/>
      <c r="F572" s="1"/>
      <c r="G572" s="1"/>
      <c r="H572" s="2"/>
      <c r="M572" s="1"/>
    </row>
    <row r="573" ht="15.75" customHeight="1">
      <c r="E573" s="1"/>
      <c r="F573" s="1"/>
      <c r="G573" s="1"/>
      <c r="H573" s="2"/>
      <c r="M573" s="1"/>
    </row>
    <row r="574" ht="15.75" customHeight="1">
      <c r="E574" s="1"/>
      <c r="F574" s="1"/>
      <c r="G574" s="1"/>
      <c r="H574" s="2"/>
      <c r="M574" s="1"/>
    </row>
    <row r="575" ht="15.75" customHeight="1">
      <c r="E575" s="1"/>
      <c r="F575" s="1"/>
      <c r="G575" s="1"/>
      <c r="H575" s="2"/>
      <c r="M575" s="1"/>
    </row>
    <row r="576" ht="15.75" customHeight="1">
      <c r="E576" s="1"/>
      <c r="F576" s="1"/>
      <c r="G576" s="1"/>
      <c r="H576" s="2"/>
      <c r="M576" s="1"/>
    </row>
    <row r="577" ht="15.75" customHeight="1">
      <c r="E577" s="1"/>
      <c r="F577" s="1"/>
      <c r="G577" s="1"/>
      <c r="H577" s="2"/>
      <c r="M577" s="1"/>
    </row>
    <row r="578" ht="15.75" customHeight="1">
      <c r="E578" s="1"/>
      <c r="F578" s="1"/>
      <c r="G578" s="1"/>
      <c r="H578" s="2"/>
      <c r="M578" s="1"/>
    </row>
    <row r="579" ht="15.75" customHeight="1">
      <c r="E579" s="1"/>
      <c r="F579" s="1"/>
      <c r="G579" s="1"/>
      <c r="H579" s="2"/>
      <c r="M579" s="1"/>
    </row>
    <row r="580" ht="15.75" customHeight="1">
      <c r="E580" s="1"/>
      <c r="F580" s="1"/>
      <c r="G580" s="1"/>
      <c r="H580" s="2"/>
      <c r="M580" s="1"/>
    </row>
    <row r="581" ht="15.75" customHeight="1">
      <c r="E581" s="1"/>
      <c r="F581" s="1"/>
      <c r="G581" s="1"/>
      <c r="H581" s="2"/>
      <c r="M581" s="1"/>
    </row>
    <row r="582" ht="15.75" customHeight="1">
      <c r="E582" s="1"/>
      <c r="F582" s="1"/>
      <c r="G582" s="1"/>
      <c r="H582" s="2"/>
      <c r="M582" s="1"/>
    </row>
    <row r="583" ht="15.75" customHeight="1">
      <c r="E583" s="1"/>
      <c r="F583" s="1"/>
      <c r="G583" s="1"/>
      <c r="H583" s="2"/>
      <c r="M583" s="1"/>
    </row>
    <row r="584" ht="15.75" customHeight="1">
      <c r="E584" s="1"/>
      <c r="F584" s="1"/>
      <c r="G584" s="1"/>
      <c r="H584" s="2"/>
      <c r="M584" s="1"/>
    </row>
    <row r="585" ht="15.75" customHeight="1">
      <c r="E585" s="1"/>
      <c r="F585" s="1"/>
      <c r="G585" s="1"/>
      <c r="H585" s="2"/>
      <c r="M585" s="1"/>
    </row>
    <row r="586" ht="15.75" customHeight="1">
      <c r="E586" s="1"/>
      <c r="F586" s="1"/>
      <c r="G586" s="1"/>
      <c r="H586" s="2"/>
      <c r="M586" s="1"/>
    </row>
    <row r="587" ht="15.75" customHeight="1">
      <c r="E587" s="1"/>
      <c r="F587" s="1"/>
      <c r="G587" s="1"/>
      <c r="H587" s="2"/>
      <c r="M587" s="1"/>
    </row>
    <row r="588" ht="15.75" customHeight="1">
      <c r="E588" s="1"/>
      <c r="F588" s="1"/>
      <c r="G588" s="1"/>
      <c r="H588" s="2"/>
      <c r="M588" s="1"/>
    </row>
    <row r="589" ht="15.75" customHeight="1">
      <c r="E589" s="1"/>
      <c r="F589" s="1"/>
      <c r="G589" s="1"/>
      <c r="H589" s="2"/>
      <c r="M589" s="1"/>
    </row>
    <row r="590" ht="15.75" customHeight="1">
      <c r="E590" s="1"/>
      <c r="F590" s="1"/>
      <c r="G590" s="1"/>
      <c r="H590" s="2"/>
      <c r="M590" s="1"/>
    </row>
    <row r="591" ht="15.75" customHeight="1">
      <c r="E591" s="1"/>
      <c r="F591" s="1"/>
      <c r="G591" s="1"/>
      <c r="H591" s="2"/>
      <c r="M591" s="1"/>
    </row>
    <row r="592" ht="15.75" customHeight="1">
      <c r="E592" s="1"/>
      <c r="F592" s="1"/>
      <c r="G592" s="1"/>
      <c r="H592" s="2"/>
      <c r="M592" s="1"/>
    </row>
    <row r="593" ht="15.75" customHeight="1">
      <c r="E593" s="1"/>
      <c r="F593" s="1"/>
      <c r="G593" s="1"/>
      <c r="H593" s="2"/>
      <c r="M593" s="1"/>
    </row>
    <row r="594" ht="15.75" customHeight="1">
      <c r="E594" s="1"/>
      <c r="F594" s="1"/>
      <c r="G594" s="1"/>
      <c r="H594" s="2"/>
      <c r="M594" s="1"/>
    </row>
    <row r="595" ht="15.75" customHeight="1">
      <c r="E595" s="1"/>
      <c r="F595" s="1"/>
      <c r="G595" s="1"/>
      <c r="H595" s="2"/>
      <c r="M595" s="1"/>
    </row>
    <row r="596" ht="15.75" customHeight="1">
      <c r="E596" s="1"/>
      <c r="F596" s="1"/>
      <c r="G596" s="1"/>
      <c r="H596" s="2"/>
      <c r="M596" s="1"/>
    </row>
    <row r="597" ht="15.75" customHeight="1">
      <c r="E597" s="1"/>
      <c r="F597" s="1"/>
      <c r="G597" s="1"/>
      <c r="H597" s="2"/>
      <c r="M597" s="1"/>
    </row>
    <row r="598" ht="15.75" customHeight="1">
      <c r="E598" s="1"/>
      <c r="F598" s="1"/>
      <c r="G598" s="1"/>
      <c r="H598" s="2"/>
      <c r="M598" s="1"/>
    </row>
    <row r="599" ht="15.75" customHeight="1">
      <c r="E599" s="1"/>
      <c r="F599" s="1"/>
      <c r="G599" s="1"/>
      <c r="H599" s="2"/>
      <c r="M599" s="1"/>
    </row>
    <row r="600" ht="15.75" customHeight="1">
      <c r="E600" s="1"/>
      <c r="F600" s="1"/>
      <c r="G600" s="1"/>
      <c r="H600" s="2"/>
      <c r="M600" s="1"/>
    </row>
    <row r="601" ht="15.75" customHeight="1">
      <c r="E601" s="1"/>
      <c r="F601" s="1"/>
      <c r="G601" s="1"/>
      <c r="H601" s="2"/>
      <c r="M601" s="1"/>
    </row>
    <row r="602" ht="15.75" customHeight="1">
      <c r="E602" s="1"/>
      <c r="F602" s="1"/>
      <c r="G602" s="1"/>
      <c r="H602" s="2"/>
      <c r="M602" s="1"/>
    </row>
    <row r="603" ht="15.75" customHeight="1">
      <c r="E603" s="1"/>
      <c r="F603" s="1"/>
      <c r="G603" s="1"/>
      <c r="H603" s="2"/>
      <c r="M603" s="1"/>
    </row>
    <row r="604" ht="15.75" customHeight="1">
      <c r="E604" s="1"/>
      <c r="F604" s="1"/>
      <c r="G604" s="1"/>
      <c r="H604" s="2"/>
      <c r="M604" s="1"/>
    </row>
    <row r="605" ht="15.75" customHeight="1">
      <c r="E605" s="1"/>
      <c r="F605" s="1"/>
      <c r="G605" s="1"/>
      <c r="H605" s="2"/>
      <c r="M605" s="1"/>
    </row>
    <row r="606" ht="15.75" customHeight="1">
      <c r="E606" s="1"/>
      <c r="F606" s="1"/>
      <c r="G606" s="1"/>
      <c r="H606" s="2"/>
      <c r="M606" s="1"/>
    </row>
    <row r="607" ht="15.75" customHeight="1">
      <c r="E607" s="1"/>
      <c r="F607" s="1"/>
      <c r="G607" s="1"/>
      <c r="H607" s="2"/>
      <c r="M607" s="1"/>
    </row>
    <row r="608" ht="15.75" customHeight="1">
      <c r="E608" s="1"/>
      <c r="F608" s="1"/>
      <c r="G608" s="1"/>
      <c r="H608" s="2"/>
      <c r="M608" s="1"/>
    </row>
    <row r="609" ht="15.75" customHeight="1">
      <c r="E609" s="1"/>
      <c r="F609" s="1"/>
      <c r="G609" s="1"/>
      <c r="H609" s="2"/>
      <c r="M609" s="1"/>
    </row>
    <row r="610" ht="15.75" customHeight="1">
      <c r="E610" s="1"/>
      <c r="F610" s="1"/>
      <c r="G610" s="1"/>
      <c r="H610" s="2"/>
      <c r="M610" s="1"/>
    </row>
    <row r="611" ht="15.75" customHeight="1">
      <c r="E611" s="1"/>
      <c r="F611" s="1"/>
      <c r="G611" s="1"/>
      <c r="H611" s="2"/>
      <c r="M611" s="1"/>
    </row>
    <row r="612" ht="15.75" customHeight="1">
      <c r="E612" s="1"/>
      <c r="F612" s="1"/>
      <c r="G612" s="1"/>
      <c r="H612" s="2"/>
      <c r="M612" s="1"/>
    </row>
    <row r="613" ht="15.75" customHeight="1">
      <c r="E613" s="1"/>
      <c r="F613" s="1"/>
      <c r="G613" s="1"/>
      <c r="H613" s="2"/>
      <c r="M613" s="1"/>
    </row>
    <row r="614" ht="15.75" customHeight="1">
      <c r="E614" s="1"/>
      <c r="F614" s="1"/>
      <c r="G614" s="1"/>
      <c r="H614" s="2"/>
      <c r="M614" s="1"/>
    </row>
    <row r="615" ht="15.75" customHeight="1">
      <c r="E615" s="1"/>
      <c r="F615" s="1"/>
      <c r="G615" s="1"/>
      <c r="H615" s="2"/>
      <c r="M615" s="1"/>
    </row>
    <row r="616" ht="15.75" customHeight="1">
      <c r="E616" s="1"/>
      <c r="F616" s="1"/>
      <c r="G616" s="1"/>
      <c r="H616" s="2"/>
      <c r="M616" s="1"/>
    </row>
    <row r="617" ht="15.75" customHeight="1">
      <c r="E617" s="1"/>
      <c r="F617" s="1"/>
      <c r="G617" s="1"/>
      <c r="H617" s="2"/>
      <c r="M617" s="1"/>
    </row>
    <row r="618" ht="15.75" customHeight="1">
      <c r="E618" s="1"/>
      <c r="F618" s="1"/>
      <c r="G618" s="1"/>
      <c r="H618" s="2"/>
      <c r="M618" s="1"/>
    </row>
    <row r="619" ht="15.75" customHeight="1">
      <c r="E619" s="1"/>
      <c r="F619" s="1"/>
      <c r="G619" s="1"/>
      <c r="H619" s="2"/>
      <c r="M619" s="1"/>
    </row>
    <row r="620" ht="15.75" customHeight="1">
      <c r="E620" s="1"/>
      <c r="F620" s="1"/>
      <c r="G620" s="1"/>
      <c r="H620" s="2"/>
      <c r="M620" s="1"/>
    </row>
    <row r="621" ht="15.75" customHeight="1">
      <c r="E621" s="1"/>
      <c r="F621" s="1"/>
      <c r="G621" s="1"/>
      <c r="H621" s="2"/>
      <c r="M621" s="1"/>
    </row>
    <row r="622" ht="15.75" customHeight="1">
      <c r="E622" s="1"/>
      <c r="F622" s="1"/>
      <c r="G622" s="1"/>
      <c r="H622" s="2"/>
      <c r="M622" s="1"/>
    </row>
    <row r="623" ht="15.75" customHeight="1">
      <c r="E623" s="1"/>
      <c r="F623" s="1"/>
      <c r="G623" s="1"/>
      <c r="H623" s="2"/>
      <c r="M623" s="1"/>
    </row>
    <row r="624" ht="15.75" customHeight="1">
      <c r="E624" s="1"/>
      <c r="F624" s="1"/>
      <c r="G624" s="1"/>
      <c r="H624" s="2"/>
      <c r="M624" s="1"/>
    </row>
    <row r="625" ht="15.75" customHeight="1">
      <c r="E625" s="1"/>
      <c r="F625" s="1"/>
      <c r="G625" s="1"/>
      <c r="H625" s="2"/>
      <c r="M625" s="1"/>
    </row>
    <row r="626" ht="15.75" customHeight="1">
      <c r="E626" s="1"/>
      <c r="F626" s="1"/>
      <c r="G626" s="1"/>
      <c r="H626" s="2"/>
      <c r="M626" s="1"/>
    </row>
    <row r="627" ht="15.75" customHeight="1">
      <c r="E627" s="1"/>
      <c r="F627" s="1"/>
      <c r="G627" s="1"/>
      <c r="H627" s="2"/>
      <c r="M627" s="1"/>
    </row>
    <row r="628" ht="15.75" customHeight="1">
      <c r="E628" s="1"/>
      <c r="F628" s="1"/>
      <c r="G628" s="1"/>
      <c r="H628" s="2"/>
      <c r="M628" s="1"/>
    </row>
    <row r="629" ht="15.75" customHeight="1">
      <c r="E629" s="1"/>
      <c r="F629" s="1"/>
      <c r="G629" s="1"/>
      <c r="H629" s="2"/>
      <c r="M629" s="1"/>
    </row>
    <row r="630" ht="15.75" customHeight="1">
      <c r="E630" s="1"/>
      <c r="F630" s="1"/>
      <c r="G630" s="1"/>
      <c r="H630" s="2"/>
      <c r="M630" s="1"/>
    </row>
    <row r="631" ht="15.75" customHeight="1">
      <c r="E631" s="1"/>
      <c r="F631" s="1"/>
      <c r="G631" s="1"/>
      <c r="H631" s="2"/>
      <c r="M631" s="1"/>
    </row>
    <row r="632" ht="15.75" customHeight="1">
      <c r="E632" s="1"/>
      <c r="F632" s="1"/>
      <c r="G632" s="1"/>
      <c r="H632" s="2"/>
      <c r="M632" s="1"/>
    </row>
    <row r="633" ht="15.75" customHeight="1">
      <c r="E633" s="1"/>
      <c r="F633" s="1"/>
      <c r="G633" s="1"/>
      <c r="H633" s="2"/>
      <c r="M633" s="1"/>
    </row>
    <row r="634" ht="15.75" customHeight="1">
      <c r="E634" s="1"/>
      <c r="F634" s="1"/>
      <c r="G634" s="1"/>
      <c r="H634" s="2"/>
      <c r="M634" s="1"/>
    </row>
    <row r="635" ht="15.75" customHeight="1">
      <c r="E635" s="1"/>
      <c r="F635" s="1"/>
      <c r="G635" s="1"/>
      <c r="H635" s="2"/>
      <c r="M635" s="1"/>
    </row>
    <row r="636" ht="15.75" customHeight="1">
      <c r="E636" s="1"/>
      <c r="F636" s="1"/>
      <c r="G636" s="1"/>
      <c r="H636" s="2"/>
      <c r="M636" s="1"/>
    </row>
    <row r="637" ht="15.75" customHeight="1">
      <c r="E637" s="1"/>
      <c r="F637" s="1"/>
      <c r="G637" s="1"/>
      <c r="H637" s="2"/>
      <c r="M637" s="1"/>
    </row>
    <row r="638" ht="15.75" customHeight="1">
      <c r="E638" s="1"/>
      <c r="F638" s="1"/>
      <c r="G638" s="1"/>
      <c r="H638" s="2"/>
      <c r="M638" s="1"/>
    </row>
    <row r="639" ht="15.75" customHeight="1">
      <c r="E639" s="1"/>
      <c r="F639" s="1"/>
      <c r="G639" s="1"/>
      <c r="H639" s="2"/>
      <c r="M639" s="1"/>
    </row>
    <row r="640" ht="15.75" customHeight="1">
      <c r="E640" s="1"/>
      <c r="F640" s="1"/>
      <c r="G640" s="1"/>
      <c r="H640" s="2"/>
      <c r="M640" s="1"/>
    </row>
    <row r="641" ht="15.75" customHeight="1">
      <c r="E641" s="1"/>
      <c r="F641" s="1"/>
      <c r="G641" s="1"/>
      <c r="H641" s="2"/>
      <c r="M641" s="1"/>
    </row>
    <row r="642" ht="15.75" customHeight="1">
      <c r="E642" s="1"/>
      <c r="F642" s="1"/>
      <c r="G642" s="1"/>
      <c r="H642" s="2"/>
      <c r="M642" s="1"/>
    </row>
    <row r="643" ht="15.75" customHeight="1">
      <c r="E643" s="1"/>
      <c r="F643" s="1"/>
      <c r="G643" s="1"/>
      <c r="H643" s="2"/>
      <c r="M643" s="1"/>
    </row>
    <row r="644" ht="15.75" customHeight="1">
      <c r="E644" s="1"/>
      <c r="F644" s="1"/>
      <c r="G644" s="1"/>
      <c r="H644" s="2"/>
      <c r="M644" s="1"/>
    </row>
    <row r="645" ht="15.75" customHeight="1">
      <c r="E645" s="1"/>
      <c r="F645" s="1"/>
      <c r="G645" s="1"/>
      <c r="H645" s="2"/>
      <c r="M645" s="1"/>
    </row>
    <row r="646" ht="15.75" customHeight="1">
      <c r="E646" s="1"/>
      <c r="F646" s="1"/>
      <c r="G646" s="1"/>
      <c r="H646" s="2"/>
      <c r="M646" s="1"/>
    </row>
    <row r="647" ht="15.75" customHeight="1">
      <c r="E647" s="1"/>
      <c r="F647" s="1"/>
      <c r="G647" s="1"/>
      <c r="H647" s="2"/>
      <c r="M647" s="1"/>
    </row>
    <row r="648" ht="15.75" customHeight="1">
      <c r="E648" s="1"/>
      <c r="F648" s="1"/>
      <c r="G648" s="1"/>
      <c r="H648" s="2"/>
      <c r="M648" s="1"/>
    </row>
    <row r="649" ht="15.75" customHeight="1">
      <c r="E649" s="1"/>
      <c r="F649" s="1"/>
      <c r="G649" s="1"/>
      <c r="H649" s="2"/>
      <c r="M649" s="1"/>
    </row>
    <row r="650" ht="15.75" customHeight="1">
      <c r="E650" s="1"/>
      <c r="F650" s="1"/>
      <c r="G650" s="1"/>
      <c r="H650" s="2"/>
      <c r="M650" s="1"/>
    </row>
    <row r="651" ht="15.75" customHeight="1">
      <c r="E651" s="1"/>
      <c r="F651" s="1"/>
      <c r="G651" s="1"/>
      <c r="H651" s="2"/>
      <c r="M651" s="1"/>
    </row>
    <row r="652" ht="15.75" customHeight="1">
      <c r="E652" s="1"/>
      <c r="F652" s="1"/>
      <c r="G652" s="1"/>
      <c r="H652" s="2"/>
      <c r="M652" s="1"/>
    </row>
    <row r="653" ht="15.75" customHeight="1">
      <c r="E653" s="1"/>
      <c r="F653" s="1"/>
      <c r="G653" s="1"/>
      <c r="H653" s="2"/>
      <c r="M653" s="1"/>
    </row>
    <row r="654" ht="15.75" customHeight="1">
      <c r="E654" s="1"/>
      <c r="F654" s="1"/>
      <c r="G654" s="1"/>
      <c r="H654" s="2"/>
      <c r="M654" s="1"/>
    </row>
    <row r="655" ht="15.75" customHeight="1">
      <c r="E655" s="1"/>
      <c r="F655" s="1"/>
      <c r="G655" s="1"/>
      <c r="H655" s="2"/>
      <c r="M655" s="1"/>
    </row>
    <row r="656" ht="15.75" customHeight="1">
      <c r="E656" s="1"/>
      <c r="F656" s="1"/>
      <c r="G656" s="1"/>
      <c r="H656" s="2"/>
      <c r="M656" s="1"/>
    </row>
    <row r="657" ht="15.75" customHeight="1">
      <c r="E657" s="1"/>
      <c r="F657" s="1"/>
      <c r="G657" s="1"/>
      <c r="H657" s="2"/>
      <c r="M657" s="1"/>
    </row>
    <row r="658" ht="15.75" customHeight="1">
      <c r="E658" s="1"/>
      <c r="F658" s="1"/>
      <c r="G658" s="1"/>
      <c r="H658" s="2"/>
      <c r="M658" s="1"/>
    </row>
    <row r="659" ht="15.75" customHeight="1">
      <c r="E659" s="1"/>
      <c r="F659" s="1"/>
      <c r="G659" s="1"/>
      <c r="H659" s="2"/>
      <c r="M659" s="1"/>
    </row>
    <row r="660" ht="15.75" customHeight="1">
      <c r="E660" s="1"/>
      <c r="F660" s="1"/>
      <c r="G660" s="1"/>
      <c r="H660" s="2"/>
      <c r="M660" s="1"/>
    </row>
    <row r="661" ht="15.75" customHeight="1">
      <c r="E661" s="1"/>
      <c r="F661" s="1"/>
      <c r="G661" s="1"/>
      <c r="H661" s="2"/>
      <c r="M661" s="1"/>
    </row>
    <row r="662" ht="15.75" customHeight="1">
      <c r="E662" s="1"/>
      <c r="F662" s="1"/>
      <c r="G662" s="1"/>
      <c r="H662" s="2"/>
      <c r="M662" s="1"/>
    </row>
    <row r="663" ht="15.75" customHeight="1">
      <c r="E663" s="1"/>
      <c r="F663" s="1"/>
      <c r="G663" s="1"/>
      <c r="H663" s="2"/>
      <c r="M663" s="1"/>
    </row>
    <row r="664" ht="15.75" customHeight="1">
      <c r="E664" s="1"/>
      <c r="F664" s="1"/>
      <c r="G664" s="1"/>
      <c r="H664" s="2"/>
      <c r="M664" s="1"/>
    </row>
    <row r="665" ht="15.75" customHeight="1">
      <c r="E665" s="1"/>
      <c r="F665" s="1"/>
      <c r="G665" s="1"/>
      <c r="H665" s="2"/>
      <c r="M665" s="1"/>
    </row>
    <row r="666" ht="15.75" customHeight="1">
      <c r="E666" s="1"/>
      <c r="F666" s="1"/>
      <c r="G666" s="1"/>
      <c r="H666" s="2"/>
      <c r="M666" s="1"/>
    </row>
    <row r="667" ht="15.75" customHeight="1">
      <c r="E667" s="1"/>
      <c r="F667" s="1"/>
      <c r="G667" s="1"/>
      <c r="H667" s="2"/>
      <c r="M667" s="1"/>
    </row>
    <row r="668" ht="15.75" customHeight="1">
      <c r="E668" s="1"/>
      <c r="F668" s="1"/>
      <c r="G668" s="1"/>
      <c r="H668" s="2"/>
      <c r="M668" s="1"/>
    </row>
    <row r="669" ht="15.75" customHeight="1">
      <c r="E669" s="1"/>
      <c r="F669" s="1"/>
      <c r="G669" s="1"/>
      <c r="H669" s="2"/>
      <c r="M669" s="1"/>
    </row>
    <row r="670" ht="15.75" customHeight="1">
      <c r="E670" s="1"/>
      <c r="F670" s="1"/>
      <c r="G670" s="1"/>
      <c r="H670" s="2"/>
      <c r="M670" s="1"/>
    </row>
    <row r="671" ht="15.75" customHeight="1">
      <c r="E671" s="1"/>
      <c r="F671" s="1"/>
      <c r="G671" s="1"/>
      <c r="H671" s="2"/>
      <c r="M671" s="1"/>
    </row>
    <row r="672" ht="15.75" customHeight="1">
      <c r="E672" s="1"/>
      <c r="F672" s="1"/>
      <c r="G672" s="1"/>
      <c r="H672" s="2"/>
      <c r="M672" s="1"/>
    </row>
    <row r="673" ht="15.75" customHeight="1">
      <c r="E673" s="1"/>
      <c r="F673" s="1"/>
      <c r="G673" s="1"/>
      <c r="H673" s="2"/>
      <c r="M673" s="1"/>
    </row>
    <row r="674" ht="15.75" customHeight="1">
      <c r="E674" s="1"/>
      <c r="F674" s="1"/>
      <c r="G674" s="1"/>
      <c r="H674" s="2"/>
      <c r="M674" s="1"/>
    </row>
    <row r="675" ht="15.75" customHeight="1">
      <c r="E675" s="1"/>
      <c r="F675" s="1"/>
      <c r="G675" s="1"/>
      <c r="H675" s="2"/>
      <c r="M675" s="1"/>
    </row>
    <row r="676" ht="15.75" customHeight="1">
      <c r="E676" s="1"/>
      <c r="F676" s="1"/>
      <c r="G676" s="1"/>
      <c r="H676" s="2"/>
      <c r="M676" s="1"/>
    </row>
    <row r="677" ht="15.75" customHeight="1">
      <c r="E677" s="1"/>
      <c r="F677" s="1"/>
      <c r="G677" s="1"/>
      <c r="H677" s="2"/>
      <c r="M677" s="1"/>
    </row>
    <row r="678" ht="15.75" customHeight="1">
      <c r="E678" s="1"/>
      <c r="F678" s="1"/>
      <c r="G678" s="1"/>
      <c r="H678" s="2"/>
      <c r="M678" s="1"/>
    </row>
    <row r="679" ht="15.75" customHeight="1">
      <c r="E679" s="1"/>
      <c r="F679" s="1"/>
      <c r="G679" s="1"/>
      <c r="H679" s="2"/>
      <c r="M679" s="1"/>
    </row>
    <row r="680" ht="15.75" customHeight="1">
      <c r="E680" s="1"/>
      <c r="F680" s="1"/>
      <c r="G680" s="1"/>
      <c r="H680" s="2"/>
      <c r="M680" s="1"/>
    </row>
    <row r="681" ht="15.75" customHeight="1">
      <c r="E681" s="1"/>
      <c r="F681" s="1"/>
      <c r="G681" s="1"/>
      <c r="H681" s="2"/>
      <c r="M681" s="1"/>
    </row>
    <row r="682" ht="15.75" customHeight="1">
      <c r="E682" s="1"/>
      <c r="F682" s="1"/>
      <c r="G682" s="1"/>
      <c r="H682" s="2"/>
      <c r="M682" s="1"/>
    </row>
    <row r="683" ht="15.75" customHeight="1">
      <c r="E683" s="1"/>
      <c r="F683" s="1"/>
      <c r="G683" s="1"/>
      <c r="H683" s="2"/>
      <c r="M683" s="1"/>
    </row>
    <row r="684" ht="15.75" customHeight="1">
      <c r="E684" s="1"/>
      <c r="F684" s="1"/>
      <c r="G684" s="1"/>
      <c r="H684" s="2"/>
      <c r="M684" s="1"/>
    </row>
    <row r="685" ht="15.75" customHeight="1">
      <c r="E685" s="1"/>
      <c r="F685" s="1"/>
      <c r="G685" s="1"/>
      <c r="H685" s="2"/>
      <c r="M685" s="1"/>
    </row>
    <row r="686" ht="15.75" customHeight="1">
      <c r="E686" s="1"/>
      <c r="F686" s="1"/>
      <c r="G686" s="1"/>
      <c r="H686" s="2"/>
      <c r="M686" s="1"/>
    </row>
    <row r="687" ht="15.75" customHeight="1">
      <c r="E687" s="1"/>
      <c r="F687" s="1"/>
      <c r="G687" s="1"/>
      <c r="H687" s="2"/>
      <c r="M687" s="1"/>
    </row>
    <row r="688" ht="15.75" customHeight="1">
      <c r="E688" s="1"/>
      <c r="F688" s="1"/>
      <c r="G688" s="1"/>
      <c r="H688" s="2"/>
      <c r="M688" s="1"/>
    </row>
    <row r="689" ht="15.75" customHeight="1">
      <c r="E689" s="1"/>
      <c r="F689" s="1"/>
      <c r="G689" s="1"/>
      <c r="H689" s="2"/>
      <c r="M689" s="1"/>
    </row>
    <row r="690" ht="15.75" customHeight="1">
      <c r="E690" s="1"/>
      <c r="F690" s="1"/>
      <c r="G690" s="1"/>
      <c r="H690" s="2"/>
      <c r="M690" s="1"/>
    </row>
    <row r="691" ht="15.75" customHeight="1">
      <c r="E691" s="1"/>
      <c r="F691" s="1"/>
      <c r="G691" s="1"/>
      <c r="H691" s="2"/>
      <c r="M691" s="1"/>
    </row>
    <row r="692" ht="15.75" customHeight="1">
      <c r="E692" s="1"/>
      <c r="F692" s="1"/>
      <c r="G692" s="1"/>
      <c r="H692" s="2"/>
      <c r="M692" s="1"/>
    </row>
    <row r="693" ht="15.75" customHeight="1">
      <c r="E693" s="1"/>
      <c r="F693" s="1"/>
      <c r="G693" s="1"/>
      <c r="H693" s="2"/>
      <c r="M693" s="1"/>
    </row>
    <row r="694" ht="15.75" customHeight="1">
      <c r="E694" s="1"/>
      <c r="F694" s="1"/>
      <c r="G694" s="1"/>
      <c r="H694" s="2"/>
      <c r="M694" s="1"/>
    </row>
    <row r="695" ht="15.75" customHeight="1">
      <c r="E695" s="1"/>
      <c r="F695" s="1"/>
      <c r="G695" s="1"/>
      <c r="H695" s="2"/>
      <c r="M695" s="1"/>
    </row>
    <row r="696" ht="15.75" customHeight="1">
      <c r="E696" s="1"/>
      <c r="F696" s="1"/>
      <c r="G696" s="1"/>
      <c r="H696" s="2"/>
      <c r="M696" s="1"/>
    </row>
    <row r="697" ht="15.75" customHeight="1">
      <c r="E697" s="1"/>
      <c r="F697" s="1"/>
      <c r="G697" s="1"/>
      <c r="H697" s="2"/>
      <c r="M697" s="1"/>
    </row>
    <row r="698" ht="15.75" customHeight="1">
      <c r="E698" s="1"/>
      <c r="F698" s="1"/>
      <c r="G698" s="1"/>
      <c r="H698" s="2"/>
      <c r="M698" s="1"/>
    </row>
    <row r="699" ht="15.75" customHeight="1">
      <c r="E699" s="1"/>
      <c r="F699" s="1"/>
      <c r="G699" s="1"/>
      <c r="H699" s="2"/>
      <c r="M699" s="1"/>
    </row>
    <row r="700" ht="15.75" customHeight="1">
      <c r="E700" s="1"/>
      <c r="F700" s="1"/>
      <c r="G700" s="1"/>
      <c r="H700" s="2"/>
      <c r="M700" s="1"/>
    </row>
    <row r="701" ht="15.75" customHeight="1">
      <c r="E701" s="1"/>
      <c r="F701" s="1"/>
      <c r="G701" s="1"/>
      <c r="H701" s="2"/>
      <c r="M701" s="1"/>
    </row>
    <row r="702" ht="15.75" customHeight="1">
      <c r="E702" s="1"/>
      <c r="F702" s="1"/>
      <c r="G702" s="1"/>
      <c r="H702" s="2"/>
      <c r="M702" s="1"/>
    </row>
    <row r="703" ht="15.75" customHeight="1">
      <c r="E703" s="1"/>
      <c r="F703" s="1"/>
      <c r="G703" s="1"/>
      <c r="H703" s="2"/>
      <c r="M703" s="1"/>
    </row>
    <row r="704" ht="15.75" customHeight="1">
      <c r="E704" s="1"/>
      <c r="F704" s="1"/>
      <c r="G704" s="1"/>
      <c r="H704" s="2"/>
      <c r="M704" s="1"/>
    </row>
    <row r="705" ht="15.75" customHeight="1">
      <c r="E705" s="1"/>
      <c r="F705" s="1"/>
      <c r="G705" s="1"/>
      <c r="H705" s="2"/>
      <c r="M705" s="1"/>
    </row>
    <row r="706" ht="15.75" customHeight="1">
      <c r="E706" s="1"/>
      <c r="F706" s="1"/>
      <c r="G706" s="1"/>
      <c r="H706" s="2"/>
      <c r="M706" s="1"/>
    </row>
    <row r="707" ht="15.75" customHeight="1">
      <c r="E707" s="1"/>
      <c r="F707" s="1"/>
      <c r="G707" s="1"/>
      <c r="H707" s="2"/>
      <c r="M707" s="1"/>
    </row>
    <row r="708" ht="15.75" customHeight="1">
      <c r="E708" s="1"/>
      <c r="F708" s="1"/>
      <c r="G708" s="1"/>
      <c r="H708" s="2"/>
      <c r="M708" s="1"/>
    </row>
    <row r="709" ht="15.75" customHeight="1">
      <c r="E709" s="1"/>
      <c r="F709" s="1"/>
      <c r="G709" s="1"/>
      <c r="H709" s="2"/>
      <c r="M709" s="1"/>
    </row>
    <row r="710" ht="15.75" customHeight="1">
      <c r="E710" s="1"/>
      <c r="F710" s="1"/>
      <c r="G710" s="1"/>
      <c r="H710" s="2"/>
      <c r="M710" s="1"/>
    </row>
    <row r="711" ht="15.75" customHeight="1">
      <c r="E711" s="1"/>
      <c r="F711" s="1"/>
      <c r="G711" s="1"/>
      <c r="H711" s="2"/>
      <c r="M711" s="1"/>
    </row>
    <row r="712" ht="15.75" customHeight="1">
      <c r="E712" s="1"/>
      <c r="F712" s="1"/>
      <c r="G712" s="1"/>
      <c r="H712" s="2"/>
      <c r="M712" s="1"/>
    </row>
    <row r="713" ht="15.75" customHeight="1">
      <c r="E713" s="1"/>
      <c r="F713" s="1"/>
      <c r="G713" s="1"/>
      <c r="H713" s="2"/>
      <c r="M713" s="1"/>
    </row>
    <row r="714" ht="15.75" customHeight="1">
      <c r="E714" s="1"/>
      <c r="F714" s="1"/>
      <c r="G714" s="1"/>
      <c r="H714" s="2"/>
      <c r="M714" s="1"/>
    </row>
    <row r="715" ht="15.75" customHeight="1">
      <c r="E715" s="1"/>
      <c r="F715" s="1"/>
      <c r="G715" s="1"/>
      <c r="H715" s="2"/>
      <c r="M715" s="1"/>
    </row>
    <row r="716" ht="15.75" customHeight="1">
      <c r="E716" s="1"/>
      <c r="F716" s="1"/>
      <c r="G716" s="1"/>
      <c r="H716" s="2"/>
      <c r="M716" s="1"/>
    </row>
    <row r="717" ht="15.75" customHeight="1">
      <c r="E717" s="1"/>
      <c r="F717" s="1"/>
      <c r="G717" s="1"/>
      <c r="H717" s="2"/>
      <c r="M717" s="1"/>
    </row>
    <row r="718" ht="15.75" customHeight="1">
      <c r="E718" s="1"/>
      <c r="F718" s="1"/>
      <c r="G718" s="1"/>
      <c r="H718" s="2"/>
      <c r="M718" s="1"/>
    </row>
    <row r="719" ht="15.75" customHeight="1">
      <c r="E719" s="1"/>
      <c r="F719" s="1"/>
      <c r="G719" s="1"/>
      <c r="H719" s="2"/>
      <c r="M719" s="1"/>
    </row>
    <row r="720" ht="15.75" customHeight="1">
      <c r="E720" s="1"/>
      <c r="F720" s="1"/>
      <c r="G720" s="1"/>
      <c r="H720" s="2"/>
      <c r="M720" s="1"/>
    </row>
    <row r="721" ht="15.75" customHeight="1">
      <c r="E721" s="1"/>
      <c r="F721" s="1"/>
      <c r="G721" s="1"/>
      <c r="H721" s="2"/>
      <c r="M721" s="1"/>
    </row>
    <row r="722" ht="15.75" customHeight="1">
      <c r="E722" s="1"/>
      <c r="F722" s="1"/>
      <c r="G722" s="1"/>
      <c r="H722" s="2"/>
      <c r="M722" s="1"/>
    </row>
    <row r="723" ht="15.75" customHeight="1">
      <c r="E723" s="1"/>
      <c r="F723" s="1"/>
      <c r="G723" s="1"/>
      <c r="H723" s="2"/>
      <c r="M723" s="1"/>
    </row>
    <row r="724" ht="15.75" customHeight="1">
      <c r="E724" s="1"/>
      <c r="F724" s="1"/>
      <c r="G724" s="1"/>
      <c r="H724" s="2"/>
      <c r="M724" s="1"/>
    </row>
    <row r="725" ht="15.75" customHeight="1">
      <c r="E725" s="1"/>
      <c r="F725" s="1"/>
      <c r="G725" s="1"/>
      <c r="H725" s="2"/>
      <c r="M725" s="1"/>
    </row>
    <row r="726" ht="15.75" customHeight="1">
      <c r="E726" s="1"/>
      <c r="F726" s="1"/>
      <c r="G726" s="1"/>
      <c r="H726" s="2"/>
      <c r="M726" s="1"/>
    </row>
    <row r="727" ht="15.75" customHeight="1">
      <c r="E727" s="1"/>
      <c r="F727" s="1"/>
      <c r="G727" s="1"/>
      <c r="H727" s="2"/>
      <c r="M727" s="1"/>
    </row>
    <row r="728" ht="15.75" customHeight="1">
      <c r="E728" s="1"/>
      <c r="F728" s="1"/>
      <c r="G728" s="1"/>
      <c r="H728" s="2"/>
      <c r="M728" s="1"/>
    </row>
    <row r="729" ht="15.75" customHeight="1">
      <c r="E729" s="1"/>
      <c r="F729" s="1"/>
      <c r="G729" s="1"/>
      <c r="H729" s="2"/>
      <c r="M729" s="1"/>
    </row>
    <row r="730" ht="15.75" customHeight="1">
      <c r="E730" s="1"/>
      <c r="F730" s="1"/>
      <c r="G730" s="1"/>
      <c r="H730" s="2"/>
      <c r="M730" s="1"/>
    </row>
    <row r="731" ht="15.75" customHeight="1">
      <c r="E731" s="1"/>
      <c r="F731" s="1"/>
      <c r="G731" s="1"/>
      <c r="H731" s="2"/>
      <c r="M731" s="1"/>
    </row>
    <row r="732" ht="15.75" customHeight="1">
      <c r="E732" s="1"/>
      <c r="F732" s="1"/>
      <c r="G732" s="1"/>
      <c r="H732" s="2"/>
      <c r="M732" s="1"/>
    </row>
    <row r="733" ht="15.75" customHeight="1">
      <c r="E733" s="1"/>
      <c r="F733" s="1"/>
      <c r="G733" s="1"/>
      <c r="H733" s="2"/>
      <c r="M733" s="1"/>
    </row>
    <row r="734" ht="15.75" customHeight="1">
      <c r="E734" s="1"/>
      <c r="F734" s="1"/>
      <c r="G734" s="1"/>
      <c r="H734" s="2"/>
      <c r="M734" s="1"/>
    </row>
    <row r="735" ht="15.75" customHeight="1">
      <c r="E735" s="1"/>
      <c r="F735" s="1"/>
      <c r="G735" s="1"/>
      <c r="H735" s="2"/>
      <c r="M735" s="1"/>
    </row>
    <row r="736" ht="15.75" customHeight="1">
      <c r="E736" s="1"/>
      <c r="F736" s="1"/>
      <c r="G736" s="1"/>
      <c r="H736" s="2"/>
      <c r="M736" s="1"/>
    </row>
    <row r="737" ht="15.75" customHeight="1">
      <c r="E737" s="1"/>
      <c r="F737" s="1"/>
      <c r="G737" s="1"/>
      <c r="H737" s="2"/>
      <c r="M737" s="1"/>
    </row>
    <row r="738" ht="15.75" customHeight="1">
      <c r="E738" s="1"/>
      <c r="F738" s="1"/>
      <c r="G738" s="1"/>
      <c r="H738" s="2"/>
      <c r="M738" s="1"/>
    </row>
    <row r="739" ht="15.75" customHeight="1">
      <c r="E739" s="1"/>
      <c r="F739" s="1"/>
      <c r="G739" s="1"/>
      <c r="H739" s="2"/>
      <c r="M739" s="1"/>
    </row>
    <row r="740" ht="15.75" customHeight="1">
      <c r="E740" s="1"/>
      <c r="F740" s="1"/>
      <c r="G740" s="1"/>
      <c r="H740" s="2"/>
      <c r="M740" s="1"/>
    </row>
    <row r="741" ht="15.75" customHeight="1">
      <c r="E741" s="1"/>
      <c r="F741" s="1"/>
      <c r="G741" s="1"/>
      <c r="H741" s="2"/>
      <c r="M741" s="1"/>
    </row>
    <row r="742" ht="15.75" customHeight="1">
      <c r="E742" s="1"/>
      <c r="F742" s="1"/>
      <c r="G742" s="1"/>
      <c r="H742" s="2"/>
      <c r="M742" s="1"/>
    </row>
    <row r="743" ht="15.75" customHeight="1">
      <c r="E743" s="1"/>
      <c r="F743" s="1"/>
      <c r="G743" s="1"/>
      <c r="H743" s="2"/>
      <c r="M743" s="1"/>
    </row>
    <row r="744" ht="15.75" customHeight="1">
      <c r="E744" s="1"/>
      <c r="F744" s="1"/>
      <c r="G744" s="1"/>
      <c r="H744" s="2"/>
      <c r="M744" s="1"/>
    </row>
    <row r="745" ht="15.75" customHeight="1">
      <c r="E745" s="1"/>
      <c r="F745" s="1"/>
      <c r="G745" s="1"/>
      <c r="H745" s="2"/>
      <c r="M745" s="1"/>
    </row>
    <row r="746" ht="15.75" customHeight="1">
      <c r="E746" s="1"/>
      <c r="F746" s="1"/>
      <c r="G746" s="1"/>
      <c r="H746" s="2"/>
      <c r="M746" s="1"/>
    </row>
    <row r="747" ht="15.75" customHeight="1">
      <c r="E747" s="1"/>
      <c r="F747" s="1"/>
      <c r="G747" s="1"/>
      <c r="H747" s="2"/>
      <c r="M747" s="1"/>
    </row>
    <row r="748" ht="15.75" customHeight="1">
      <c r="E748" s="1"/>
      <c r="F748" s="1"/>
      <c r="G748" s="1"/>
      <c r="H748" s="2"/>
      <c r="M748" s="1"/>
    </row>
    <row r="749" ht="15.75" customHeight="1">
      <c r="E749" s="1"/>
      <c r="F749" s="1"/>
      <c r="G749" s="1"/>
      <c r="H749" s="2"/>
      <c r="M749" s="1"/>
    </row>
    <row r="750" ht="15.75" customHeight="1">
      <c r="E750" s="1"/>
      <c r="F750" s="1"/>
      <c r="G750" s="1"/>
      <c r="H750" s="2"/>
      <c r="M750" s="1"/>
    </row>
    <row r="751" ht="15.75" customHeight="1">
      <c r="E751" s="1"/>
      <c r="F751" s="1"/>
      <c r="G751" s="1"/>
      <c r="H751" s="2"/>
      <c r="M751" s="1"/>
    </row>
    <row r="752" ht="15.75" customHeight="1">
      <c r="E752" s="1"/>
      <c r="F752" s="1"/>
      <c r="G752" s="1"/>
      <c r="H752" s="2"/>
      <c r="M752" s="1"/>
    </row>
    <row r="753" ht="15.75" customHeight="1">
      <c r="E753" s="1"/>
      <c r="F753" s="1"/>
      <c r="G753" s="1"/>
      <c r="H753" s="2"/>
      <c r="M753" s="1"/>
    </row>
    <row r="754" ht="15.75" customHeight="1">
      <c r="E754" s="1"/>
      <c r="F754" s="1"/>
      <c r="G754" s="1"/>
      <c r="H754" s="2"/>
      <c r="M754" s="1"/>
    </row>
    <row r="755" ht="15.75" customHeight="1">
      <c r="E755" s="1"/>
      <c r="F755" s="1"/>
      <c r="G755" s="1"/>
      <c r="H755" s="2"/>
      <c r="M755" s="1"/>
    </row>
    <row r="756" ht="15.75" customHeight="1">
      <c r="E756" s="1"/>
      <c r="F756" s="1"/>
      <c r="G756" s="1"/>
      <c r="H756" s="2"/>
      <c r="M756" s="1"/>
    </row>
    <row r="757" ht="15.75" customHeight="1">
      <c r="E757" s="1"/>
      <c r="F757" s="1"/>
      <c r="G757" s="1"/>
      <c r="H757" s="2"/>
      <c r="M757" s="1"/>
    </row>
    <row r="758" ht="15.75" customHeight="1">
      <c r="E758" s="1"/>
      <c r="F758" s="1"/>
      <c r="G758" s="1"/>
      <c r="H758" s="2"/>
      <c r="M758" s="1"/>
    </row>
    <row r="759" ht="15.75" customHeight="1">
      <c r="E759" s="1"/>
      <c r="F759" s="1"/>
      <c r="G759" s="1"/>
      <c r="H759" s="2"/>
      <c r="M759" s="1"/>
    </row>
    <row r="760" ht="15.75" customHeight="1">
      <c r="E760" s="1"/>
      <c r="F760" s="1"/>
      <c r="G760" s="1"/>
      <c r="H760" s="2"/>
      <c r="M760" s="1"/>
    </row>
    <row r="761" ht="15.75" customHeight="1">
      <c r="E761" s="1"/>
      <c r="F761" s="1"/>
      <c r="G761" s="1"/>
      <c r="H761" s="2"/>
      <c r="M761" s="1"/>
    </row>
    <row r="762" ht="15.75" customHeight="1">
      <c r="E762" s="1"/>
      <c r="F762" s="1"/>
      <c r="G762" s="1"/>
      <c r="H762" s="2"/>
      <c r="M762" s="1"/>
    </row>
    <row r="763" ht="15.75" customHeight="1">
      <c r="E763" s="1"/>
      <c r="F763" s="1"/>
      <c r="G763" s="1"/>
      <c r="H763" s="2"/>
      <c r="M763" s="1"/>
    </row>
    <row r="764" ht="15.75" customHeight="1">
      <c r="E764" s="1"/>
      <c r="F764" s="1"/>
      <c r="G764" s="1"/>
      <c r="H764" s="2"/>
      <c r="M764" s="1"/>
    </row>
    <row r="765" ht="15.75" customHeight="1">
      <c r="E765" s="1"/>
      <c r="F765" s="1"/>
      <c r="G765" s="1"/>
      <c r="H765" s="2"/>
      <c r="M765" s="1"/>
    </row>
    <row r="766" ht="15.75" customHeight="1">
      <c r="E766" s="1"/>
      <c r="F766" s="1"/>
      <c r="G766" s="1"/>
      <c r="H766" s="2"/>
      <c r="M766" s="1"/>
    </row>
    <row r="767" ht="15.75" customHeight="1">
      <c r="E767" s="1"/>
      <c r="F767" s="1"/>
      <c r="G767" s="1"/>
      <c r="H767" s="2"/>
      <c r="M767" s="1"/>
    </row>
    <row r="768" ht="15.75" customHeight="1">
      <c r="E768" s="1"/>
      <c r="F768" s="1"/>
      <c r="G768" s="1"/>
      <c r="H768" s="2"/>
      <c r="M768" s="1"/>
    </row>
    <row r="769" ht="15.75" customHeight="1">
      <c r="E769" s="1"/>
      <c r="F769" s="1"/>
      <c r="G769" s="1"/>
      <c r="H769" s="2"/>
      <c r="M769" s="1"/>
    </row>
    <row r="770" ht="15.75" customHeight="1">
      <c r="E770" s="1"/>
      <c r="F770" s="1"/>
      <c r="G770" s="1"/>
      <c r="H770" s="2"/>
      <c r="M770" s="1"/>
    </row>
    <row r="771" ht="15.75" customHeight="1">
      <c r="E771" s="1"/>
      <c r="F771" s="1"/>
      <c r="G771" s="1"/>
      <c r="H771" s="2"/>
      <c r="M771" s="1"/>
    </row>
    <row r="772" ht="15.75" customHeight="1">
      <c r="E772" s="1"/>
      <c r="F772" s="1"/>
      <c r="G772" s="1"/>
      <c r="H772" s="2"/>
      <c r="M772" s="1"/>
    </row>
    <row r="773" ht="15.75" customHeight="1">
      <c r="E773" s="1"/>
      <c r="F773" s="1"/>
      <c r="G773" s="1"/>
      <c r="H773" s="2"/>
      <c r="M773" s="1"/>
    </row>
    <row r="774" ht="15.75" customHeight="1">
      <c r="E774" s="1"/>
      <c r="F774" s="1"/>
      <c r="G774" s="1"/>
      <c r="H774" s="2"/>
      <c r="M774" s="1"/>
    </row>
    <row r="775" ht="15.75" customHeight="1">
      <c r="E775" s="1"/>
      <c r="F775" s="1"/>
      <c r="G775" s="1"/>
      <c r="H775" s="2"/>
      <c r="M775" s="1"/>
    </row>
    <row r="776" ht="15.75" customHeight="1">
      <c r="E776" s="1"/>
      <c r="F776" s="1"/>
      <c r="G776" s="1"/>
      <c r="H776" s="2"/>
      <c r="M776" s="1"/>
    </row>
    <row r="777" ht="15.75" customHeight="1">
      <c r="E777" s="1"/>
      <c r="F777" s="1"/>
      <c r="G777" s="1"/>
      <c r="H777" s="2"/>
      <c r="M777" s="1"/>
    </row>
    <row r="778" ht="15.75" customHeight="1">
      <c r="E778" s="1"/>
      <c r="F778" s="1"/>
      <c r="G778" s="1"/>
      <c r="H778" s="2"/>
      <c r="M778" s="1"/>
    </row>
    <row r="779" ht="15.75" customHeight="1">
      <c r="E779" s="1"/>
      <c r="F779" s="1"/>
      <c r="G779" s="1"/>
      <c r="H779" s="2"/>
      <c r="M779" s="1"/>
    </row>
    <row r="780" ht="15.75" customHeight="1">
      <c r="E780" s="1"/>
      <c r="F780" s="1"/>
      <c r="G780" s="1"/>
      <c r="H780" s="2"/>
      <c r="M780" s="1"/>
    </row>
    <row r="781" ht="15.75" customHeight="1">
      <c r="E781" s="1"/>
      <c r="F781" s="1"/>
      <c r="G781" s="1"/>
      <c r="H781" s="2"/>
      <c r="M781" s="1"/>
    </row>
    <row r="782" ht="15.75" customHeight="1">
      <c r="E782" s="1"/>
      <c r="F782" s="1"/>
      <c r="G782" s="1"/>
      <c r="H782" s="2"/>
      <c r="M782" s="1"/>
    </row>
    <row r="783" ht="15.75" customHeight="1">
      <c r="E783" s="1"/>
      <c r="F783" s="1"/>
      <c r="G783" s="1"/>
      <c r="H783" s="2"/>
      <c r="M783" s="1"/>
    </row>
    <row r="784" ht="15.75" customHeight="1">
      <c r="E784" s="1"/>
      <c r="F784" s="1"/>
      <c r="G784" s="1"/>
      <c r="H784" s="2"/>
      <c r="M784" s="1"/>
    </row>
    <row r="785" ht="15.75" customHeight="1">
      <c r="E785" s="1"/>
      <c r="F785" s="1"/>
      <c r="G785" s="1"/>
      <c r="H785" s="2"/>
      <c r="M785" s="1"/>
    </row>
    <row r="786" ht="15.75" customHeight="1">
      <c r="E786" s="1"/>
      <c r="F786" s="1"/>
      <c r="G786" s="1"/>
      <c r="H786" s="2"/>
      <c r="M786" s="1"/>
    </row>
    <row r="787" ht="15.75" customHeight="1">
      <c r="E787" s="1"/>
      <c r="F787" s="1"/>
      <c r="G787" s="1"/>
      <c r="H787" s="2"/>
      <c r="M787" s="1"/>
    </row>
    <row r="788" ht="15.75" customHeight="1">
      <c r="E788" s="1"/>
      <c r="F788" s="1"/>
      <c r="G788" s="1"/>
      <c r="H788" s="2"/>
      <c r="M788" s="1"/>
    </row>
    <row r="789" ht="15.75" customHeight="1">
      <c r="E789" s="1"/>
      <c r="F789" s="1"/>
      <c r="G789" s="1"/>
      <c r="H789" s="2"/>
      <c r="M789" s="1"/>
    </row>
    <row r="790" ht="15.75" customHeight="1">
      <c r="E790" s="1"/>
      <c r="F790" s="1"/>
      <c r="G790" s="1"/>
      <c r="H790" s="2"/>
      <c r="M790" s="1"/>
    </row>
    <row r="791" ht="15.75" customHeight="1">
      <c r="E791" s="1"/>
      <c r="F791" s="1"/>
      <c r="G791" s="1"/>
      <c r="H791" s="2"/>
      <c r="M791" s="1"/>
    </row>
    <row r="792" ht="15.75" customHeight="1">
      <c r="E792" s="1"/>
      <c r="F792" s="1"/>
      <c r="G792" s="1"/>
      <c r="H792" s="2"/>
      <c r="M792" s="1"/>
    </row>
    <row r="793" ht="15.75" customHeight="1">
      <c r="E793" s="1"/>
      <c r="F793" s="1"/>
      <c r="G793" s="1"/>
      <c r="H793" s="2"/>
      <c r="M793" s="1"/>
    </row>
    <row r="794" ht="15.75" customHeight="1">
      <c r="E794" s="1"/>
      <c r="F794" s="1"/>
      <c r="G794" s="1"/>
      <c r="H794" s="2"/>
      <c r="M794" s="1"/>
    </row>
    <row r="795" ht="15.75" customHeight="1">
      <c r="E795" s="1"/>
      <c r="F795" s="1"/>
      <c r="G795" s="1"/>
      <c r="H795" s="2"/>
      <c r="M795" s="1"/>
    </row>
    <row r="796" ht="15.75" customHeight="1">
      <c r="E796" s="1"/>
      <c r="F796" s="1"/>
      <c r="G796" s="1"/>
      <c r="H796" s="2"/>
      <c r="M796" s="1"/>
    </row>
    <row r="797" ht="15.75" customHeight="1">
      <c r="E797" s="1"/>
      <c r="F797" s="1"/>
      <c r="G797" s="1"/>
      <c r="H797" s="2"/>
      <c r="M797" s="1"/>
    </row>
    <row r="798" ht="15.75" customHeight="1">
      <c r="E798" s="1"/>
      <c r="F798" s="1"/>
      <c r="G798" s="1"/>
      <c r="H798" s="2"/>
      <c r="M798" s="1"/>
    </row>
    <row r="799" ht="15.75" customHeight="1">
      <c r="E799" s="1"/>
      <c r="F799" s="1"/>
      <c r="G799" s="1"/>
      <c r="H799" s="2"/>
      <c r="M799" s="1"/>
    </row>
    <row r="800" ht="15.75" customHeight="1">
      <c r="E800" s="1"/>
      <c r="F800" s="1"/>
      <c r="G800" s="1"/>
      <c r="H800" s="2"/>
      <c r="M800" s="1"/>
    </row>
    <row r="801" ht="15.75" customHeight="1">
      <c r="E801" s="1"/>
      <c r="F801" s="1"/>
      <c r="G801" s="1"/>
      <c r="H801" s="2"/>
      <c r="M801" s="1"/>
    </row>
    <row r="802" ht="15.75" customHeight="1">
      <c r="E802" s="1"/>
      <c r="F802" s="1"/>
      <c r="G802" s="1"/>
      <c r="H802" s="2"/>
      <c r="M802" s="1"/>
    </row>
    <row r="803" ht="15.75" customHeight="1">
      <c r="E803" s="1"/>
      <c r="F803" s="1"/>
      <c r="G803" s="1"/>
      <c r="H803" s="2"/>
      <c r="M803" s="1"/>
    </row>
    <row r="804" ht="15.75" customHeight="1">
      <c r="E804" s="1"/>
      <c r="F804" s="1"/>
      <c r="G804" s="1"/>
      <c r="H804" s="2"/>
      <c r="M804" s="1"/>
    </row>
    <row r="805" ht="15.75" customHeight="1">
      <c r="E805" s="1"/>
      <c r="F805" s="1"/>
      <c r="G805" s="1"/>
      <c r="H805" s="2"/>
      <c r="M805" s="1"/>
    </row>
    <row r="806" ht="15.75" customHeight="1">
      <c r="E806" s="1"/>
      <c r="F806" s="1"/>
      <c r="G806" s="1"/>
      <c r="H806" s="2"/>
      <c r="M806" s="1"/>
    </row>
    <row r="807" ht="15.75" customHeight="1">
      <c r="E807" s="1"/>
      <c r="F807" s="1"/>
      <c r="G807" s="1"/>
      <c r="H807" s="2"/>
      <c r="M807" s="1"/>
    </row>
    <row r="808" ht="15.75" customHeight="1">
      <c r="E808" s="1"/>
      <c r="F808" s="1"/>
      <c r="G808" s="1"/>
      <c r="H808" s="2"/>
      <c r="M808" s="1"/>
    </row>
    <row r="809" ht="15.75" customHeight="1">
      <c r="E809" s="1"/>
      <c r="F809" s="1"/>
      <c r="G809" s="1"/>
      <c r="H809" s="2"/>
      <c r="M809" s="1"/>
    </row>
    <row r="810" ht="15.75" customHeight="1">
      <c r="E810" s="1"/>
      <c r="F810" s="1"/>
      <c r="G810" s="1"/>
      <c r="H810" s="2"/>
      <c r="M810" s="1"/>
    </row>
    <row r="811" ht="15.75" customHeight="1">
      <c r="E811" s="1"/>
      <c r="F811" s="1"/>
      <c r="G811" s="1"/>
      <c r="H811" s="2"/>
      <c r="M811" s="1"/>
    </row>
    <row r="812" ht="15.75" customHeight="1">
      <c r="E812" s="1"/>
      <c r="F812" s="1"/>
      <c r="G812" s="1"/>
      <c r="H812" s="2"/>
      <c r="M812" s="1"/>
    </row>
    <row r="813" ht="15.75" customHeight="1">
      <c r="E813" s="1"/>
      <c r="F813" s="1"/>
      <c r="G813" s="1"/>
      <c r="H813" s="2"/>
      <c r="M813" s="1"/>
    </row>
    <row r="814" ht="15.75" customHeight="1">
      <c r="E814" s="1"/>
      <c r="F814" s="1"/>
      <c r="G814" s="1"/>
      <c r="H814" s="2"/>
      <c r="M814" s="1"/>
    </row>
    <row r="815" ht="15.75" customHeight="1">
      <c r="E815" s="1"/>
      <c r="F815" s="1"/>
      <c r="G815" s="1"/>
      <c r="H815" s="2"/>
      <c r="M815" s="1"/>
    </row>
    <row r="816" ht="15.75" customHeight="1">
      <c r="E816" s="1"/>
      <c r="F816" s="1"/>
      <c r="G816" s="1"/>
      <c r="H816" s="2"/>
      <c r="M816" s="1"/>
    </row>
    <row r="817" ht="15.75" customHeight="1">
      <c r="E817" s="1"/>
      <c r="F817" s="1"/>
      <c r="G817" s="1"/>
      <c r="H817" s="2"/>
      <c r="M817" s="1"/>
    </row>
    <row r="818" ht="15.75" customHeight="1">
      <c r="E818" s="1"/>
      <c r="F818" s="1"/>
      <c r="G818" s="1"/>
      <c r="H818" s="2"/>
      <c r="M818" s="1"/>
    </row>
    <row r="819" ht="15.75" customHeight="1">
      <c r="E819" s="1"/>
      <c r="F819" s="1"/>
      <c r="G819" s="1"/>
      <c r="H819" s="2"/>
      <c r="M819" s="1"/>
    </row>
    <row r="820" ht="15.75" customHeight="1">
      <c r="E820" s="1"/>
      <c r="F820" s="1"/>
      <c r="G820" s="1"/>
      <c r="H820" s="2"/>
      <c r="M820" s="1"/>
    </row>
    <row r="821" ht="15.75" customHeight="1">
      <c r="E821" s="1"/>
      <c r="F821" s="1"/>
      <c r="G821" s="1"/>
      <c r="H821" s="2"/>
      <c r="M821" s="1"/>
    </row>
    <row r="822" ht="15.75" customHeight="1">
      <c r="E822" s="1"/>
      <c r="F822" s="1"/>
      <c r="G822" s="1"/>
      <c r="H822" s="2"/>
      <c r="M822" s="1"/>
    </row>
    <row r="823" ht="15.75" customHeight="1">
      <c r="E823" s="1"/>
      <c r="F823" s="1"/>
      <c r="G823" s="1"/>
      <c r="H823" s="2"/>
      <c r="M823" s="1"/>
    </row>
    <row r="824" ht="15.75" customHeight="1">
      <c r="E824" s="1"/>
      <c r="F824" s="1"/>
      <c r="G824" s="1"/>
      <c r="H824" s="2"/>
      <c r="M824" s="1"/>
    </row>
    <row r="825" ht="15.75" customHeight="1">
      <c r="E825" s="1"/>
      <c r="F825" s="1"/>
      <c r="G825" s="1"/>
      <c r="H825" s="2"/>
      <c r="M825" s="1"/>
    </row>
    <row r="826" ht="15.75" customHeight="1">
      <c r="E826" s="1"/>
      <c r="F826" s="1"/>
      <c r="G826" s="1"/>
      <c r="H826" s="2"/>
      <c r="M826" s="1"/>
    </row>
    <row r="827" ht="15.75" customHeight="1">
      <c r="E827" s="1"/>
      <c r="F827" s="1"/>
      <c r="G827" s="1"/>
      <c r="H827" s="2"/>
      <c r="M827" s="1"/>
    </row>
    <row r="828" ht="15.75" customHeight="1">
      <c r="E828" s="1"/>
      <c r="F828" s="1"/>
      <c r="G828" s="1"/>
      <c r="H828" s="2"/>
      <c r="M828" s="1"/>
    </row>
    <row r="829" ht="15.75" customHeight="1">
      <c r="E829" s="1"/>
      <c r="F829" s="1"/>
      <c r="G829" s="1"/>
      <c r="H829" s="2"/>
      <c r="M829" s="1"/>
    </row>
    <row r="830" ht="15.75" customHeight="1">
      <c r="E830" s="1"/>
      <c r="F830" s="1"/>
      <c r="G830" s="1"/>
      <c r="H830" s="2"/>
      <c r="M830" s="1"/>
    </row>
    <row r="831" ht="15.75" customHeight="1">
      <c r="E831" s="1"/>
      <c r="F831" s="1"/>
      <c r="G831" s="1"/>
      <c r="H831" s="2"/>
      <c r="M831" s="1"/>
    </row>
    <row r="832" ht="15.75" customHeight="1">
      <c r="E832" s="1"/>
      <c r="F832" s="1"/>
      <c r="G832" s="1"/>
      <c r="H832" s="2"/>
      <c r="M832" s="1"/>
    </row>
    <row r="833" ht="15.75" customHeight="1">
      <c r="E833" s="1"/>
      <c r="F833" s="1"/>
      <c r="G833" s="1"/>
      <c r="H833" s="2"/>
      <c r="M833" s="1"/>
    </row>
    <row r="834" ht="15.75" customHeight="1">
      <c r="E834" s="1"/>
      <c r="F834" s="1"/>
      <c r="G834" s="1"/>
      <c r="H834" s="2"/>
      <c r="M834" s="1"/>
    </row>
    <row r="835" ht="15.75" customHeight="1">
      <c r="E835" s="1"/>
      <c r="F835" s="1"/>
      <c r="G835" s="1"/>
      <c r="H835" s="2"/>
      <c r="M835" s="1"/>
    </row>
    <row r="836" ht="15.75" customHeight="1">
      <c r="E836" s="1"/>
      <c r="F836" s="1"/>
      <c r="G836" s="1"/>
      <c r="H836" s="2"/>
      <c r="M836" s="1"/>
    </row>
    <row r="837" ht="15.75" customHeight="1">
      <c r="E837" s="1"/>
      <c r="F837" s="1"/>
      <c r="G837" s="1"/>
      <c r="H837" s="2"/>
      <c r="M837" s="1"/>
    </row>
    <row r="838" ht="15.75" customHeight="1">
      <c r="E838" s="1"/>
      <c r="F838" s="1"/>
      <c r="G838" s="1"/>
      <c r="H838" s="2"/>
      <c r="M838" s="1"/>
    </row>
    <row r="839" ht="15.75" customHeight="1">
      <c r="E839" s="1"/>
      <c r="F839" s="1"/>
      <c r="G839" s="1"/>
      <c r="H839" s="2"/>
      <c r="M839" s="1"/>
    </row>
    <row r="840" ht="15.75" customHeight="1">
      <c r="E840" s="1"/>
      <c r="F840" s="1"/>
      <c r="G840" s="1"/>
      <c r="H840" s="2"/>
      <c r="M840" s="1"/>
    </row>
    <row r="841" ht="15.75" customHeight="1">
      <c r="E841" s="1"/>
      <c r="F841" s="1"/>
      <c r="G841" s="1"/>
      <c r="H841" s="2"/>
      <c r="M841" s="1"/>
    </row>
    <row r="842" ht="15.75" customHeight="1">
      <c r="E842" s="1"/>
      <c r="F842" s="1"/>
      <c r="G842" s="1"/>
      <c r="H842" s="2"/>
      <c r="M842" s="1"/>
    </row>
    <row r="843" ht="15.75" customHeight="1">
      <c r="E843" s="1"/>
      <c r="F843" s="1"/>
      <c r="G843" s="1"/>
      <c r="H843" s="2"/>
      <c r="M843" s="1"/>
    </row>
    <row r="844" ht="15.75" customHeight="1">
      <c r="E844" s="1"/>
      <c r="F844" s="1"/>
      <c r="G844" s="1"/>
      <c r="H844" s="2"/>
      <c r="M844" s="1"/>
    </row>
    <row r="845" ht="15.75" customHeight="1">
      <c r="E845" s="1"/>
      <c r="F845" s="1"/>
      <c r="G845" s="1"/>
      <c r="H845" s="2"/>
      <c r="M845" s="1"/>
    </row>
    <row r="846" ht="15.75" customHeight="1">
      <c r="E846" s="1"/>
      <c r="F846" s="1"/>
      <c r="G846" s="1"/>
      <c r="H846" s="2"/>
      <c r="M846" s="1"/>
    </row>
    <row r="847" ht="15.75" customHeight="1">
      <c r="E847" s="1"/>
      <c r="F847" s="1"/>
      <c r="G847" s="1"/>
      <c r="H847" s="2"/>
      <c r="M847" s="1"/>
    </row>
    <row r="848" ht="15.75" customHeight="1">
      <c r="E848" s="1"/>
      <c r="F848" s="1"/>
      <c r="G848" s="1"/>
      <c r="H848" s="2"/>
      <c r="M848" s="1"/>
    </row>
    <row r="849" ht="15.75" customHeight="1">
      <c r="E849" s="1"/>
      <c r="F849" s="1"/>
      <c r="G849" s="1"/>
      <c r="H849" s="2"/>
      <c r="M849" s="1"/>
    </row>
    <row r="850" ht="15.75" customHeight="1">
      <c r="E850" s="1"/>
      <c r="F850" s="1"/>
      <c r="G850" s="1"/>
      <c r="H850" s="2"/>
      <c r="M850" s="1"/>
    </row>
    <row r="851" ht="15.75" customHeight="1">
      <c r="E851" s="1"/>
      <c r="F851" s="1"/>
      <c r="G851" s="1"/>
      <c r="H851" s="2"/>
      <c r="M851" s="1"/>
    </row>
    <row r="852" ht="15.75" customHeight="1">
      <c r="E852" s="1"/>
      <c r="F852" s="1"/>
      <c r="G852" s="1"/>
      <c r="H852" s="2"/>
      <c r="M852" s="1"/>
    </row>
    <row r="853" ht="15.75" customHeight="1">
      <c r="E853" s="1"/>
      <c r="F853" s="1"/>
      <c r="G853" s="1"/>
      <c r="H853" s="2"/>
      <c r="M853" s="1"/>
    </row>
    <row r="854" ht="15.75" customHeight="1">
      <c r="E854" s="1"/>
      <c r="F854" s="1"/>
      <c r="G854" s="1"/>
      <c r="H854" s="2"/>
      <c r="M854" s="1"/>
    </row>
    <row r="855" ht="15.75" customHeight="1">
      <c r="E855" s="1"/>
      <c r="F855" s="1"/>
      <c r="G855" s="1"/>
      <c r="H855" s="2"/>
      <c r="M855" s="1"/>
    </row>
    <row r="856" ht="15.75" customHeight="1">
      <c r="E856" s="1"/>
      <c r="F856" s="1"/>
      <c r="G856" s="1"/>
      <c r="H856" s="2"/>
      <c r="M856" s="1"/>
    </row>
    <row r="857" ht="15.75" customHeight="1">
      <c r="E857" s="1"/>
      <c r="F857" s="1"/>
      <c r="G857" s="1"/>
      <c r="H857" s="2"/>
      <c r="M857" s="1"/>
    </row>
    <row r="858" ht="15.75" customHeight="1">
      <c r="E858" s="1"/>
      <c r="F858" s="1"/>
      <c r="G858" s="1"/>
      <c r="H858" s="2"/>
      <c r="M858" s="1"/>
    </row>
    <row r="859" ht="15.75" customHeight="1">
      <c r="E859" s="1"/>
      <c r="F859" s="1"/>
      <c r="G859" s="1"/>
      <c r="H859" s="2"/>
      <c r="M859" s="1"/>
    </row>
    <row r="860" ht="15.75" customHeight="1">
      <c r="E860" s="1"/>
      <c r="F860" s="1"/>
      <c r="G860" s="1"/>
      <c r="H860" s="2"/>
      <c r="M860" s="1"/>
    </row>
    <row r="861" ht="15.75" customHeight="1">
      <c r="E861" s="1"/>
      <c r="F861" s="1"/>
      <c r="G861" s="1"/>
      <c r="H861" s="2"/>
      <c r="M861" s="1"/>
    </row>
    <row r="862" ht="15.75" customHeight="1">
      <c r="E862" s="1"/>
      <c r="F862" s="1"/>
      <c r="G862" s="1"/>
      <c r="H862" s="2"/>
      <c r="M862" s="1"/>
    </row>
    <row r="863" ht="15.75" customHeight="1">
      <c r="E863" s="1"/>
      <c r="F863" s="1"/>
      <c r="G863" s="1"/>
      <c r="H863" s="2"/>
      <c r="M863" s="1"/>
    </row>
    <row r="864" ht="15.75" customHeight="1">
      <c r="E864" s="1"/>
      <c r="F864" s="1"/>
      <c r="G864" s="1"/>
      <c r="H864" s="2"/>
      <c r="M864" s="1"/>
    </row>
    <row r="865" ht="15.75" customHeight="1">
      <c r="E865" s="1"/>
      <c r="F865" s="1"/>
      <c r="G865" s="1"/>
      <c r="H865" s="2"/>
      <c r="M865" s="1"/>
    </row>
    <row r="866" ht="15.75" customHeight="1">
      <c r="E866" s="1"/>
      <c r="F866" s="1"/>
      <c r="G866" s="1"/>
      <c r="H866" s="2"/>
      <c r="M866" s="1"/>
    </row>
    <row r="867" ht="15.75" customHeight="1">
      <c r="E867" s="1"/>
      <c r="F867" s="1"/>
      <c r="G867" s="1"/>
      <c r="H867" s="2"/>
      <c r="M867" s="1"/>
    </row>
    <row r="868" ht="15.75" customHeight="1">
      <c r="E868" s="1"/>
      <c r="F868" s="1"/>
      <c r="G868" s="1"/>
      <c r="H868" s="2"/>
      <c r="M868" s="1"/>
    </row>
    <row r="869" ht="15.75" customHeight="1">
      <c r="E869" s="1"/>
      <c r="F869" s="1"/>
      <c r="G869" s="1"/>
      <c r="H869" s="2"/>
      <c r="M869" s="1"/>
    </row>
    <row r="870" ht="15.75" customHeight="1">
      <c r="E870" s="1"/>
      <c r="F870" s="1"/>
      <c r="G870" s="1"/>
      <c r="H870" s="2"/>
      <c r="M870" s="1"/>
    </row>
    <row r="871" ht="15.75" customHeight="1">
      <c r="E871" s="1"/>
      <c r="F871" s="1"/>
      <c r="G871" s="1"/>
      <c r="H871" s="2"/>
      <c r="M871" s="1"/>
    </row>
    <row r="872" ht="15.75" customHeight="1">
      <c r="E872" s="1"/>
      <c r="F872" s="1"/>
      <c r="G872" s="1"/>
      <c r="H872" s="2"/>
      <c r="M872" s="1"/>
    </row>
    <row r="873" ht="15.75" customHeight="1">
      <c r="E873" s="1"/>
      <c r="F873" s="1"/>
      <c r="G873" s="1"/>
      <c r="H873" s="2"/>
      <c r="M873" s="1"/>
    </row>
    <row r="874" ht="15.75" customHeight="1">
      <c r="E874" s="1"/>
      <c r="F874" s="1"/>
      <c r="G874" s="1"/>
      <c r="H874" s="2"/>
      <c r="M874" s="1"/>
    </row>
    <row r="875" ht="15.75" customHeight="1">
      <c r="E875" s="1"/>
      <c r="F875" s="1"/>
      <c r="G875" s="1"/>
      <c r="H875" s="2"/>
      <c r="M875" s="1"/>
    </row>
    <row r="876" ht="15.75" customHeight="1">
      <c r="E876" s="1"/>
      <c r="F876" s="1"/>
      <c r="G876" s="1"/>
      <c r="H876" s="2"/>
      <c r="M876" s="1"/>
    </row>
    <row r="877" ht="15.75" customHeight="1">
      <c r="E877" s="1"/>
      <c r="F877" s="1"/>
      <c r="G877" s="1"/>
      <c r="H877" s="2"/>
      <c r="M877" s="1"/>
    </row>
    <row r="878" ht="15.75" customHeight="1">
      <c r="E878" s="1"/>
      <c r="F878" s="1"/>
      <c r="G878" s="1"/>
      <c r="H878" s="2"/>
      <c r="M878" s="1"/>
    </row>
    <row r="879" ht="15.75" customHeight="1">
      <c r="E879" s="1"/>
      <c r="F879" s="1"/>
      <c r="G879" s="1"/>
      <c r="H879" s="2"/>
      <c r="M879" s="1"/>
    </row>
    <row r="880" ht="15.75" customHeight="1">
      <c r="E880" s="1"/>
      <c r="F880" s="1"/>
      <c r="G880" s="1"/>
      <c r="H880" s="2"/>
      <c r="M880" s="1"/>
    </row>
    <row r="881" ht="15.75" customHeight="1">
      <c r="E881" s="1"/>
      <c r="F881" s="1"/>
      <c r="G881" s="1"/>
      <c r="H881" s="2"/>
      <c r="M881" s="1"/>
    </row>
    <row r="882" ht="15.75" customHeight="1">
      <c r="E882" s="1"/>
      <c r="F882" s="1"/>
      <c r="G882" s="1"/>
      <c r="H882" s="2"/>
      <c r="M882" s="1"/>
    </row>
    <row r="883" ht="15.75" customHeight="1">
      <c r="E883" s="1"/>
      <c r="F883" s="1"/>
      <c r="G883" s="1"/>
      <c r="H883" s="2"/>
      <c r="M883" s="1"/>
    </row>
    <row r="884" ht="15.75" customHeight="1">
      <c r="E884" s="1"/>
      <c r="F884" s="1"/>
      <c r="G884" s="1"/>
      <c r="H884" s="2"/>
      <c r="M884" s="1"/>
    </row>
    <row r="885" ht="15.75" customHeight="1">
      <c r="E885" s="1"/>
      <c r="F885" s="1"/>
      <c r="G885" s="1"/>
      <c r="H885" s="2"/>
      <c r="M885" s="1"/>
    </row>
    <row r="886" ht="15.75" customHeight="1">
      <c r="E886" s="1"/>
      <c r="F886" s="1"/>
      <c r="G886" s="1"/>
      <c r="H886" s="2"/>
      <c r="M886" s="1"/>
    </row>
    <row r="887" ht="15.75" customHeight="1">
      <c r="E887" s="1"/>
      <c r="F887" s="1"/>
      <c r="G887" s="1"/>
      <c r="H887" s="2"/>
      <c r="M887" s="1"/>
    </row>
    <row r="888" ht="15.75" customHeight="1">
      <c r="E888" s="1"/>
      <c r="F888" s="1"/>
      <c r="G888" s="1"/>
      <c r="H888" s="2"/>
      <c r="M888" s="1"/>
    </row>
    <row r="889" ht="15.75" customHeight="1">
      <c r="E889" s="1"/>
      <c r="F889" s="1"/>
      <c r="G889" s="1"/>
      <c r="H889" s="2"/>
      <c r="M889" s="1"/>
    </row>
    <row r="890" ht="15.75" customHeight="1">
      <c r="E890" s="1"/>
      <c r="F890" s="1"/>
      <c r="G890" s="1"/>
      <c r="H890" s="2"/>
      <c r="M890" s="1"/>
    </row>
    <row r="891" ht="15.75" customHeight="1">
      <c r="E891" s="1"/>
      <c r="F891" s="1"/>
      <c r="G891" s="1"/>
      <c r="H891" s="2"/>
      <c r="M891" s="1"/>
    </row>
    <row r="892" ht="15.75" customHeight="1">
      <c r="E892" s="1"/>
      <c r="F892" s="1"/>
      <c r="G892" s="1"/>
      <c r="H892" s="2"/>
      <c r="M892" s="1"/>
    </row>
    <row r="893" ht="15.75" customHeight="1">
      <c r="E893" s="1"/>
      <c r="F893" s="1"/>
      <c r="G893" s="1"/>
      <c r="H893" s="2"/>
      <c r="M893" s="1"/>
    </row>
    <row r="894" ht="15.75" customHeight="1">
      <c r="E894" s="1"/>
      <c r="F894" s="1"/>
      <c r="G894" s="1"/>
      <c r="H894" s="2"/>
      <c r="M894" s="1"/>
    </row>
    <row r="895" ht="15.75" customHeight="1">
      <c r="E895" s="1"/>
      <c r="F895" s="1"/>
      <c r="G895" s="1"/>
      <c r="H895" s="2"/>
      <c r="M895" s="1"/>
    </row>
    <row r="896" ht="15.75" customHeight="1">
      <c r="E896" s="1"/>
      <c r="F896" s="1"/>
      <c r="G896" s="1"/>
      <c r="H896" s="2"/>
      <c r="M896" s="1"/>
    </row>
    <row r="897" ht="15.75" customHeight="1">
      <c r="E897" s="1"/>
      <c r="F897" s="1"/>
      <c r="G897" s="1"/>
      <c r="H897" s="2"/>
      <c r="M897" s="1"/>
    </row>
    <row r="898" ht="15.75" customHeight="1">
      <c r="E898" s="1"/>
      <c r="F898" s="1"/>
      <c r="G898" s="1"/>
      <c r="H898" s="2"/>
      <c r="M898" s="1"/>
    </row>
    <row r="899" ht="15.75" customHeight="1">
      <c r="E899" s="1"/>
      <c r="F899" s="1"/>
      <c r="G899" s="1"/>
      <c r="H899" s="2"/>
      <c r="M899" s="1"/>
    </row>
    <row r="900" ht="15.75" customHeight="1">
      <c r="E900" s="1"/>
      <c r="F900" s="1"/>
      <c r="G900" s="1"/>
      <c r="H900" s="2"/>
      <c r="M900" s="1"/>
    </row>
    <row r="901" ht="15.75" customHeight="1">
      <c r="E901" s="1"/>
      <c r="F901" s="1"/>
      <c r="G901" s="1"/>
      <c r="H901" s="2"/>
      <c r="M901" s="1"/>
    </row>
    <row r="902" ht="15.75" customHeight="1">
      <c r="E902" s="1"/>
      <c r="F902" s="1"/>
      <c r="G902" s="1"/>
      <c r="H902" s="2"/>
      <c r="M902" s="1"/>
    </row>
    <row r="903" ht="15.75" customHeight="1">
      <c r="E903" s="1"/>
      <c r="F903" s="1"/>
      <c r="G903" s="1"/>
      <c r="H903" s="2"/>
      <c r="M903" s="1"/>
    </row>
    <row r="904" ht="15.75" customHeight="1">
      <c r="E904" s="1"/>
      <c r="F904" s="1"/>
      <c r="G904" s="1"/>
      <c r="H904" s="2"/>
      <c r="M904" s="1"/>
    </row>
    <row r="905" ht="15.75" customHeight="1">
      <c r="E905" s="1"/>
      <c r="F905" s="1"/>
      <c r="G905" s="1"/>
      <c r="H905" s="2"/>
      <c r="M905" s="1"/>
    </row>
    <row r="906" ht="15.75" customHeight="1">
      <c r="E906" s="1"/>
      <c r="F906" s="1"/>
      <c r="G906" s="1"/>
      <c r="H906" s="2"/>
      <c r="M906" s="1"/>
    </row>
    <row r="907" ht="15.75" customHeight="1">
      <c r="E907" s="1"/>
      <c r="F907" s="1"/>
      <c r="G907" s="1"/>
      <c r="H907" s="2"/>
      <c r="M907" s="1"/>
    </row>
    <row r="908" ht="15.75" customHeight="1">
      <c r="E908" s="1"/>
      <c r="F908" s="1"/>
      <c r="G908" s="1"/>
      <c r="H908" s="2"/>
      <c r="M908" s="1"/>
    </row>
    <row r="909" ht="15.75" customHeight="1">
      <c r="E909" s="1"/>
      <c r="F909" s="1"/>
      <c r="G909" s="1"/>
      <c r="H909" s="2"/>
      <c r="M909" s="1"/>
    </row>
    <row r="910" ht="15.75" customHeight="1">
      <c r="E910" s="1"/>
      <c r="F910" s="1"/>
      <c r="G910" s="1"/>
      <c r="H910" s="2"/>
      <c r="M910" s="1"/>
    </row>
    <row r="911" ht="15.75" customHeight="1">
      <c r="E911" s="1"/>
      <c r="F911" s="1"/>
      <c r="G911" s="1"/>
      <c r="H911" s="2"/>
      <c r="M911" s="1"/>
    </row>
    <row r="912" ht="15.75" customHeight="1">
      <c r="E912" s="1"/>
      <c r="F912" s="1"/>
      <c r="G912" s="1"/>
      <c r="H912" s="2"/>
      <c r="M912" s="1"/>
    </row>
    <row r="913" ht="15.75" customHeight="1">
      <c r="E913" s="1"/>
      <c r="F913" s="1"/>
      <c r="G913" s="1"/>
      <c r="H913" s="2"/>
      <c r="M913" s="1"/>
    </row>
    <row r="914" ht="15.75" customHeight="1">
      <c r="E914" s="1"/>
      <c r="F914" s="1"/>
      <c r="G914" s="1"/>
      <c r="H914" s="2"/>
      <c r="M914" s="1"/>
    </row>
    <row r="915" ht="15.75" customHeight="1">
      <c r="E915" s="1"/>
      <c r="F915" s="1"/>
      <c r="G915" s="1"/>
      <c r="H915" s="2"/>
      <c r="M915" s="1"/>
    </row>
    <row r="916" ht="15.75" customHeight="1">
      <c r="E916" s="1"/>
      <c r="F916" s="1"/>
      <c r="G916" s="1"/>
      <c r="H916" s="2"/>
      <c r="M916" s="1"/>
    </row>
    <row r="917" ht="15.75" customHeight="1">
      <c r="E917" s="1"/>
      <c r="F917" s="1"/>
      <c r="G917" s="1"/>
      <c r="H917" s="2"/>
      <c r="M917" s="1"/>
    </row>
    <row r="918" ht="15.75" customHeight="1">
      <c r="E918" s="1"/>
      <c r="F918" s="1"/>
      <c r="G918" s="1"/>
      <c r="H918" s="2"/>
      <c r="M918" s="1"/>
    </row>
    <row r="919" ht="15.75" customHeight="1">
      <c r="E919" s="1"/>
      <c r="F919" s="1"/>
      <c r="G919" s="1"/>
      <c r="H919" s="2"/>
      <c r="M919" s="1"/>
    </row>
    <row r="920" ht="15.75" customHeight="1">
      <c r="E920" s="1"/>
      <c r="F920" s="1"/>
      <c r="G920" s="1"/>
      <c r="H920" s="2"/>
      <c r="M920" s="1"/>
    </row>
    <row r="921" ht="15.75" customHeight="1">
      <c r="E921" s="1"/>
      <c r="F921" s="1"/>
      <c r="G921" s="1"/>
      <c r="H921" s="2"/>
      <c r="M921" s="1"/>
    </row>
    <row r="922" ht="15.75" customHeight="1">
      <c r="E922" s="1"/>
      <c r="F922" s="1"/>
      <c r="G922" s="1"/>
      <c r="H922" s="2"/>
      <c r="M922" s="1"/>
    </row>
    <row r="923" ht="15.75" customHeight="1">
      <c r="E923" s="1"/>
      <c r="F923" s="1"/>
      <c r="G923" s="1"/>
      <c r="H923" s="2"/>
      <c r="M923" s="1"/>
    </row>
    <row r="924" ht="15.75" customHeight="1">
      <c r="E924" s="1"/>
      <c r="F924" s="1"/>
      <c r="G924" s="1"/>
      <c r="H924" s="2"/>
      <c r="M924" s="1"/>
    </row>
    <row r="925" ht="15.75" customHeight="1">
      <c r="E925" s="1"/>
      <c r="F925" s="1"/>
      <c r="G925" s="1"/>
      <c r="H925" s="2"/>
      <c r="M925" s="1"/>
    </row>
    <row r="926" ht="15.75" customHeight="1">
      <c r="E926" s="1"/>
      <c r="F926" s="1"/>
      <c r="G926" s="1"/>
      <c r="H926" s="2"/>
      <c r="M926" s="1"/>
    </row>
    <row r="927" ht="15.75" customHeight="1">
      <c r="E927" s="1"/>
      <c r="F927" s="1"/>
      <c r="G927" s="1"/>
      <c r="H927" s="2"/>
      <c r="M927" s="1"/>
    </row>
    <row r="928" ht="15.75" customHeight="1">
      <c r="E928" s="1"/>
      <c r="F928" s="1"/>
      <c r="G928" s="1"/>
      <c r="H928" s="2"/>
      <c r="M928" s="1"/>
    </row>
    <row r="929" ht="15.75" customHeight="1">
      <c r="E929" s="1"/>
      <c r="F929" s="1"/>
      <c r="G929" s="1"/>
      <c r="H929" s="2"/>
      <c r="M929" s="1"/>
    </row>
    <row r="930" ht="15.75" customHeight="1">
      <c r="E930" s="1"/>
      <c r="F930" s="1"/>
      <c r="G930" s="1"/>
      <c r="H930" s="2"/>
      <c r="M930" s="1"/>
    </row>
    <row r="931" ht="15.75" customHeight="1">
      <c r="E931" s="1"/>
      <c r="F931" s="1"/>
      <c r="G931" s="1"/>
      <c r="H931" s="2"/>
      <c r="M931" s="1"/>
    </row>
    <row r="932" ht="15.75" customHeight="1">
      <c r="E932" s="1"/>
      <c r="F932" s="1"/>
      <c r="G932" s="1"/>
      <c r="H932" s="2"/>
      <c r="M932" s="1"/>
    </row>
    <row r="933" ht="15.75" customHeight="1">
      <c r="E933" s="1"/>
      <c r="F933" s="1"/>
      <c r="G933" s="1"/>
      <c r="H933" s="2"/>
      <c r="M933" s="1"/>
    </row>
    <row r="934" ht="15.75" customHeight="1">
      <c r="E934" s="1"/>
      <c r="F934" s="1"/>
      <c r="G934" s="1"/>
      <c r="H934" s="2"/>
      <c r="M934" s="1"/>
    </row>
    <row r="935" ht="15.75" customHeight="1">
      <c r="E935" s="1"/>
      <c r="F935" s="1"/>
      <c r="G935" s="1"/>
      <c r="H935" s="2"/>
      <c r="M935" s="1"/>
    </row>
    <row r="936" ht="15.75" customHeight="1">
      <c r="E936" s="1"/>
      <c r="F936" s="1"/>
      <c r="G936" s="1"/>
      <c r="H936" s="2"/>
      <c r="M936" s="1"/>
    </row>
    <row r="937" ht="15.75" customHeight="1">
      <c r="E937" s="1"/>
      <c r="F937" s="1"/>
      <c r="G937" s="1"/>
      <c r="H937" s="2"/>
      <c r="M937" s="1"/>
    </row>
    <row r="938" ht="15.75" customHeight="1">
      <c r="E938" s="1"/>
      <c r="F938" s="1"/>
      <c r="G938" s="1"/>
      <c r="H938" s="2"/>
      <c r="M938" s="1"/>
    </row>
    <row r="939" ht="15.75" customHeight="1">
      <c r="E939" s="1"/>
      <c r="F939" s="1"/>
      <c r="G939" s="1"/>
      <c r="H939" s="2"/>
      <c r="M939" s="1"/>
    </row>
    <row r="940" ht="15.75" customHeight="1">
      <c r="E940" s="1"/>
      <c r="F940" s="1"/>
      <c r="G940" s="1"/>
      <c r="H940" s="2"/>
      <c r="M940" s="1"/>
    </row>
    <row r="941" ht="15.75" customHeight="1">
      <c r="E941" s="1"/>
      <c r="F941" s="1"/>
      <c r="G941" s="1"/>
      <c r="H941" s="2"/>
      <c r="M941" s="1"/>
    </row>
    <row r="942" ht="15.75" customHeight="1">
      <c r="E942" s="1"/>
      <c r="F942" s="1"/>
      <c r="G942" s="1"/>
      <c r="H942" s="2"/>
      <c r="M942" s="1"/>
    </row>
    <row r="943" ht="15.75" customHeight="1">
      <c r="E943" s="1"/>
      <c r="F943" s="1"/>
      <c r="G943" s="1"/>
      <c r="H943" s="2"/>
      <c r="M943" s="1"/>
    </row>
    <row r="944" ht="15.75" customHeight="1">
      <c r="E944" s="1"/>
      <c r="F944" s="1"/>
      <c r="G944" s="1"/>
      <c r="H944" s="2"/>
      <c r="M944" s="1"/>
    </row>
    <row r="945" ht="15.75" customHeight="1">
      <c r="E945" s="1"/>
      <c r="F945" s="1"/>
      <c r="G945" s="1"/>
      <c r="H945" s="2"/>
      <c r="M945" s="1"/>
    </row>
    <row r="946" ht="15.75" customHeight="1">
      <c r="E946" s="1"/>
      <c r="F946" s="1"/>
      <c r="G946" s="1"/>
      <c r="H946" s="2"/>
      <c r="M946" s="1"/>
    </row>
    <row r="947" ht="15.75" customHeight="1">
      <c r="E947" s="1"/>
      <c r="F947" s="1"/>
      <c r="G947" s="1"/>
      <c r="H947" s="2"/>
      <c r="M947" s="1"/>
    </row>
    <row r="948" ht="15.75" customHeight="1">
      <c r="E948" s="1"/>
      <c r="F948" s="1"/>
      <c r="G948" s="1"/>
      <c r="H948" s="2"/>
      <c r="M948" s="1"/>
    </row>
    <row r="949" ht="15.75" customHeight="1">
      <c r="E949" s="1"/>
      <c r="F949" s="1"/>
      <c r="G949" s="1"/>
      <c r="H949" s="2"/>
      <c r="M949" s="1"/>
    </row>
    <row r="950" ht="15.75" customHeight="1">
      <c r="E950" s="1"/>
      <c r="F950" s="1"/>
      <c r="G950" s="1"/>
      <c r="H950" s="2"/>
      <c r="M950" s="1"/>
    </row>
    <row r="951" ht="15.75" customHeight="1">
      <c r="E951" s="1"/>
      <c r="F951" s="1"/>
      <c r="G951" s="1"/>
      <c r="H951" s="2"/>
      <c r="M951" s="1"/>
    </row>
    <row r="952" ht="15.75" customHeight="1">
      <c r="E952" s="1"/>
      <c r="F952" s="1"/>
      <c r="G952" s="1"/>
      <c r="H952" s="2"/>
      <c r="M952" s="1"/>
    </row>
    <row r="953" ht="15.75" customHeight="1">
      <c r="E953" s="1"/>
      <c r="F953" s="1"/>
      <c r="G953" s="1"/>
      <c r="H953" s="2"/>
      <c r="M953" s="1"/>
    </row>
    <row r="954" ht="15.75" customHeight="1">
      <c r="E954" s="1"/>
      <c r="F954" s="1"/>
      <c r="G954" s="1"/>
      <c r="H954" s="2"/>
      <c r="M954" s="1"/>
    </row>
    <row r="955" ht="15.75" customHeight="1">
      <c r="E955" s="1"/>
      <c r="F955" s="1"/>
      <c r="G955" s="1"/>
      <c r="H955" s="2"/>
      <c r="M955" s="1"/>
    </row>
    <row r="956" ht="15.75" customHeight="1">
      <c r="E956" s="1"/>
      <c r="F956" s="1"/>
      <c r="G956" s="1"/>
      <c r="H956" s="2"/>
      <c r="M956" s="1"/>
    </row>
    <row r="957" ht="15.75" customHeight="1">
      <c r="E957" s="1"/>
      <c r="F957" s="1"/>
      <c r="G957" s="1"/>
      <c r="H957" s="2"/>
      <c r="M957" s="1"/>
    </row>
    <row r="958" ht="15.75" customHeight="1">
      <c r="E958" s="1"/>
      <c r="F958" s="1"/>
      <c r="G958" s="1"/>
      <c r="H958" s="2"/>
      <c r="M958" s="1"/>
    </row>
    <row r="959" ht="15.75" customHeight="1">
      <c r="E959" s="1"/>
      <c r="F959" s="1"/>
      <c r="G959" s="1"/>
      <c r="H959" s="2"/>
      <c r="M959" s="1"/>
    </row>
    <row r="960" ht="15.75" customHeight="1">
      <c r="E960" s="1"/>
      <c r="F960" s="1"/>
      <c r="G960" s="1"/>
      <c r="H960" s="2"/>
      <c r="M960" s="1"/>
    </row>
    <row r="961" ht="15.75" customHeight="1">
      <c r="E961" s="1"/>
      <c r="F961" s="1"/>
      <c r="G961" s="1"/>
      <c r="H961" s="2"/>
      <c r="M961" s="1"/>
    </row>
    <row r="962" ht="15.75" customHeight="1">
      <c r="E962" s="1"/>
      <c r="F962" s="1"/>
      <c r="G962" s="1"/>
      <c r="H962" s="2"/>
      <c r="M962" s="1"/>
    </row>
    <row r="963" ht="15.75" customHeight="1">
      <c r="E963" s="1"/>
      <c r="F963" s="1"/>
      <c r="G963" s="1"/>
      <c r="H963" s="2"/>
      <c r="M963" s="1"/>
    </row>
    <row r="964" ht="15.75" customHeight="1">
      <c r="E964" s="1"/>
      <c r="F964" s="1"/>
      <c r="G964" s="1"/>
      <c r="H964" s="2"/>
      <c r="M964" s="1"/>
    </row>
    <row r="965" ht="15.75" customHeight="1">
      <c r="E965" s="1"/>
      <c r="F965" s="1"/>
      <c r="G965" s="1"/>
      <c r="H965" s="2"/>
      <c r="M965" s="1"/>
    </row>
    <row r="966" ht="15.75" customHeight="1">
      <c r="E966" s="1"/>
      <c r="F966" s="1"/>
      <c r="G966" s="1"/>
      <c r="H966" s="2"/>
      <c r="M966" s="1"/>
    </row>
    <row r="967" ht="15.75" customHeight="1">
      <c r="E967" s="1"/>
      <c r="F967" s="1"/>
      <c r="G967" s="1"/>
      <c r="H967" s="2"/>
      <c r="M967" s="1"/>
    </row>
    <row r="968" ht="15.75" customHeight="1">
      <c r="E968" s="1"/>
      <c r="F968" s="1"/>
      <c r="G968" s="1"/>
      <c r="H968" s="2"/>
      <c r="M968" s="1"/>
    </row>
    <row r="969" ht="15.75" customHeight="1">
      <c r="E969" s="1"/>
      <c r="F969" s="1"/>
      <c r="G969" s="1"/>
      <c r="H969" s="2"/>
      <c r="M969" s="1"/>
    </row>
    <row r="970" ht="15.75" customHeight="1">
      <c r="E970" s="1"/>
      <c r="F970" s="1"/>
      <c r="G970" s="1"/>
      <c r="H970" s="2"/>
      <c r="M970" s="1"/>
    </row>
    <row r="971" ht="15.75" customHeight="1">
      <c r="E971" s="1"/>
      <c r="F971" s="1"/>
      <c r="G971" s="1"/>
      <c r="H971" s="2"/>
      <c r="M971" s="1"/>
    </row>
    <row r="972" ht="15.75" customHeight="1">
      <c r="E972" s="1"/>
      <c r="F972" s="1"/>
      <c r="G972" s="1"/>
      <c r="H972" s="2"/>
      <c r="M972" s="1"/>
    </row>
    <row r="973" ht="15.75" customHeight="1">
      <c r="E973" s="1"/>
      <c r="F973" s="1"/>
      <c r="G973" s="1"/>
      <c r="H973" s="2"/>
      <c r="M973" s="1"/>
    </row>
    <row r="974" ht="15.75" customHeight="1">
      <c r="E974" s="1"/>
      <c r="F974" s="1"/>
      <c r="G974" s="1"/>
      <c r="H974" s="2"/>
      <c r="M974" s="1"/>
    </row>
    <row r="975" ht="15.75" customHeight="1">
      <c r="E975" s="1"/>
      <c r="F975" s="1"/>
      <c r="G975" s="1"/>
      <c r="H975" s="2"/>
      <c r="M975" s="1"/>
    </row>
    <row r="976" ht="15.75" customHeight="1">
      <c r="E976" s="1"/>
      <c r="F976" s="1"/>
      <c r="G976" s="1"/>
      <c r="H976" s="2"/>
      <c r="M976" s="1"/>
    </row>
    <row r="977" ht="15.75" customHeight="1">
      <c r="E977" s="1"/>
      <c r="F977" s="1"/>
      <c r="G977" s="1"/>
      <c r="H977" s="2"/>
      <c r="M977" s="1"/>
    </row>
    <row r="978" ht="15.75" customHeight="1">
      <c r="E978" s="1"/>
      <c r="F978" s="1"/>
      <c r="G978" s="1"/>
      <c r="H978" s="2"/>
      <c r="M978" s="1"/>
    </row>
    <row r="979" ht="15.75" customHeight="1">
      <c r="E979" s="1"/>
      <c r="F979" s="1"/>
      <c r="G979" s="1"/>
      <c r="H979" s="2"/>
      <c r="M979" s="1"/>
    </row>
    <row r="980" ht="15.75" customHeight="1">
      <c r="E980" s="1"/>
      <c r="F980" s="1"/>
      <c r="G980" s="1"/>
      <c r="H980" s="2"/>
      <c r="M980" s="1"/>
    </row>
    <row r="981" ht="15.75" customHeight="1">
      <c r="E981" s="1"/>
      <c r="F981" s="1"/>
      <c r="G981" s="1"/>
      <c r="H981" s="2"/>
      <c r="M981" s="1"/>
    </row>
    <row r="982" ht="15.75" customHeight="1">
      <c r="E982" s="1"/>
      <c r="F982" s="1"/>
      <c r="G982" s="1"/>
      <c r="H982" s="2"/>
      <c r="M982" s="1"/>
    </row>
    <row r="983" ht="15.75" customHeight="1">
      <c r="E983" s="1"/>
      <c r="F983" s="1"/>
      <c r="G983" s="1"/>
      <c r="H983" s="2"/>
      <c r="M983" s="1"/>
    </row>
    <row r="984" ht="15.75" customHeight="1">
      <c r="E984" s="1"/>
      <c r="F984" s="1"/>
      <c r="G984" s="1"/>
      <c r="H984" s="2"/>
      <c r="M984" s="1"/>
    </row>
    <row r="985" ht="15.75" customHeight="1">
      <c r="E985" s="1"/>
      <c r="F985" s="1"/>
      <c r="G985" s="1"/>
      <c r="H985" s="2"/>
      <c r="M985" s="1"/>
    </row>
    <row r="986" ht="15.75" customHeight="1">
      <c r="E986" s="1"/>
      <c r="F986" s="1"/>
      <c r="G986" s="1"/>
      <c r="H986" s="2"/>
      <c r="M986" s="1"/>
    </row>
    <row r="987" ht="15.75" customHeight="1">
      <c r="E987" s="1"/>
      <c r="F987" s="1"/>
      <c r="G987" s="1"/>
      <c r="H987" s="2"/>
      <c r="M987" s="1"/>
    </row>
    <row r="988" ht="15.75" customHeight="1">
      <c r="E988" s="1"/>
      <c r="F988" s="1"/>
      <c r="G988" s="1"/>
      <c r="H988" s="2"/>
      <c r="M988" s="1"/>
    </row>
    <row r="989" ht="15.75" customHeight="1">
      <c r="E989" s="1"/>
      <c r="F989" s="1"/>
      <c r="G989" s="1"/>
      <c r="H989" s="2"/>
      <c r="M989" s="1"/>
    </row>
    <row r="990" ht="15.75" customHeight="1">
      <c r="E990" s="1"/>
      <c r="F990" s="1"/>
      <c r="G990" s="1"/>
      <c r="H990" s="2"/>
      <c r="M990" s="1"/>
    </row>
    <row r="991" ht="15.75" customHeight="1"/>
    <row r="992" ht="15.75" customHeight="1"/>
    <row r="993" ht="15.75" customHeight="1"/>
    <row r="994" ht="15.75" customHeight="1"/>
  </sheetData>
  <mergeCells count="16">
    <mergeCell ref="E5:G5"/>
    <mergeCell ref="E6:G6"/>
    <mergeCell ref="E7:G7"/>
    <mergeCell ref="E8:G8"/>
    <mergeCell ref="E10:G10"/>
    <mergeCell ref="E13:G13"/>
    <mergeCell ref="K13:M13"/>
    <mergeCell ref="D34:M34"/>
    <mergeCell ref="B115:M122"/>
    <mergeCell ref="K14:M14"/>
    <mergeCell ref="K15:M15"/>
    <mergeCell ref="K16:M16"/>
    <mergeCell ref="K17:M17"/>
    <mergeCell ref="K18:M18"/>
    <mergeCell ref="E20:G20"/>
    <mergeCell ref="D33:M33"/>
  </mergeCells>
  <conditionalFormatting sqref="B5:M11 B13:E23 H13:K23 L13:M14 F14:G19 L16:M17 L19:M23 F21:G23 B25:M35 B37:M53 B55:M75 B77:M87 B115:M123 B125:M129">
    <cfRule type="expression" dxfId="0" priority="1">
      <formula>$P$3="Print Mode"</formula>
    </cfRule>
  </conditionalFormatting>
  <conditionalFormatting sqref="B89:M107">
    <cfRule type="expression" dxfId="0" priority="2">
      <formula>$P$3="Print Mode"</formula>
    </cfRule>
  </conditionalFormatting>
  <conditionalFormatting sqref="B109:M113">
    <cfRule type="expression" dxfId="0" priority="3">
      <formula>$P$3="Print Mode"</formula>
    </cfRule>
  </conditionalFormatting>
  <conditionalFormatting sqref="E28:F28">
    <cfRule type="expression" dxfId="1" priority="4">
      <formula>$G$28="No"</formula>
    </cfRule>
  </conditionalFormatting>
  <dataValidations>
    <dataValidation type="list" allowBlank="1" showErrorMessage="1" sqref="I38:I46 I49:I52">
      <formula1>"Week,Bi-Month,Month,Quarter,Year"</formula1>
    </dataValidation>
    <dataValidation type="list" allowBlank="1" showErrorMessage="1" sqref="E20">
      <formula1>Data!$B$5:$B$151</formula1>
    </dataValidation>
    <dataValidation type="list" allowBlank="1" showErrorMessage="1" sqref="D90:D106">
      <formula1>Data!$H$5:$H$8</formula1>
    </dataValidation>
    <dataValidation type="list" allowBlank="1" showErrorMessage="1" sqref="M22">
      <formula1>Data!$D$5:$D$30</formula1>
    </dataValidation>
    <dataValidation type="list" allowBlank="1" showErrorMessage="1" sqref="G28 G31 M31">
      <formula1>"Yes,No"</formula1>
    </dataValidation>
    <dataValidation type="list" allowBlank="1" showErrorMessage="1" sqref="D78:D86">
      <formula1>"Tenant,Landlord,Both,NA"</formula1>
    </dataValidation>
    <dataValidation type="list" allowBlank="1" showErrorMessage="1" sqref="C56:C73">
      <formula1>"Tenant,Landlord,Other,Base Year"</formula1>
    </dataValidation>
    <dataValidation type="date" allowBlank="1" showErrorMessage="1" sqref="G90 J96 J99 F110 G111:G112">
      <formula1>#REF!</formula1>
      <formula2>999999.0</formula2>
    </dataValidation>
    <dataValidation type="list" allowBlank="1" showErrorMessage="1" sqref="J38:J46 J49:J52">
      <formula1>"Base,Option,Abatement"</formula1>
    </dataValidation>
    <dataValidation type="list" allowBlank="1" showErrorMessage="1" sqref="P6">
      <formula1>"SF,M2"</formula1>
    </dataValidation>
    <dataValidation type="list" allowBlank="1" showErrorMessage="1" sqref="P3">
      <formula1>"Edit Mode,Print Mode"</formula1>
    </dataValidation>
    <dataValidation type="list" allowBlank="1" showErrorMessage="1" sqref="M7">
      <formula1>Data!$J$5:$J$8</formula1>
    </dataValidation>
    <dataValidation type="date" allowBlank="1" showErrorMessage="1" sqref="F111:F112">
      <formula1>G26</formula1>
      <formula2>999999.0</formula2>
    </dataValidation>
    <dataValidation type="date" allowBlank="1" showErrorMessage="1" sqref="G91">
      <formula1>G26</formula1>
      <formula2>999999.0</formula2>
    </dataValidation>
    <dataValidation type="date" allowBlank="1" showErrorMessage="1" sqref="J92:J94 J98 J104:J106">
      <formula1>G27</formula1>
      <formula2>999999.0</formula2>
    </dataValidation>
    <dataValidation type="date" allowBlank="1" showErrorMessage="1" sqref="J95">
      <formula1>G33</formula1>
      <formula2>999999.0</formula2>
    </dataValidation>
    <dataValidation type="date" allowBlank="1" showErrorMessage="1" sqref="J97">
      <formula1>G34</formula1>
      <formula2>999999.0</formula2>
    </dataValidation>
    <dataValidation type="date" allowBlank="1" showErrorMessage="1" sqref="J100:J103">
      <formula1>G34</formula1>
      <formula2>999999.0</formula2>
    </dataValidation>
  </dataValidations>
  <printOptions/>
  <pageMargins bottom="0.75" footer="0.0" header="0.0" left="0.25" right="0.25" top="0.75"/>
  <pageSetup orientation="portrait"/>
  <headerFooter>
    <oddFooter>&amp;L&amp;A&amp;C Confidential&amp;RPage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D8D8"/>
    <pageSetUpPr/>
  </sheetPr>
  <sheetViews>
    <sheetView workbookViewId="0"/>
  </sheetViews>
  <sheetFormatPr customHeight="1" defaultColWidth="14.43" defaultRowHeight="15.0" outlineLevelRow="1"/>
  <cols>
    <col customWidth="1" min="1" max="1" width="1.71"/>
    <col customWidth="1" min="2" max="4" width="10.71"/>
    <col customWidth="1" min="5" max="5" width="11.29"/>
    <col customWidth="1" min="6" max="81" width="10.71"/>
  </cols>
  <sheetData>
    <row r="1" ht="4.5" customHeight="1">
      <c r="E1" s="1"/>
      <c r="F1" s="1"/>
      <c r="G1" s="1"/>
      <c r="H1" s="1"/>
      <c r="I1" s="1"/>
      <c r="J1" s="1"/>
      <c r="K1" s="1"/>
      <c r="L1" s="2"/>
      <c r="P1" s="1"/>
    </row>
    <row r="2">
      <c r="B2" s="3" t="s">
        <v>171</v>
      </c>
      <c r="C2" s="3"/>
      <c r="D2" s="3"/>
      <c r="E2" s="4"/>
      <c r="F2" s="4"/>
      <c r="G2" s="4"/>
      <c r="H2" s="4"/>
      <c r="I2" s="4"/>
      <c r="J2" s="3"/>
      <c r="K2" s="4" t="s">
        <v>172</v>
      </c>
    </row>
    <row r="3">
      <c r="B3" s="3"/>
      <c r="C3" s="3"/>
      <c r="D3" s="3"/>
      <c r="E3" s="4"/>
      <c r="F3" s="4"/>
      <c r="G3" s="4"/>
      <c r="H3" s="4"/>
      <c r="I3" s="4"/>
      <c r="J3" s="3"/>
      <c r="K3" s="4"/>
    </row>
    <row r="4">
      <c r="B4" s="205" t="s">
        <v>173</v>
      </c>
      <c r="C4" s="206"/>
      <c r="D4" s="206"/>
      <c r="E4" s="207"/>
      <c r="F4" s="207"/>
      <c r="G4" s="207"/>
      <c r="H4" s="207"/>
      <c r="I4" s="207"/>
      <c r="J4" s="206"/>
      <c r="K4" s="206"/>
    </row>
    <row r="5">
      <c r="D5" s="1" t="s">
        <v>174</v>
      </c>
      <c r="E5" s="208">
        <f>'Lease Abstract'!G26-1</f>
        <v>45340</v>
      </c>
      <c r="F5" s="208">
        <f t="shared" ref="F5:K5" si="1">EDATE(E5,12)</f>
        <v>45706</v>
      </c>
      <c r="G5" s="208">
        <f t="shared" si="1"/>
        <v>46071</v>
      </c>
      <c r="H5" s="208">
        <f t="shared" si="1"/>
        <v>46436</v>
      </c>
      <c r="I5" s="208">
        <f t="shared" si="1"/>
        <v>46801</v>
      </c>
      <c r="J5" s="208">
        <f t="shared" si="1"/>
        <v>47167</v>
      </c>
      <c r="K5" s="208">
        <f t="shared" si="1"/>
        <v>47532</v>
      </c>
    </row>
    <row r="6">
      <c r="B6" s="51" t="s">
        <v>175</v>
      </c>
      <c r="E6" s="209">
        <v>0.0</v>
      </c>
      <c r="F6" s="209">
        <f t="shared" ref="F6:K6" si="2">E6+1</f>
        <v>1</v>
      </c>
      <c r="G6" s="209">
        <f t="shared" si="2"/>
        <v>2</v>
      </c>
      <c r="H6" s="209">
        <f t="shared" si="2"/>
        <v>3</v>
      </c>
      <c r="I6" s="209">
        <f t="shared" si="2"/>
        <v>4</v>
      </c>
      <c r="J6" s="209">
        <f t="shared" si="2"/>
        <v>5</v>
      </c>
      <c r="K6" s="209">
        <f t="shared" si="2"/>
        <v>6</v>
      </c>
    </row>
    <row r="7">
      <c r="B7" s="2" t="str">
        <f>B89</f>
        <v>Scheduled Rent</v>
      </c>
      <c r="E7" s="41">
        <f>SUMIF($I$87:$CC$87,E$6,$I89:$CC89)</f>
        <v>0</v>
      </c>
      <c r="F7" s="41">
        <f>('Lease Abstract'!E38*'Lease Abstract'!D38)+('Lease Abstract'!E39*'Lease Abstract'!D39)</f>
        <v>23700</v>
      </c>
      <c r="G7" s="41">
        <f>('Lease Abstract'!E40*'Lease Abstract'!D40)</f>
        <v>36616.5</v>
      </c>
      <c r="H7" s="41">
        <f>('Lease Abstract'!E41*'Lease Abstract'!D41)</f>
        <v>37714.995</v>
      </c>
      <c r="I7" s="210">
        <f>('Lease Abstract'!E42*'Lease Abstract'!D42)</f>
        <v>38846.44485</v>
      </c>
      <c r="J7" s="210">
        <f>('Lease Abstract'!E43*'Lease Abstract'!D43)</f>
        <v>40011.8382</v>
      </c>
      <c r="K7" s="210">
        <f>('Lease Abstract'!E44*'Lease Abstract'!D44)</f>
        <v>41212.19334</v>
      </c>
    </row>
    <row r="8">
      <c r="B8" s="20" t="s">
        <v>176</v>
      </c>
      <c r="E8" s="41">
        <f t="shared" ref="E8:K8" si="3">SUM(E7)</f>
        <v>0</v>
      </c>
      <c r="F8" s="41">
        <f t="shared" si="3"/>
        <v>23700</v>
      </c>
      <c r="G8" s="41">
        <f t="shared" si="3"/>
        <v>36616.5</v>
      </c>
      <c r="H8" s="41">
        <f t="shared" si="3"/>
        <v>37714.995</v>
      </c>
      <c r="I8" s="41">
        <f t="shared" si="3"/>
        <v>38846.44485</v>
      </c>
      <c r="J8" s="41">
        <f t="shared" si="3"/>
        <v>40011.8382</v>
      </c>
      <c r="K8" s="41">
        <f t="shared" si="3"/>
        <v>41212.19334</v>
      </c>
    </row>
    <row r="9">
      <c r="B9" s="2" t="s">
        <v>177</v>
      </c>
      <c r="E9" s="211">
        <f>SUMIF($I$87:$CC$87,E$6,$I153:$CC153)</f>
        <v>0</v>
      </c>
      <c r="F9" s="212">
        <v>0.0</v>
      </c>
      <c r="G9" s="212">
        <v>0.0</v>
      </c>
      <c r="H9" s="212">
        <v>0.0</v>
      </c>
      <c r="I9" s="212">
        <v>0.0</v>
      </c>
      <c r="J9" s="212">
        <v>0.0</v>
      </c>
      <c r="K9" s="212">
        <v>0.0</v>
      </c>
    </row>
    <row r="10">
      <c r="B10" s="20" t="s">
        <v>178</v>
      </c>
      <c r="E10" s="41">
        <f t="shared" ref="E10:K10" si="4">SUM(E8:E9)</f>
        <v>0</v>
      </c>
      <c r="F10" s="41">
        <f t="shared" si="4"/>
        <v>23700</v>
      </c>
      <c r="G10" s="41">
        <f t="shared" si="4"/>
        <v>36616.5</v>
      </c>
      <c r="H10" s="41">
        <f t="shared" si="4"/>
        <v>37714.995</v>
      </c>
      <c r="I10" s="41">
        <f t="shared" si="4"/>
        <v>38846.44485</v>
      </c>
      <c r="J10" s="41">
        <f t="shared" si="4"/>
        <v>40011.8382</v>
      </c>
      <c r="K10" s="41">
        <f t="shared" si="4"/>
        <v>41212.19334</v>
      </c>
    </row>
    <row r="11">
      <c r="A11" s="213"/>
      <c r="B11" s="214" t="s">
        <v>179</v>
      </c>
      <c r="C11" s="213"/>
      <c r="D11" s="213"/>
      <c r="E11" s="215" t="str">
        <f t="shared" ref="E11:J11" si="5">IF(OR(E10=0,D10=0,F10=0),"NA",(E10-D10)/D10)</f>
        <v>NA</v>
      </c>
      <c r="F11" s="215" t="str">
        <f t="shared" si="5"/>
        <v>NA</v>
      </c>
      <c r="G11" s="215">
        <f t="shared" si="5"/>
        <v>0.545</v>
      </c>
      <c r="H11" s="215">
        <f t="shared" si="5"/>
        <v>0.03</v>
      </c>
      <c r="I11" s="215">
        <f t="shared" si="5"/>
        <v>0.03</v>
      </c>
      <c r="J11" s="215">
        <f t="shared" si="5"/>
        <v>0.03</v>
      </c>
      <c r="K11" s="215">
        <f>IF(OR(K10=0,J10=0),"NA",(K10-J10)/J10)</f>
        <v>0.03</v>
      </c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13"/>
      <c r="AE11" s="213"/>
      <c r="AF11" s="213"/>
      <c r="AG11" s="213"/>
      <c r="AH11" s="213"/>
      <c r="AI11" s="213"/>
      <c r="AJ11" s="213"/>
      <c r="AK11" s="213"/>
      <c r="AL11" s="213"/>
      <c r="AM11" s="213"/>
      <c r="AN11" s="213"/>
      <c r="AO11" s="213"/>
      <c r="AP11" s="213"/>
      <c r="AQ11" s="213"/>
      <c r="AR11" s="213"/>
      <c r="AS11" s="213"/>
      <c r="AT11" s="213"/>
      <c r="AU11" s="213"/>
      <c r="AV11" s="213"/>
      <c r="AW11" s="213"/>
      <c r="AX11" s="213"/>
      <c r="AY11" s="213"/>
      <c r="AZ11" s="213"/>
      <c r="BA11" s="213"/>
      <c r="BB11" s="213"/>
      <c r="BC11" s="213"/>
      <c r="BD11" s="213"/>
      <c r="BE11" s="213"/>
      <c r="BF11" s="213"/>
      <c r="BG11" s="213"/>
      <c r="BH11" s="213"/>
      <c r="BI11" s="213"/>
      <c r="BJ11" s="213"/>
      <c r="BK11" s="213"/>
      <c r="BL11" s="213"/>
      <c r="BM11" s="213"/>
      <c r="BN11" s="213"/>
      <c r="BO11" s="213"/>
      <c r="BP11" s="213"/>
      <c r="BQ11" s="213"/>
      <c r="BR11" s="213"/>
      <c r="BS11" s="213"/>
      <c r="BT11" s="213"/>
      <c r="BU11" s="213"/>
      <c r="BV11" s="213"/>
      <c r="BW11" s="213"/>
      <c r="BX11" s="213"/>
      <c r="BY11" s="213"/>
      <c r="BZ11" s="213"/>
      <c r="CA11" s="213"/>
      <c r="CB11" s="213"/>
      <c r="CC11" s="213"/>
    </row>
    <row r="12">
      <c r="A12" s="213"/>
      <c r="B12" s="214"/>
      <c r="C12" s="213"/>
      <c r="D12" s="213"/>
      <c r="E12" s="215"/>
      <c r="F12" s="215"/>
      <c r="G12" s="215"/>
      <c r="H12" s="215"/>
      <c r="I12" s="215"/>
      <c r="J12" s="215"/>
      <c r="K12" s="215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13"/>
      <c r="AE12" s="213"/>
      <c r="AF12" s="213"/>
      <c r="AG12" s="213"/>
      <c r="AH12" s="213"/>
      <c r="AI12" s="213"/>
      <c r="AJ12" s="213"/>
      <c r="AK12" s="213"/>
      <c r="AL12" s="213"/>
      <c r="AM12" s="213"/>
      <c r="AN12" s="213"/>
      <c r="AO12" s="213"/>
      <c r="AP12" s="213"/>
      <c r="AQ12" s="213"/>
      <c r="AR12" s="213"/>
      <c r="AS12" s="213"/>
      <c r="AT12" s="213"/>
      <c r="AU12" s="213"/>
      <c r="AV12" s="213"/>
      <c r="AW12" s="213"/>
      <c r="AX12" s="213"/>
      <c r="AY12" s="213"/>
      <c r="AZ12" s="213"/>
      <c r="BA12" s="213"/>
      <c r="BB12" s="213"/>
      <c r="BC12" s="213"/>
      <c r="BD12" s="213"/>
      <c r="BE12" s="213"/>
      <c r="BF12" s="213"/>
      <c r="BG12" s="213"/>
      <c r="BH12" s="213"/>
      <c r="BI12" s="213"/>
      <c r="BJ12" s="213"/>
      <c r="BK12" s="213"/>
      <c r="BL12" s="213"/>
      <c r="BM12" s="213"/>
      <c r="BN12" s="213"/>
      <c r="BO12" s="213"/>
      <c r="BP12" s="213"/>
      <c r="BQ12" s="213"/>
      <c r="BR12" s="213"/>
      <c r="BS12" s="213"/>
      <c r="BT12" s="213"/>
      <c r="BU12" s="213"/>
      <c r="BV12" s="213"/>
      <c r="BW12" s="213"/>
      <c r="BX12" s="213"/>
      <c r="BY12" s="213"/>
      <c r="BZ12" s="213"/>
      <c r="CA12" s="213"/>
      <c r="CB12" s="213"/>
      <c r="CC12" s="213"/>
    </row>
    <row r="13">
      <c r="B13" s="51" t="s">
        <v>180</v>
      </c>
      <c r="E13" s="209">
        <v>0.0</v>
      </c>
      <c r="F13" s="209">
        <f t="shared" ref="F13:K13" si="6">E13+1</f>
        <v>1</v>
      </c>
      <c r="G13" s="209">
        <f t="shared" si="6"/>
        <v>2</v>
      </c>
      <c r="H13" s="209">
        <f t="shared" si="6"/>
        <v>3</v>
      </c>
      <c r="I13" s="209">
        <f t="shared" si="6"/>
        <v>4</v>
      </c>
      <c r="J13" s="209">
        <f t="shared" si="6"/>
        <v>5</v>
      </c>
      <c r="K13" s="209">
        <f t="shared" si="6"/>
        <v>6</v>
      </c>
    </row>
    <row r="14">
      <c r="B14" s="216" t="str">
        <f t="shared" ref="B14:B16" si="7">D167</f>
        <v>TI Allowance</v>
      </c>
      <c r="E14" s="217">
        <v>0.0</v>
      </c>
      <c r="F14" s="217">
        <v>0.0</v>
      </c>
      <c r="G14" s="217">
        <v>0.0</v>
      </c>
      <c r="H14" s="217">
        <v>0.0</v>
      </c>
      <c r="I14" s="217">
        <v>0.0</v>
      </c>
      <c r="J14" s="217">
        <v>0.0</v>
      </c>
      <c r="K14" s="217">
        <v>0.0</v>
      </c>
    </row>
    <row r="15">
      <c r="B15" s="216" t="str">
        <f t="shared" si="7"/>
        <v>Free Rent</v>
      </c>
      <c r="E15" s="217">
        <v>0.0</v>
      </c>
      <c r="F15" s="41">
        <f>('Lease Abstract'!E39*'Lease Abstract'!D38)</f>
        <v>11850</v>
      </c>
      <c r="G15" s="217">
        <v>0.0</v>
      </c>
      <c r="H15" s="217">
        <v>0.0</v>
      </c>
      <c r="I15" s="217">
        <v>0.0</v>
      </c>
      <c r="J15" s="217">
        <v>0.0</v>
      </c>
      <c r="K15" s="217">
        <v>0.0</v>
      </c>
    </row>
    <row r="16" ht="15.75" customHeight="1">
      <c r="B16" s="216" t="str">
        <f t="shared" si="7"/>
        <v>Other</v>
      </c>
      <c r="E16" s="212">
        <v>0.0</v>
      </c>
      <c r="F16" s="212">
        <v>0.0</v>
      </c>
      <c r="G16" s="212">
        <v>0.0</v>
      </c>
      <c r="H16" s="212">
        <v>0.0</v>
      </c>
      <c r="I16" s="212">
        <v>0.0</v>
      </c>
      <c r="J16" s="212">
        <v>0.0</v>
      </c>
      <c r="K16" s="212">
        <v>0.0</v>
      </c>
    </row>
    <row r="17" ht="15.75" customHeight="1">
      <c r="B17" s="2" t="s">
        <v>181</v>
      </c>
      <c r="E17" s="41">
        <f t="shared" ref="E17:K17" si="8">SUM(E14:E16)</f>
        <v>0</v>
      </c>
      <c r="F17" s="41">
        <f t="shared" si="8"/>
        <v>11850</v>
      </c>
      <c r="G17" s="41">
        <f t="shared" si="8"/>
        <v>0</v>
      </c>
      <c r="H17" s="41">
        <f t="shared" si="8"/>
        <v>0</v>
      </c>
      <c r="I17" s="41">
        <f t="shared" si="8"/>
        <v>0</v>
      </c>
      <c r="J17" s="41">
        <f t="shared" si="8"/>
        <v>0</v>
      </c>
      <c r="K17" s="41">
        <f t="shared" si="8"/>
        <v>0</v>
      </c>
    </row>
    <row r="18" ht="15.75" customHeight="1"/>
    <row r="19" ht="15.75" customHeight="1">
      <c r="B19" s="20" t="s">
        <v>182</v>
      </c>
      <c r="E19" s="41">
        <f t="shared" ref="E19:K19" si="9">SUMIF($I$87:$CC$87,E$6,$I153:$CC153)</f>
        <v>0</v>
      </c>
      <c r="F19" s="41">
        <f t="shared" si="9"/>
        <v>0</v>
      </c>
      <c r="G19" s="41">
        <f t="shared" si="9"/>
        <v>0</v>
      </c>
      <c r="H19" s="41">
        <f t="shared" si="9"/>
        <v>0</v>
      </c>
      <c r="I19" s="41">
        <f t="shared" si="9"/>
        <v>0</v>
      </c>
      <c r="J19" s="41">
        <f t="shared" si="9"/>
        <v>0</v>
      </c>
      <c r="K19" s="41">
        <f t="shared" si="9"/>
        <v>0</v>
      </c>
    </row>
    <row r="20" ht="15.75" customHeight="1">
      <c r="B20" s="20" t="s">
        <v>183</v>
      </c>
      <c r="E20" s="217">
        <v>0.0</v>
      </c>
      <c r="F20" s="217">
        <v>0.0</v>
      </c>
      <c r="G20" s="217">
        <v>0.0</v>
      </c>
      <c r="H20" s="217">
        <v>0.0</v>
      </c>
      <c r="I20" s="217">
        <v>0.0</v>
      </c>
      <c r="J20" s="217">
        <v>0.0</v>
      </c>
      <c r="K20" s="217">
        <v>0.0</v>
      </c>
    </row>
    <row r="21" ht="15.75" customHeight="1"/>
    <row r="22" ht="15.75" customHeight="1">
      <c r="B22" s="205" t="s">
        <v>184</v>
      </c>
      <c r="C22" s="206"/>
      <c r="D22" s="206"/>
      <c r="E22" s="207"/>
      <c r="F22" s="207"/>
      <c r="G22" s="207"/>
      <c r="H22" s="207"/>
      <c r="I22" s="207"/>
      <c r="J22" s="207"/>
      <c r="K22" s="207"/>
    </row>
    <row r="23" ht="15.75" customHeight="1">
      <c r="E23" s="208">
        <f>IF(E42="","",E5)</f>
        <v>45340</v>
      </c>
      <c r="F23" s="208">
        <f t="shared" ref="F23:H23" si="10">F5</f>
        <v>45706</v>
      </c>
      <c r="G23" s="208">
        <f t="shared" si="10"/>
        <v>46071</v>
      </c>
      <c r="H23" s="208">
        <f t="shared" si="10"/>
        <v>46436</v>
      </c>
      <c r="I23" s="208"/>
      <c r="J23" s="208"/>
      <c r="K23" s="208"/>
    </row>
    <row r="24" ht="15.75" customHeight="1">
      <c r="B24" s="51" t="str">
        <f t="shared" ref="B24:B28" si="12">B6</f>
        <v>Tenant Responsibilities</v>
      </c>
      <c r="E24" s="209">
        <f>IF(E6&gt;ROUNDUP(base_term/12,0),"",E6)</f>
        <v>0</v>
      </c>
      <c r="F24" s="209">
        <f t="shared" ref="F24:H24" si="11">F6</f>
        <v>1</v>
      </c>
      <c r="G24" s="209">
        <f t="shared" si="11"/>
        <v>2</v>
      </c>
      <c r="H24" s="209">
        <f t="shared" si="11"/>
        <v>3</v>
      </c>
      <c r="I24" s="209"/>
      <c r="J24" s="209"/>
      <c r="K24" s="209"/>
    </row>
    <row r="25" ht="15.75" customHeight="1">
      <c r="B25" s="2" t="str">
        <f t="shared" si="12"/>
        <v>Scheduled Rent</v>
      </c>
      <c r="E25" s="217">
        <v>0.0</v>
      </c>
      <c r="F25" s="41">
        <f t="shared" ref="F25:H25" si="13">F7</f>
        <v>23700</v>
      </c>
      <c r="G25" s="41">
        <f t="shared" si="13"/>
        <v>36616.5</v>
      </c>
      <c r="H25" s="41">
        <f t="shared" si="13"/>
        <v>37714.995</v>
      </c>
      <c r="I25" s="41"/>
      <c r="J25" s="41"/>
      <c r="K25" s="41"/>
    </row>
    <row r="26" ht="15.75" customHeight="1">
      <c r="B26" s="20" t="str">
        <f t="shared" si="12"/>
        <v>Total Rent Payments</v>
      </c>
      <c r="E26" s="41">
        <f t="shared" ref="E26:H26" si="14">IF(E42="","",SUM(E25))</f>
        <v>0</v>
      </c>
      <c r="F26" s="41">
        <f t="shared" si="14"/>
        <v>23700</v>
      </c>
      <c r="G26" s="41">
        <f t="shared" si="14"/>
        <v>36616.5</v>
      </c>
      <c r="H26" s="41">
        <f t="shared" si="14"/>
        <v>37714.995</v>
      </c>
      <c r="I26" s="41"/>
      <c r="J26" s="41"/>
      <c r="K26" s="41"/>
    </row>
    <row r="27" ht="15.75" customHeight="1">
      <c r="B27" s="2" t="str">
        <f t="shared" si="12"/>
        <v>Tenant Reimbursements</v>
      </c>
      <c r="E27" s="211">
        <f>IF(E42="","",SUMIF($I$87:$CC$87,E$6,$I182:$CC182))</f>
        <v>0</v>
      </c>
      <c r="F27" s="212">
        <f t="shared" ref="F27:H27" si="15">F9</f>
        <v>0</v>
      </c>
      <c r="G27" s="212">
        <f t="shared" si="15"/>
        <v>0</v>
      </c>
      <c r="H27" s="212">
        <f t="shared" si="15"/>
        <v>0</v>
      </c>
      <c r="I27" s="212"/>
      <c r="J27" s="212"/>
      <c r="K27" s="212"/>
    </row>
    <row r="28" ht="15.75" customHeight="1">
      <c r="B28" s="20" t="str">
        <f t="shared" si="12"/>
        <v>Total Tenant Responsibilities</v>
      </c>
      <c r="E28" s="41">
        <f>IF(E42="","",SUM(E26:E27))</f>
        <v>0</v>
      </c>
      <c r="F28" s="41">
        <f t="shared" ref="F28:H28" si="16">F26-F27</f>
        <v>23700</v>
      </c>
      <c r="G28" s="41">
        <f t="shared" si="16"/>
        <v>36616.5</v>
      </c>
      <c r="H28" s="41">
        <f t="shared" si="16"/>
        <v>37714.995</v>
      </c>
      <c r="I28" s="41"/>
      <c r="J28" s="41"/>
      <c r="K28" s="41"/>
    </row>
    <row r="29" ht="15.75" customHeight="1">
      <c r="A29" s="213"/>
      <c r="B29" s="214" t="s">
        <v>179</v>
      </c>
      <c r="C29" s="213"/>
      <c r="D29" s="213"/>
      <c r="E29" s="215" t="str">
        <f t="shared" ref="E29:G29" si="17">IF(E42="","",IF(OR(E28=0,D28=0,F28=0),"NA",(E28-D28)/D28))</f>
        <v>NA</v>
      </c>
      <c r="F29" s="215" t="str">
        <f t="shared" si="17"/>
        <v>NA</v>
      </c>
      <c r="G29" s="215">
        <f t="shared" si="17"/>
        <v>0.545</v>
      </c>
      <c r="H29" s="215">
        <f>(H28-G28)/G28</f>
        <v>0.03</v>
      </c>
      <c r="I29" s="215"/>
      <c r="J29" s="215"/>
      <c r="K29" s="215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213"/>
      <c r="Z29" s="213"/>
      <c r="AA29" s="213"/>
      <c r="AB29" s="213"/>
      <c r="AC29" s="213"/>
      <c r="AD29" s="213"/>
      <c r="AE29" s="213"/>
      <c r="AF29" s="213"/>
      <c r="AG29" s="213"/>
      <c r="AH29" s="213"/>
      <c r="AI29" s="213"/>
      <c r="AJ29" s="213"/>
      <c r="AK29" s="213"/>
      <c r="AL29" s="213"/>
      <c r="AM29" s="213"/>
      <c r="AN29" s="213"/>
      <c r="AO29" s="213"/>
      <c r="AP29" s="213"/>
      <c r="AQ29" s="213"/>
      <c r="AR29" s="213"/>
      <c r="AS29" s="213"/>
      <c r="AT29" s="213"/>
      <c r="AU29" s="213"/>
      <c r="AV29" s="213"/>
      <c r="AW29" s="213"/>
      <c r="AX29" s="213"/>
      <c r="AY29" s="213"/>
      <c r="AZ29" s="213"/>
      <c r="BA29" s="213"/>
      <c r="BB29" s="213"/>
      <c r="BC29" s="213"/>
      <c r="BD29" s="213"/>
      <c r="BE29" s="213"/>
      <c r="BF29" s="213"/>
      <c r="BG29" s="213"/>
      <c r="BH29" s="213"/>
      <c r="BI29" s="213"/>
      <c r="BJ29" s="213"/>
      <c r="BK29" s="213"/>
      <c r="BL29" s="213"/>
      <c r="BM29" s="213"/>
      <c r="BN29" s="213"/>
      <c r="BO29" s="213"/>
      <c r="BP29" s="213"/>
      <c r="BQ29" s="213"/>
      <c r="BR29" s="213"/>
      <c r="BS29" s="213"/>
      <c r="BT29" s="213"/>
      <c r="BU29" s="213"/>
      <c r="BV29" s="213"/>
      <c r="BW29" s="213"/>
      <c r="BX29" s="213"/>
      <c r="BY29" s="213"/>
      <c r="BZ29" s="213"/>
      <c r="CA29" s="213"/>
      <c r="CB29" s="213"/>
      <c r="CC29" s="213"/>
    </row>
    <row r="30" ht="15.75" customHeight="1">
      <c r="A30" s="213"/>
      <c r="B30" s="214"/>
      <c r="C30" s="213"/>
      <c r="D30" s="213"/>
      <c r="E30" s="215"/>
      <c r="F30" s="215"/>
      <c r="G30" s="215"/>
      <c r="H30" s="215"/>
      <c r="I30" s="215"/>
      <c r="J30" s="215"/>
      <c r="K30" s="215"/>
      <c r="L30" s="213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213"/>
      <c r="Z30" s="213"/>
      <c r="AA30" s="213"/>
      <c r="AB30" s="213"/>
      <c r="AC30" s="213"/>
      <c r="AD30" s="213"/>
      <c r="AE30" s="213"/>
      <c r="AF30" s="213"/>
      <c r="AG30" s="213"/>
      <c r="AH30" s="213"/>
      <c r="AI30" s="213"/>
      <c r="AJ30" s="213"/>
      <c r="AK30" s="213"/>
      <c r="AL30" s="213"/>
      <c r="AM30" s="213"/>
      <c r="AN30" s="213"/>
      <c r="AO30" s="213"/>
      <c r="AP30" s="213"/>
      <c r="AQ30" s="213"/>
      <c r="AR30" s="213"/>
      <c r="AS30" s="213"/>
      <c r="AT30" s="213"/>
      <c r="AU30" s="213"/>
      <c r="AV30" s="213"/>
      <c r="AW30" s="213"/>
      <c r="AX30" s="213"/>
      <c r="AY30" s="213"/>
      <c r="AZ30" s="213"/>
      <c r="BA30" s="213"/>
      <c r="BB30" s="213"/>
      <c r="BC30" s="213"/>
      <c r="BD30" s="213"/>
      <c r="BE30" s="213"/>
      <c r="BF30" s="213"/>
      <c r="BG30" s="213"/>
      <c r="BH30" s="213"/>
      <c r="BI30" s="213"/>
      <c r="BJ30" s="213"/>
      <c r="BK30" s="213"/>
      <c r="BL30" s="213"/>
      <c r="BM30" s="213"/>
      <c r="BN30" s="213"/>
      <c r="BO30" s="213"/>
      <c r="BP30" s="213"/>
      <c r="BQ30" s="213"/>
      <c r="BR30" s="213"/>
      <c r="BS30" s="213"/>
      <c r="BT30" s="213"/>
      <c r="BU30" s="213"/>
      <c r="BV30" s="213"/>
      <c r="BW30" s="213"/>
      <c r="BX30" s="213"/>
      <c r="BY30" s="213"/>
      <c r="BZ30" s="213"/>
      <c r="CA30" s="213"/>
      <c r="CB30" s="213"/>
      <c r="CC30" s="213"/>
    </row>
    <row r="31" ht="15.75" customHeight="1">
      <c r="B31" s="51" t="str">
        <f t="shared" ref="B31:B35" si="19">B13</f>
        <v>Landlord Responsibilities</v>
      </c>
      <c r="E31" s="209">
        <f t="shared" ref="E31:H31" si="18">E24</f>
        <v>0</v>
      </c>
      <c r="F31" s="209">
        <f t="shared" si="18"/>
        <v>1</v>
      </c>
      <c r="G31" s="209">
        <f t="shared" si="18"/>
        <v>2</v>
      </c>
      <c r="H31" s="209">
        <f t="shared" si="18"/>
        <v>3</v>
      </c>
      <c r="I31" s="209"/>
      <c r="J31" s="209"/>
      <c r="K31" s="209"/>
    </row>
    <row r="32" ht="15.75" customHeight="1">
      <c r="B32" s="216" t="str">
        <f t="shared" si="19"/>
        <v>TI Allowance</v>
      </c>
      <c r="E32" s="41">
        <f t="shared" ref="E32:H32" si="20">E14</f>
        <v>0</v>
      </c>
      <c r="F32" s="41">
        <f t="shared" si="20"/>
        <v>0</v>
      </c>
      <c r="G32" s="41">
        <f t="shared" si="20"/>
        <v>0</v>
      </c>
      <c r="H32" s="41">
        <f t="shared" si="20"/>
        <v>0</v>
      </c>
      <c r="I32" s="41"/>
      <c r="J32" s="41"/>
      <c r="K32" s="41"/>
    </row>
    <row r="33" ht="15.75" customHeight="1">
      <c r="B33" s="216" t="str">
        <f t="shared" si="19"/>
        <v>Free Rent</v>
      </c>
      <c r="E33" s="41">
        <f t="shared" ref="E33:H33" si="21">E15</f>
        <v>0</v>
      </c>
      <c r="F33" s="41">
        <f t="shared" si="21"/>
        <v>11850</v>
      </c>
      <c r="G33" s="41">
        <f t="shared" si="21"/>
        <v>0</v>
      </c>
      <c r="H33" s="41">
        <f t="shared" si="21"/>
        <v>0</v>
      </c>
      <c r="I33" s="41"/>
      <c r="J33" s="41"/>
      <c r="K33" s="41"/>
    </row>
    <row r="34" ht="15.75" customHeight="1">
      <c r="B34" s="216" t="str">
        <f t="shared" si="19"/>
        <v>Other</v>
      </c>
      <c r="E34" s="211">
        <f t="shared" ref="E34:H34" si="22">E16</f>
        <v>0</v>
      </c>
      <c r="F34" s="211">
        <f t="shared" si="22"/>
        <v>0</v>
      </c>
      <c r="G34" s="211">
        <f t="shared" si="22"/>
        <v>0</v>
      </c>
      <c r="H34" s="211">
        <f t="shared" si="22"/>
        <v>0</v>
      </c>
      <c r="I34" s="218"/>
      <c r="J34" s="218"/>
      <c r="K34" s="218"/>
    </row>
    <row r="35" ht="15.75" customHeight="1">
      <c r="B35" s="2" t="str">
        <f t="shared" si="19"/>
        <v>Total Landlord Responsibilities</v>
      </c>
      <c r="E35" s="41">
        <f t="shared" ref="E35:H35" si="23">SUM(E32:E34)</f>
        <v>0</v>
      </c>
      <c r="F35" s="41">
        <f t="shared" si="23"/>
        <v>11850</v>
      </c>
      <c r="G35" s="41">
        <f t="shared" si="23"/>
        <v>0</v>
      </c>
      <c r="H35" s="41">
        <f t="shared" si="23"/>
        <v>0</v>
      </c>
      <c r="I35" s="41"/>
      <c r="J35" s="41"/>
      <c r="K35" s="41"/>
    </row>
    <row r="36" ht="15.75" customHeight="1">
      <c r="B36" s="2"/>
      <c r="E36" s="41"/>
      <c r="F36" s="41"/>
      <c r="G36" s="41"/>
      <c r="H36" s="41"/>
      <c r="I36" s="41"/>
      <c r="J36" s="41"/>
      <c r="K36" s="41"/>
    </row>
    <row r="37" ht="15.75" customHeight="1">
      <c r="B37" s="2" t="s">
        <v>182</v>
      </c>
      <c r="E37" s="41">
        <f t="shared" ref="E37:H37" si="24">IF(E42="","",SUMIF($I$87:$CC$87,E$6,$I153:$CC153))</f>
        <v>0</v>
      </c>
      <c r="F37" s="41">
        <f t="shared" si="24"/>
        <v>0</v>
      </c>
      <c r="G37" s="41">
        <f t="shared" si="24"/>
        <v>0</v>
      </c>
      <c r="H37" s="41">
        <f t="shared" si="24"/>
        <v>0</v>
      </c>
      <c r="I37" s="41"/>
      <c r="J37" s="41"/>
      <c r="K37" s="41"/>
    </row>
    <row r="38" ht="15.75" customHeight="1">
      <c r="B38" s="20" t="s">
        <v>183</v>
      </c>
      <c r="E38" s="41">
        <f t="shared" ref="E38:K38" si="25">IF(E42="","",E20)</f>
        <v>0</v>
      </c>
      <c r="F38" s="41">
        <f t="shared" si="25"/>
        <v>0</v>
      </c>
      <c r="G38" s="41">
        <f t="shared" si="25"/>
        <v>0</v>
      </c>
      <c r="H38" s="41">
        <f t="shared" si="25"/>
        <v>0</v>
      </c>
      <c r="I38" s="41" t="str">
        <f t="shared" si="25"/>
        <v/>
      </c>
      <c r="J38" s="41" t="str">
        <f t="shared" si="25"/>
        <v/>
      </c>
      <c r="K38" s="41" t="str">
        <f t="shared" si="25"/>
        <v/>
      </c>
    </row>
    <row r="39" ht="15.75" customHeight="1">
      <c r="E39" s="41"/>
      <c r="F39" s="41"/>
      <c r="G39" s="41"/>
      <c r="H39" s="41"/>
      <c r="I39" s="41"/>
      <c r="J39" s="41"/>
      <c r="K39" s="41"/>
    </row>
    <row r="40" ht="15.75" customHeight="1">
      <c r="B40" s="205" t="s">
        <v>185</v>
      </c>
      <c r="C40" s="206"/>
      <c r="D40" s="206"/>
      <c r="E40" s="207"/>
      <c r="F40" s="207"/>
      <c r="G40" s="207"/>
      <c r="H40" s="207"/>
      <c r="I40" s="207"/>
      <c r="J40" s="207"/>
      <c r="K40" s="207"/>
    </row>
    <row r="41" ht="15.75" customHeight="1">
      <c r="E41" s="208">
        <f t="shared" ref="E41:K41" si="26">E23</f>
        <v>45340</v>
      </c>
      <c r="F41" s="208">
        <f t="shared" si="26"/>
        <v>45706</v>
      </c>
      <c r="G41" s="208">
        <f t="shared" si="26"/>
        <v>46071</v>
      </c>
      <c r="H41" s="208">
        <f t="shared" si="26"/>
        <v>46436</v>
      </c>
      <c r="I41" s="208" t="str">
        <f t="shared" si="26"/>
        <v/>
      </c>
      <c r="J41" s="208" t="str">
        <f t="shared" si="26"/>
        <v/>
      </c>
      <c r="K41" s="208" t="str">
        <f t="shared" si="26"/>
        <v/>
      </c>
    </row>
    <row r="42" ht="15.75" customHeight="1">
      <c r="B42" s="51" t="str">
        <f>"Landlord Cash Flow Per "&amp;SF_M2</f>
        <v>Landlord Cash Flow Per SF</v>
      </c>
      <c r="E42" s="209">
        <f t="shared" ref="E42:K42" si="27">E24</f>
        <v>0</v>
      </c>
      <c r="F42" s="209">
        <f t="shared" si="27"/>
        <v>1</v>
      </c>
      <c r="G42" s="209">
        <f t="shared" si="27"/>
        <v>2</v>
      </c>
      <c r="H42" s="209">
        <f t="shared" si="27"/>
        <v>3</v>
      </c>
      <c r="I42" s="209" t="str">
        <f t="shared" si="27"/>
        <v/>
      </c>
      <c r="J42" s="209" t="str">
        <f t="shared" si="27"/>
        <v/>
      </c>
      <c r="K42" s="209" t="str">
        <f t="shared" si="27"/>
        <v/>
      </c>
    </row>
    <row r="43" ht="15.75" customHeight="1">
      <c r="B43" s="2" t="str">
        <f>B8&amp;" Per "&amp;SF_M2</f>
        <v>Total Rent Payments Per SF</v>
      </c>
      <c r="D43" s="219"/>
      <c r="E43" s="220">
        <f>E25/'Lease Abstract'!$M$6</f>
        <v>0</v>
      </c>
      <c r="F43" s="220">
        <f>F25/'Lease Abstract'!$M$6</f>
        <v>2.633333333</v>
      </c>
      <c r="G43" s="220">
        <f>G25/'Lease Abstract'!$M$6</f>
        <v>4.0685</v>
      </c>
      <c r="H43" s="220">
        <f>H25/'Lease Abstract'!$M$6</f>
        <v>4.190555</v>
      </c>
      <c r="I43" s="220" t="str">
        <f>IF(I42="","",I26/NRA)</f>
        <v/>
      </c>
      <c r="J43" s="220" t="str">
        <f>IF(J42="","",J26/NRA)</f>
        <v/>
      </c>
      <c r="K43" s="220" t="str">
        <f>IF(K42="","",K26/NRA)</f>
        <v/>
      </c>
    </row>
    <row r="44" ht="15.75" customHeight="1">
      <c r="B44" s="2" t="str">
        <f>B9&amp;" Per "&amp;SF_M2</f>
        <v>Tenant Reimbursements Per SF</v>
      </c>
      <c r="E44" s="221">
        <f>E27/'Lease Abstract'!$M$6</f>
        <v>0</v>
      </c>
      <c r="F44" s="221">
        <f>F27/'Lease Abstract'!$M$6</f>
        <v>0</v>
      </c>
      <c r="G44" s="221">
        <f>G27/'Lease Abstract'!$M$6</f>
        <v>0</v>
      </c>
      <c r="H44" s="221">
        <f>H27/'Lease Abstract'!$M$6</f>
        <v>0</v>
      </c>
      <c r="I44" s="222"/>
      <c r="J44" s="222"/>
      <c r="K44" s="222"/>
    </row>
    <row r="45" ht="15.75" customHeight="1">
      <c r="B45" s="2" t="str">
        <f>B10&amp;" Per "&amp;SF_M2</f>
        <v>Total Tenant Responsibilities Per SF</v>
      </c>
      <c r="E45" s="221">
        <f>E28/'Lease Abstract'!$M$6</f>
        <v>0</v>
      </c>
      <c r="F45" s="221">
        <f>F28/'Lease Abstract'!$M$6</f>
        <v>2.633333333</v>
      </c>
      <c r="G45" s="221">
        <f>G28/'Lease Abstract'!$M$6</f>
        <v>4.0685</v>
      </c>
      <c r="H45" s="221">
        <f>H28/'Lease Abstract'!$M$6</f>
        <v>4.190555</v>
      </c>
      <c r="I45" s="220" t="str">
        <f t="shared" ref="I45:K45" si="28">IF(I42="","",SUM(I43:I44))</f>
        <v/>
      </c>
      <c r="J45" s="220" t="str">
        <f t="shared" si="28"/>
        <v/>
      </c>
      <c r="K45" s="220" t="str">
        <f t="shared" si="28"/>
        <v/>
      </c>
    </row>
    <row r="46" ht="15.75" customHeight="1">
      <c r="B46" s="2"/>
      <c r="E46" s="220"/>
      <c r="F46" s="220"/>
      <c r="G46" s="220"/>
      <c r="H46" s="220"/>
      <c r="I46" s="220"/>
      <c r="J46" s="220"/>
      <c r="K46" s="220"/>
    </row>
    <row r="47" ht="15.75" customHeight="1">
      <c r="B47" s="2" t="str">
        <f>B13&amp;" Per "&amp;SF_M2</f>
        <v>Landlord Responsibilities Per SF</v>
      </c>
      <c r="E47" s="220">
        <f>E35/'Lease Abstract'!$M$6</f>
        <v>0</v>
      </c>
      <c r="F47" s="220">
        <f>F35/'Lease Abstract'!$M$6</f>
        <v>1.316666667</v>
      </c>
      <c r="G47" s="220">
        <f>G35/'Lease Abstract'!$M$6</f>
        <v>0</v>
      </c>
      <c r="H47" s="220">
        <f>H35/'Lease Abstract'!$M$6</f>
        <v>0</v>
      </c>
      <c r="I47" s="220" t="str">
        <f>IF(I42="","",-I35/NRA)</f>
        <v/>
      </c>
      <c r="J47" s="220" t="str">
        <f>IF(J42="","",-J35/NRA)</f>
        <v/>
      </c>
      <c r="K47" s="220" t="str">
        <f>IF(K42="","",-K35/NRA)</f>
        <v/>
      </c>
    </row>
    <row r="48" ht="15.75" customHeight="1">
      <c r="B48" s="2" t="s">
        <v>182</v>
      </c>
      <c r="E48" s="220">
        <f>E37/'Lease Abstract'!$M$6</f>
        <v>0</v>
      </c>
      <c r="F48" s="220">
        <f>F37/'Lease Abstract'!$M$6</f>
        <v>0</v>
      </c>
      <c r="G48" s="220">
        <f>G37/'Lease Abstract'!$M$6</f>
        <v>0</v>
      </c>
      <c r="H48" s="220">
        <f>H37/'Lease Abstract'!$M$6</f>
        <v>0</v>
      </c>
      <c r="I48" s="220" t="str">
        <f>IF(I43="","",-I37/NRA)</f>
        <v/>
      </c>
      <c r="J48" s="220" t="str">
        <f>IF(J43="","",-J37/NRA)</f>
        <v/>
      </c>
      <c r="K48" s="220" t="str">
        <f>IF(K43="","",-K37/NRA)</f>
        <v/>
      </c>
    </row>
    <row r="49" ht="15.75" customHeight="1">
      <c r="B49" s="2"/>
      <c r="D49" s="223"/>
    </row>
    <row r="50" ht="15.75" customHeight="1">
      <c r="B50" s="2" t="s">
        <v>186</v>
      </c>
      <c r="D50" s="223"/>
      <c r="E50" s="54">
        <f t="shared" ref="E50:H50" si="29">E45-E47</f>
        <v>0</v>
      </c>
      <c r="F50" s="54">
        <f t="shared" si="29"/>
        <v>1.316666667</v>
      </c>
      <c r="G50" s="54">
        <f t="shared" si="29"/>
        <v>4.0685</v>
      </c>
      <c r="H50" s="54">
        <f t="shared" si="29"/>
        <v>4.190555</v>
      </c>
      <c r="I50" s="54" t="str">
        <f t="shared" ref="I50:K50" si="30">IF(I42="","",I47+I45+I48)</f>
        <v/>
      </c>
      <c r="J50" s="54" t="str">
        <f t="shared" si="30"/>
        <v/>
      </c>
      <c r="K50" s="54" t="str">
        <f t="shared" si="30"/>
        <v/>
      </c>
    </row>
    <row r="51" ht="15.75" customHeight="1">
      <c r="B51" s="224" t="str">
        <f>"Net Effective Annual Rent Per "&amp;SF_M2</f>
        <v>Net Effective Annual Rent Per SF</v>
      </c>
      <c r="E51" s="225">
        <f>AVERAGE(E50:H50)</f>
        <v>2.393930417</v>
      </c>
      <c r="G51" s="51"/>
    </row>
    <row r="52" ht="15.75" customHeight="1">
      <c r="B52" s="224"/>
      <c r="E52" s="225"/>
      <c r="G52" s="51"/>
    </row>
    <row r="53" ht="15.75" customHeight="1">
      <c r="B53" s="224" t="s">
        <v>187</v>
      </c>
      <c r="C53" s="37"/>
      <c r="D53" s="37"/>
      <c r="E53" s="39">
        <f>SUM(E50:K50)*'Lease Abstract'!M6</f>
        <v>86181.495</v>
      </c>
      <c r="F53" s="41"/>
      <c r="G53" s="51"/>
    </row>
    <row r="54" ht="15.75" customHeight="1">
      <c r="B54" s="37" t="s">
        <v>188</v>
      </c>
      <c r="C54" s="37"/>
      <c r="D54" s="226">
        <v>0.12</v>
      </c>
      <c r="E54" s="39">
        <f t="array" ref="E54">NPV(D54,E50:K50)*'Lease Abstract'!M6</f>
        <v>59478.21004</v>
      </c>
    </row>
    <row r="55" ht="15.75" customHeight="1"/>
    <row r="56" ht="15.75" customHeight="1">
      <c r="B56" s="205" t="s">
        <v>189</v>
      </c>
      <c r="C56" s="206"/>
      <c r="D56" s="206"/>
      <c r="E56" s="207"/>
      <c r="F56" s="207"/>
      <c r="G56" s="207"/>
      <c r="H56" s="207"/>
      <c r="I56" s="207"/>
      <c r="J56" s="207"/>
      <c r="K56" s="207"/>
    </row>
    <row r="57" ht="15.75" customHeight="1">
      <c r="E57" s="208">
        <f t="shared" ref="E57:K57" si="31">E41</f>
        <v>45340</v>
      </c>
      <c r="F57" s="208">
        <f t="shared" si="31"/>
        <v>45706</v>
      </c>
      <c r="G57" s="208">
        <f t="shared" si="31"/>
        <v>46071</v>
      </c>
      <c r="H57" s="208">
        <f t="shared" si="31"/>
        <v>46436</v>
      </c>
      <c r="I57" s="208" t="str">
        <f t="shared" si="31"/>
        <v/>
      </c>
      <c r="J57" s="208" t="str">
        <f t="shared" si="31"/>
        <v/>
      </c>
      <c r="K57" s="208" t="str">
        <f t="shared" si="31"/>
        <v/>
      </c>
    </row>
    <row r="58" ht="15.75" customHeight="1">
      <c r="B58" s="51" t="str">
        <f>"Tenant Cash Flow Per "&amp;SF_M2</f>
        <v>Tenant Cash Flow Per SF</v>
      </c>
      <c r="E58" s="209">
        <f t="shared" ref="E58:K58" si="32">E42</f>
        <v>0</v>
      </c>
      <c r="F58" s="209">
        <f t="shared" si="32"/>
        <v>1</v>
      </c>
      <c r="G58" s="209">
        <f t="shared" si="32"/>
        <v>2</v>
      </c>
      <c r="H58" s="209">
        <f t="shared" si="32"/>
        <v>3</v>
      </c>
      <c r="I58" s="209" t="str">
        <f t="shared" si="32"/>
        <v/>
      </c>
      <c r="J58" s="209" t="str">
        <f t="shared" si="32"/>
        <v/>
      </c>
      <c r="K58" s="209" t="str">
        <f t="shared" si="32"/>
        <v/>
      </c>
    </row>
    <row r="59" ht="15.75" customHeight="1">
      <c r="B59" s="2" t="str">
        <f t="shared" ref="B59:B60" si="34">B43</f>
        <v>Total Rent Payments Per SF</v>
      </c>
      <c r="D59" s="219"/>
      <c r="E59" s="220">
        <f t="shared" ref="E59:K59" si="33">IF(E58="","",-E43)</f>
        <v>0</v>
      </c>
      <c r="F59" s="220">
        <f t="shared" si="33"/>
        <v>-2.633333333</v>
      </c>
      <c r="G59" s="220">
        <f t="shared" si="33"/>
        <v>-4.0685</v>
      </c>
      <c r="H59" s="220">
        <f t="shared" si="33"/>
        <v>-4.190555</v>
      </c>
      <c r="I59" s="220" t="str">
        <f t="shared" si="33"/>
        <v/>
      </c>
      <c r="J59" s="220" t="str">
        <f t="shared" si="33"/>
        <v/>
      </c>
      <c r="K59" s="220" t="str">
        <f t="shared" si="33"/>
        <v/>
      </c>
    </row>
    <row r="60" ht="15.75" customHeight="1">
      <c r="B60" s="2" t="str">
        <f t="shared" si="34"/>
        <v>Tenant Reimbursements Per SF</v>
      </c>
      <c r="E60" s="222">
        <f t="shared" ref="E60:H60" si="35">IF(E58="","",-E44)</f>
        <v>0</v>
      </c>
      <c r="F60" s="222">
        <f t="shared" si="35"/>
        <v>0</v>
      </c>
      <c r="G60" s="222">
        <f t="shared" si="35"/>
        <v>0</v>
      </c>
      <c r="H60" s="222">
        <f t="shared" si="35"/>
        <v>0</v>
      </c>
      <c r="I60" s="222"/>
      <c r="J60" s="222"/>
      <c r="K60" s="222"/>
    </row>
    <row r="61" ht="15.75" customHeight="1">
      <c r="B61" s="2" t="str">
        <f>B25&amp;" Per "&amp;SF_M2</f>
        <v>Scheduled Rent Per SF</v>
      </c>
      <c r="E61" s="220">
        <f t="shared" ref="E61:K61" si="36">IF(E58="","",SUM(E59:E60))</f>
        <v>0</v>
      </c>
      <c r="F61" s="220">
        <f t="shared" si="36"/>
        <v>-2.633333333</v>
      </c>
      <c r="G61" s="220">
        <f t="shared" si="36"/>
        <v>-4.0685</v>
      </c>
      <c r="H61" s="220">
        <f t="shared" si="36"/>
        <v>-4.190555</v>
      </c>
      <c r="I61" s="220" t="str">
        <f t="shared" si="36"/>
        <v/>
      </c>
      <c r="J61" s="220" t="str">
        <f t="shared" si="36"/>
        <v/>
      </c>
      <c r="K61" s="220" t="str">
        <f t="shared" si="36"/>
        <v/>
      </c>
    </row>
    <row r="62" ht="15.75" customHeight="1">
      <c r="B62" s="2"/>
      <c r="E62" s="220"/>
      <c r="F62" s="220"/>
      <c r="G62" s="220"/>
      <c r="H62" s="220"/>
      <c r="I62" s="220"/>
      <c r="J62" s="220"/>
      <c r="K62" s="220"/>
    </row>
    <row r="63" ht="15.75" customHeight="1">
      <c r="B63" s="2" t="str">
        <f>B47</f>
        <v>Landlord Responsibilities Per SF</v>
      </c>
      <c r="E63" s="220">
        <f t="shared" ref="E63:K63" si="37">IF(E58="","",-E47)</f>
        <v>0</v>
      </c>
      <c r="F63" s="220">
        <f t="shared" si="37"/>
        <v>-1.316666667</v>
      </c>
      <c r="G63" s="220">
        <f t="shared" si="37"/>
        <v>0</v>
      </c>
      <c r="H63" s="220">
        <f t="shared" si="37"/>
        <v>0</v>
      </c>
      <c r="I63" s="220" t="str">
        <f t="shared" si="37"/>
        <v/>
      </c>
      <c r="J63" s="220" t="str">
        <f t="shared" si="37"/>
        <v/>
      </c>
      <c r="K63" s="220" t="str">
        <f t="shared" si="37"/>
        <v/>
      </c>
    </row>
    <row r="64" ht="15.75" customHeight="1">
      <c r="B64" s="2" t="s">
        <v>183</v>
      </c>
      <c r="D64" s="223"/>
      <c r="E64" s="220">
        <f>IF(E58="","",-E20/NRA)</f>
        <v>0</v>
      </c>
      <c r="F64" s="220">
        <f>IF(F58="","",-F20/NRA)</f>
        <v>0</v>
      </c>
      <c r="G64" s="220">
        <f>IF(G58="","",-G20/NRA)</f>
        <v>0</v>
      </c>
      <c r="H64" s="220">
        <f>IF(H58="","",-H20/NRA)</f>
        <v>0</v>
      </c>
      <c r="I64" s="220" t="str">
        <f>IF(I58="","",-I20/NRA)</f>
        <v/>
      </c>
      <c r="J64" s="220" t="str">
        <f>IF(J58="","",-J20/NRA)</f>
        <v/>
      </c>
      <c r="K64" s="220" t="str">
        <f>IF(K58="","",-K20/NRA)</f>
        <v/>
      </c>
    </row>
    <row r="65" ht="15.75" customHeight="1">
      <c r="B65" s="2"/>
      <c r="D65" s="223"/>
    </row>
    <row r="66" ht="15.75" customHeight="1">
      <c r="B66" s="2" t="s">
        <v>190</v>
      </c>
      <c r="D66" s="223"/>
      <c r="E66" s="220">
        <f t="shared" ref="E66:H66" si="38">E61-E63</f>
        <v>0</v>
      </c>
      <c r="F66" s="220">
        <f t="shared" si="38"/>
        <v>-1.316666667</v>
      </c>
      <c r="G66" s="220">
        <f t="shared" si="38"/>
        <v>-4.0685</v>
      </c>
      <c r="H66" s="220">
        <f t="shared" si="38"/>
        <v>-4.190555</v>
      </c>
      <c r="I66" s="220" t="str">
        <f t="shared" ref="I66:K66" si="39">IF(I58="","",I61+I63+I64)</f>
        <v/>
      </c>
      <c r="J66" s="220" t="str">
        <f t="shared" si="39"/>
        <v/>
      </c>
      <c r="K66" s="220" t="str">
        <f t="shared" si="39"/>
        <v/>
      </c>
    </row>
    <row r="67" ht="15.75" customHeight="1">
      <c r="B67" s="224" t="str">
        <f>"Net Effective Annual Cost Per "&amp;SF_M2</f>
        <v>Net Effective Annual Cost Per SF</v>
      </c>
      <c r="E67" s="225">
        <f>AVERAGE(E66:H66)</f>
        <v>-2.393930417</v>
      </c>
      <c r="G67" s="51"/>
    </row>
    <row r="68" ht="15.75" customHeight="1">
      <c r="B68" s="224"/>
      <c r="E68" s="225"/>
      <c r="G68" s="51"/>
    </row>
    <row r="69" ht="15.75" customHeight="1">
      <c r="B69" s="224" t="s">
        <v>191</v>
      </c>
      <c r="C69" s="37"/>
      <c r="D69" s="37"/>
      <c r="E69" s="39">
        <f>SUM(E66:K66)*NRA</f>
        <v>-86181.495</v>
      </c>
      <c r="G69" s="51"/>
    </row>
    <row r="70" ht="15.75" customHeight="1">
      <c r="B70" s="37" t="s">
        <v>188</v>
      </c>
      <c r="C70" s="37"/>
      <c r="D70" s="226">
        <v>0.12</v>
      </c>
      <c r="E70" s="39">
        <f t="array" ref="E70">NPV(D70,E66:K66)*NRA</f>
        <v>-59478.21004</v>
      </c>
    </row>
    <row r="71" ht="15.75" customHeight="1"/>
    <row r="72" ht="15.75" customHeight="1">
      <c r="B72" s="205" t="s">
        <v>192</v>
      </c>
      <c r="C72" s="206"/>
      <c r="D72" s="206"/>
      <c r="E72" s="207"/>
      <c r="F72" s="207"/>
      <c r="G72" s="207"/>
      <c r="H72" s="207"/>
      <c r="I72" s="207"/>
      <c r="J72" s="207"/>
      <c r="K72" s="207"/>
    </row>
    <row r="73" ht="15.75" customHeight="1">
      <c r="D73" s="1" t="s">
        <v>193</v>
      </c>
      <c r="E73" s="227">
        <f>IF(E74="","",IF(ROUNDUP(base_term/12,0)=E75,12-(E75*12-base_term),12))</f>
        <v>12</v>
      </c>
      <c r="F73" s="1">
        <f>IF(F74="","",IF(ROUNDUP(base_term/12,0)=F75,12-(F75*12-base_term),12))</f>
        <v>12</v>
      </c>
      <c r="G73" s="1">
        <f>IF(G74="","",IF(ROUNDUP(base_term/12,0)=G75,12-(G75*12-base_term),12))</f>
        <v>12</v>
      </c>
      <c r="H73" s="1">
        <f>IF(H74="","",IF(ROUNDUP(base_term/12,0)=H75,12-(H75*12-base_term),12))</f>
        <v>12</v>
      </c>
      <c r="I73" s="1" t="str">
        <f>IF(I74="","",IF(ROUNDUP(base_term/12,0)=I75,12-(I75*12-base_term),12))</f>
        <v/>
      </c>
      <c r="J73" s="1" t="str">
        <f>IF(J74="","",IF(ROUNDUP(base_term/12,0)=J75,12-(J75*12-base_term),12))</f>
        <v/>
      </c>
      <c r="K73" s="1" t="str">
        <f>IF(K74="","",IF(ROUNDUP(base_term/12,0)=K75,12-(K75*12-base_term),12))</f>
        <v/>
      </c>
    </row>
    <row r="74" ht="15.75" customHeight="1">
      <c r="E74" s="208">
        <f t="shared" ref="E74:K74" si="40">E57</f>
        <v>45340</v>
      </c>
      <c r="F74" s="208">
        <f t="shared" si="40"/>
        <v>45706</v>
      </c>
      <c r="G74" s="208">
        <f t="shared" si="40"/>
        <v>46071</v>
      </c>
      <c r="H74" s="208">
        <f t="shared" si="40"/>
        <v>46436</v>
      </c>
      <c r="I74" s="208" t="str">
        <f t="shared" si="40"/>
        <v/>
      </c>
      <c r="J74" s="208" t="str">
        <f t="shared" si="40"/>
        <v/>
      </c>
      <c r="K74" s="208" t="str">
        <f t="shared" si="40"/>
        <v/>
      </c>
    </row>
    <row r="75" ht="15.75" customHeight="1">
      <c r="E75" s="209">
        <f t="shared" ref="E75:K75" si="41">E58</f>
        <v>0</v>
      </c>
      <c r="F75" s="209">
        <f t="shared" si="41"/>
        <v>1</v>
      </c>
      <c r="G75" s="209">
        <f t="shared" si="41"/>
        <v>2</v>
      </c>
      <c r="H75" s="209">
        <f t="shared" si="41"/>
        <v>3</v>
      </c>
      <c r="I75" s="209" t="str">
        <f t="shared" si="41"/>
        <v/>
      </c>
      <c r="J75" s="209" t="str">
        <f t="shared" si="41"/>
        <v/>
      </c>
      <c r="K75" s="209" t="str">
        <f t="shared" si="41"/>
        <v/>
      </c>
    </row>
    <row r="76" ht="15.75" customHeight="1">
      <c r="B76" s="2" t="str">
        <f t="shared" ref="B76:B78" si="43">B43</f>
        <v>Total Rent Payments Per SF</v>
      </c>
      <c r="E76" s="54">
        <f t="shared" ref="E76:K76" si="42">IF(E$74="","",E43/(E$73/12))</f>
        <v>0</v>
      </c>
      <c r="F76" s="54">
        <f t="shared" si="42"/>
        <v>2.633333333</v>
      </c>
      <c r="G76" s="54">
        <f t="shared" si="42"/>
        <v>4.0685</v>
      </c>
      <c r="H76" s="54">
        <f t="shared" si="42"/>
        <v>4.190555</v>
      </c>
      <c r="I76" s="54" t="str">
        <f t="shared" si="42"/>
        <v/>
      </c>
      <c r="J76" s="54" t="str">
        <f t="shared" si="42"/>
        <v/>
      </c>
      <c r="K76" s="54" t="str">
        <f t="shared" si="42"/>
        <v/>
      </c>
    </row>
    <row r="77" ht="15.75" customHeight="1">
      <c r="B77" s="2" t="str">
        <f t="shared" si="43"/>
        <v>Tenant Reimbursements Per SF</v>
      </c>
      <c r="C77" s="54"/>
      <c r="D77" s="54"/>
      <c r="E77" s="228">
        <f t="shared" ref="E77:H77" si="44">IF(E$74="","",E44/(E$73/12))</f>
        <v>0</v>
      </c>
      <c r="F77" s="228">
        <f t="shared" si="44"/>
        <v>0</v>
      </c>
      <c r="G77" s="228">
        <f t="shared" si="44"/>
        <v>0</v>
      </c>
      <c r="H77" s="228">
        <f t="shared" si="44"/>
        <v>0</v>
      </c>
      <c r="I77" s="59"/>
      <c r="J77" s="59"/>
      <c r="K77" s="59"/>
    </row>
    <row r="78" ht="15.75" customHeight="1">
      <c r="B78" s="20" t="str">
        <f t="shared" si="43"/>
        <v>Total Tenant Responsibilities Per SF</v>
      </c>
      <c r="E78" s="54">
        <f t="shared" ref="E78:K78" si="45">IF(E74="","",SUM(E76:E77))</f>
        <v>0</v>
      </c>
      <c r="F78" s="54">
        <f t="shared" si="45"/>
        <v>2.633333333</v>
      </c>
      <c r="G78" s="54">
        <f t="shared" si="45"/>
        <v>4.0685</v>
      </c>
      <c r="H78" s="54">
        <f t="shared" si="45"/>
        <v>4.190555</v>
      </c>
      <c r="I78" s="54" t="str">
        <f t="shared" si="45"/>
        <v/>
      </c>
      <c r="J78" s="54" t="str">
        <f t="shared" si="45"/>
        <v/>
      </c>
      <c r="K78" s="54" t="str">
        <f t="shared" si="45"/>
        <v/>
      </c>
    </row>
    <row r="79" ht="15.75" customHeight="1"/>
    <row r="80" ht="15.75" customHeight="1">
      <c r="B80" s="20" t="str">
        <f t="shared" ref="B80:B81" si="47">B47</f>
        <v>Landlord Responsibilities Per SF</v>
      </c>
      <c r="E80" s="54">
        <f t="shared" ref="E80:K80" si="46">IF(E$74="","",E47)</f>
        <v>0</v>
      </c>
      <c r="F80" s="54">
        <f t="shared" si="46"/>
        <v>1.316666667</v>
      </c>
      <c r="G80" s="54">
        <f t="shared" si="46"/>
        <v>0</v>
      </c>
      <c r="H80" s="54">
        <f t="shared" si="46"/>
        <v>0</v>
      </c>
      <c r="I80" s="54" t="str">
        <f t="shared" si="46"/>
        <v/>
      </c>
      <c r="J80" s="54" t="str">
        <f t="shared" si="46"/>
        <v/>
      </c>
      <c r="K80" s="54" t="str">
        <f t="shared" si="46"/>
        <v/>
      </c>
    </row>
    <row r="81" ht="15.75" customHeight="1">
      <c r="B81" s="20" t="str">
        <f t="shared" si="47"/>
        <v>Operating Expenses</v>
      </c>
      <c r="E81" s="54">
        <f t="shared" ref="E81:K81" si="48">IF(E$74="","",E48/(E$73/12))</f>
        <v>0</v>
      </c>
      <c r="F81" s="54">
        <f t="shared" si="48"/>
        <v>0</v>
      </c>
      <c r="G81" s="54">
        <f t="shared" si="48"/>
        <v>0</v>
      </c>
      <c r="H81" s="54">
        <f t="shared" si="48"/>
        <v>0</v>
      </c>
      <c r="I81" s="54" t="str">
        <f t="shared" si="48"/>
        <v/>
      </c>
      <c r="J81" s="54" t="str">
        <f t="shared" si="48"/>
        <v/>
      </c>
      <c r="K81" s="54" t="str">
        <f t="shared" si="48"/>
        <v/>
      </c>
    </row>
    <row r="82" ht="15.75" customHeight="1"/>
    <row r="83" ht="15.75" customHeight="1">
      <c r="B83" s="20" t="str">
        <f>B50</f>
        <v>Net Landlord Cash Flow</v>
      </c>
      <c r="E83" s="54">
        <f t="shared" ref="E83:K83" si="49">IF(E$74="","",E50/(E$73/12))</f>
        <v>0</v>
      </c>
      <c r="F83" s="54">
        <f t="shared" si="49"/>
        <v>1.316666667</v>
      </c>
      <c r="G83" s="54">
        <f t="shared" si="49"/>
        <v>4.0685</v>
      </c>
      <c r="H83" s="54">
        <f t="shared" si="49"/>
        <v>4.190555</v>
      </c>
      <c r="I83" s="54" t="str">
        <f t="shared" si="49"/>
        <v/>
      </c>
      <c r="J83" s="54" t="str">
        <f t="shared" si="49"/>
        <v/>
      </c>
      <c r="K83" s="54" t="str">
        <f t="shared" si="49"/>
        <v/>
      </c>
    </row>
    <row r="84" ht="15.75" customHeight="1"/>
    <row r="85" ht="15.75" customHeight="1">
      <c r="B85" s="205" t="s">
        <v>194</v>
      </c>
      <c r="C85" s="206"/>
      <c r="D85" s="206"/>
      <c r="E85" s="207"/>
      <c r="F85" s="207"/>
      <c r="G85" s="207"/>
      <c r="H85" s="207"/>
      <c r="I85" s="207"/>
      <c r="J85" s="207"/>
      <c r="K85" s="207"/>
      <c r="L85" s="229"/>
      <c r="M85" s="206"/>
      <c r="N85" s="206"/>
      <c r="O85" s="206"/>
      <c r="P85" s="206"/>
    </row>
    <row r="86" ht="15.75" customHeight="1" outlineLevel="1">
      <c r="B86" s="230" t="s">
        <v>87</v>
      </c>
      <c r="C86" s="231">
        <f>MIN('Lease Abstract'!B38:B46)</f>
        <v>45341</v>
      </c>
      <c r="F86" s="208"/>
      <c r="G86" s="208"/>
      <c r="H86" s="232" t="s">
        <v>174</v>
      </c>
      <c r="I86" s="208">
        <f>'Lease Abstract'!G26-1</f>
        <v>45340</v>
      </c>
      <c r="J86" s="208">
        <f t="shared" ref="J86:CC86" si="50">EDATE(I86,1)</f>
        <v>45369</v>
      </c>
      <c r="K86" s="208">
        <f t="shared" si="50"/>
        <v>45400</v>
      </c>
      <c r="L86" s="208">
        <f t="shared" si="50"/>
        <v>45430</v>
      </c>
      <c r="M86" s="208">
        <f t="shared" si="50"/>
        <v>45461</v>
      </c>
      <c r="N86" s="208">
        <f t="shared" si="50"/>
        <v>45491</v>
      </c>
      <c r="O86" s="208">
        <f t="shared" si="50"/>
        <v>45522</v>
      </c>
      <c r="P86" s="208">
        <f t="shared" si="50"/>
        <v>45553</v>
      </c>
      <c r="Q86" s="208">
        <f t="shared" si="50"/>
        <v>45583</v>
      </c>
      <c r="R86" s="208">
        <f t="shared" si="50"/>
        <v>45614</v>
      </c>
      <c r="S86" s="208">
        <f t="shared" si="50"/>
        <v>45644</v>
      </c>
      <c r="T86" s="208">
        <f t="shared" si="50"/>
        <v>45675</v>
      </c>
      <c r="U86" s="208">
        <f t="shared" si="50"/>
        <v>45706</v>
      </c>
      <c r="V86" s="208">
        <f t="shared" si="50"/>
        <v>45734</v>
      </c>
      <c r="W86" s="208">
        <f t="shared" si="50"/>
        <v>45765</v>
      </c>
      <c r="X86" s="208">
        <f t="shared" si="50"/>
        <v>45795</v>
      </c>
      <c r="Y86" s="208">
        <f t="shared" si="50"/>
        <v>45826</v>
      </c>
      <c r="Z86" s="208">
        <f t="shared" si="50"/>
        <v>45856</v>
      </c>
      <c r="AA86" s="208">
        <f t="shared" si="50"/>
        <v>45887</v>
      </c>
      <c r="AB86" s="208">
        <f t="shared" si="50"/>
        <v>45918</v>
      </c>
      <c r="AC86" s="208">
        <f t="shared" si="50"/>
        <v>45948</v>
      </c>
      <c r="AD86" s="208">
        <f t="shared" si="50"/>
        <v>45979</v>
      </c>
      <c r="AE86" s="208">
        <f t="shared" si="50"/>
        <v>46009</v>
      </c>
      <c r="AF86" s="208">
        <f t="shared" si="50"/>
        <v>46040</v>
      </c>
      <c r="AG86" s="208">
        <f t="shared" si="50"/>
        <v>46071</v>
      </c>
      <c r="AH86" s="208">
        <f t="shared" si="50"/>
        <v>46099</v>
      </c>
      <c r="AI86" s="208">
        <f t="shared" si="50"/>
        <v>46130</v>
      </c>
      <c r="AJ86" s="208">
        <f t="shared" si="50"/>
        <v>46160</v>
      </c>
      <c r="AK86" s="208">
        <f t="shared" si="50"/>
        <v>46191</v>
      </c>
      <c r="AL86" s="208">
        <f t="shared" si="50"/>
        <v>46221</v>
      </c>
      <c r="AM86" s="208">
        <f t="shared" si="50"/>
        <v>46252</v>
      </c>
      <c r="AN86" s="208">
        <f t="shared" si="50"/>
        <v>46283</v>
      </c>
      <c r="AO86" s="208">
        <f t="shared" si="50"/>
        <v>46313</v>
      </c>
      <c r="AP86" s="208">
        <f t="shared" si="50"/>
        <v>46344</v>
      </c>
      <c r="AQ86" s="208">
        <f t="shared" si="50"/>
        <v>46374</v>
      </c>
      <c r="AR86" s="208">
        <f t="shared" si="50"/>
        <v>46405</v>
      </c>
      <c r="AS86" s="208">
        <f t="shared" si="50"/>
        <v>46436</v>
      </c>
      <c r="AT86" s="208">
        <f t="shared" si="50"/>
        <v>46464</v>
      </c>
      <c r="AU86" s="208">
        <f t="shared" si="50"/>
        <v>46495</v>
      </c>
      <c r="AV86" s="208">
        <f t="shared" si="50"/>
        <v>46525</v>
      </c>
      <c r="AW86" s="208">
        <f t="shared" si="50"/>
        <v>46556</v>
      </c>
      <c r="AX86" s="208">
        <f t="shared" si="50"/>
        <v>46586</v>
      </c>
      <c r="AY86" s="208">
        <f t="shared" si="50"/>
        <v>46617</v>
      </c>
      <c r="AZ86" s="208">
        <f t="shared" si="50"/>
        <v>46648</v>
      </c>
      <c r="BA86" s="208">
        <f t="shared" si="50"/>
        <v>46678</v>
      </c>
      <c r="BB86" s="208">
        <f t="shared" si="50"/>
        <v>46709</v>
      </c>
      <c r="BC86" s="208">
        <f t="shared" si="50"/>
        <v>46739</v>
      </c>
      <c r="BD86" s="208">
        <f t="shared" si="50"/>
        <v>46770</v>
      </c>
      <c r="BE86" s="208">
        <f t="shared" si="50"/>
        <v>46801</v>
      </c>
      <c r="BF86" s="208">
        <f t="shared" si="50"/>
        <v>46830</v>
      </c>
      <c r="BG86" s="208">
        <f t="shared" si="50"/>
        <v>46861</v>
      </c>
      <c r="BH86" s="208">
        <f t="shared" si="50"/>
        <v>46891</v>
      </c>
      <c r="BI86" s="208">
        <f t="shared" si="50"/>
        <v>46922</v>
      </c>
      <c r="BJ86" s="208">
        <f t="shared" si="50"/>
        <v>46952</v>
      </c>
      <c r="BK86" s="208">
        <f t="shared" si="50"/>
        <v>46983</v>
      </c>
      <c r="BL86" s="208">
        <f t="shared" si="50"/>
        <v>47014</v>
      </c>
      <c r="BM86" s="208">
        <f t="shared" si="50"/>
        <v>47044</v>
      </c>
      <c r="BN86" s="208">
        <f t="shared" si="50"/>
        <v>47075</v>
      </c>
      <c r="BO86" s="208">
        <f t="shared" si="50"/>
        <v>47105</v>
      </c>
      <c r="BP86" s="208">
        <f t="shared" si="50"/>
        <v>47136</v>
      </c>
      <c r="BQ86" s="208">
        <f t="shared" si="50"/>
        <v>47167</v>
      </c>
      <c r="BR86" s="208">
        <f t="shared" si="50"/>
        <v>47195</v>
      </c>
      <c r="BS86" s="208">
        <f t="shared" si="50"/>
        <v>47226</v>
      </c>
      <c r="BT86" s="208">
        <f t="shared" si="50"/>
        <v>47256</v>
      </c>
      <c r="BU86" s="208">
        <f t="shared" si="50"/>
        <v>47287</v>
      </c>
      <c r="BV86" s="208">
        <f t="shared" si="50"/>
        <v>47317</v>
      </c>
      <c r="BW86" s="208">
        <f t="shared" si="50"/>
        <v>47348</v>
      </c>
      <c r="BX86" s="208">
        <f t="shared" si="50"/>
        <v>47379</v>
      </c>
      <c r="BY86" s="208">
        <f t="shared" si="50"/>
        <v>47409</v>
      </c>
      <c r="BZ86" s="208">
        <f t="shared" si="50"/>
        <v>47440</v>
      </c>
      <c r="CA86" s="208">
        <f t="shared" si="50"/>
        <v>47470</v>
      </c>
      <c r="CB86" s="208">
        <f t="shared" si="50"/>
        <v>47501</v>
      </c>
      <c r="CC86" s="208">
        <f t="shared" si="50"/>
        <v>47532</v>
      </c>
    </row>
    <row r="87" ht="15.75" customHeight="1" outlineLevel="1">
      <c r="B87" s="230" t="s">
        <v>88</v>
      </c>
      <c r="C87" s="231">
        <f>MAX('Lease Abstract'!C39:C46)</f>
        <v>47532</v>
      </c>
      <c r="E87" s="233"/>
      <c r="F87" s="233"/>
      <c r="G87" s="233"/>
      <c r="H87" s="233"/>
      <c r="I87" s="233">
        <f t="shared" ref="I87:CC87" si="51">ROUNDUP(I88/12,0)</f>
        <v>0</v>
      </c>
      <c r="J87" s="233">
        <f t="shared" si="51"/>
        <v>1</v>
      </c>
      <c r="K87" s="233">
        <f t="shared" si="51"/>
        <v>1</v>
      </c>
      <c r="L87" s="233">
        <f t="shared" si="51"/>
        <v>1</v>
      </c>
      <c r="M87" s="233">
        <f t="shared" si="51"/>
        <v>1</v>
      </c>
      <c r="N87" s="233">
        <f t="shared" si="51"/>
        <v>1</v>
      </c>
      <c r="O87" s="233">
        <f t="shared" si="51"/>
        <v>1</v>
      </c>
      <c r="P87" s="233">
        <f t="shared" si="51"/>
        <v>1</v>
      </c>
      <c r="Q87" s="233">
        <f t="shared" si="51"/>
        <v>1</v>
      </c>
      <c r="R87" s="233">
        <f t="shared" si="51"/>
        <v>1</v>
      </c>
      <c r="S87" s="233">
        <f t="shared" si="51"/>
        <v>1</v>
      </c>
      <c r="T87" s="233">
        <f t="shared" si="51"/>
        <v>1</v>
      </c>
      <c r="U87" s="233">
        <f t="shared" si="51"/>
        <v>1</v>
      </c>
      <c r="V87" s="233">
        <f t="shared" si="51"/>
        <v>2</v>
      </c>
      <c r="W87" s="233">
        <f t="shared" si="51"/>
        <v>2</v>
      </c>
      <c r="X87" s="233">
        <f t="shared" si="51"/>
        <v>2</v>
      </c>
      <c r="Y87" s="233">
        <f t="shared" si="51"/>
        <v>2</v>
      </c>
      <c r="Z87" s="233">
        <f t="shared" si="51"/>
        <v>2</v>
      </c>
      <c r="AA87" s="233">
        <f t="shared" si="51"/>
        <v>2</v>
      </c>
      <c r="AB87" s="233">
        <f t="shared" si="51"/>
        <v>2</v>
      </c>
      <c r="AC87" s="233">
        <f t="shared" si="51"/>
        <v>2</v>
      </c>
      <c r="AD87" s="233">
        <f t="shared" si="51"/>
        <v>2</v>
      </c>
      <c r="AE87" s="233">
        <f t="shared" si="51"/>
        <v>2</v>
      </c>
      <c r="AF87" s="233">
        <f t="shared" si="51"/>
        <v>2</v>
      </c>
      <c r="AG87" s="233">
        <f t="shared" si="51"/>
        <v>2</v>
      </c>
      <c r="AH87" s="233">
        <f t="shared" si="51"/>
        <v>3</v>
      </c>
      <c r="AI87" s="233">
        <f t="shared" si="51"/>
        <v>3</v>
      </c>
      <c r="AJ87" s="233">
        <f t="shared" si="51"/>
        <v>3</v>
      </c>
      <c r="AK87" s="233">
        <f t="shared" si="51"/>
        <v>3</v>
      </c>
      <c r="AL87" s="233">
        <f t="shared" si="51"/>
        <v>3</v>
      </c>
      <c r="AM87" s="233">
        <f t="shared" si="51"/>
        <v>3</v>
      </c>
      <c r="AN87" s="233">
        <f t="shared" si="51"/>
        <v>3</v>
      </c>
      <c r="AO87" s="233">
        <f t="shared" si="51"/>
        <v>3</v>
      </c>
      <c r="AP87" s="233">
        <f t="shared" si="51"/>
        <v>3</v>
      </c>
      <c r="AQ87" s="233">
        <f t="shared" si="51"/>
        <v>3</v>
      </c>
      <c r="AR87" s="233">
        <f t="shared" si="51"/>
        <v>3</v>
      </c>
      <c r="AS87" s="233">
        <f t="shared" si="51"/>
        <v>3</v>
      </c>
      <c r="AT87" s="233">
        <f t="shared" si="51"/>
        <v>4</v>
      </c>
      <c r="AU87" s="233">
        <f t="shared" si="51"/>
        <v>4</v>
      </c>
      <c r="AV87" s="233">
        <f t="shared" si="51"/>
        <v>4</v>
      </c>
      <c r="AW87" s="233">
        <f t="shared" si="51"/>
        <v>4</v>
      </c>
      <c r="AX87" s="233">
        <f t="shared" si="51"/>
        <v>4</v>
      </c>
      <c r="AY87" s="233">
        <f t="shared" si="51"/>
        <v>4</v>
      </c>
      <c r="AZ87" s="233">
        <f t="shared" si="51"/>
        <v>4</v>
      </c>
      <c r="BA87" s="233">
        <f t="shared" si="51"/>
        <v>4</v>
      </c>
      <c r="BB87" s="233">
        <f t="shared" si="51"/>
        <v>4</v>
      </c>
      <c r="BC87" s="233">
        <f t="shared" si="51"/>
        <v>4</v>
      </c>
      <c r="BD87" s="233">
        <f t="shared" si="51"/>
        <v>4</v>
      </c>
      <c r="BE87" s="233">
        <f t="shared" si="51"/>
        <v>4</v>
      </c>
      <c r="BF87" s="233">
        <f t="shared" si="51"/>
        <v>5</v>
      </c>
      <c r="BG87" s="233">
        <f t="shared" si="51"/>
        <v>5</v>
      </c>
      <c r="BH87" s="233">
        <f t="shared" si="51"/>
        <v>5</v>
      </c>
      <c r="BI87" s="233">
        <f t="shared" si="51"/>
        <v>5</v>
      </c>
      <c r="BJ87" s="233">
        <f t="shared" si="51"/>
        <v>5</v>
      </c>
      <c r="BK87" s="233">
        <f t="shared" si="51"/>
        <v>5</v>
      </c>
      <c r="BL87" s="233">
        <f t="shared" si="51"/>
        <v>5</v>
      </c>
      <c r="BM87" s="233">
        <f t="shared" si="51"/>
        <v>5</v>
      </c>
      <c r="BN87" s="233">
        <f t="shared" si="51"/>
        <v>5</v>
      </c>
      <c r="BO87" s="233">
        <f t="shared" si="51"/>
        <v>5</v>
      </c>
      <c r="BP87" s="233">
        <f t="shared" si="51"/>
        <v>5</v>
      </c>
      <c r="BQ87" s="233">
        <f t="shared" si="51"/>
        <v>5</v>
      </c>
      <c r="BR87" s="233">
        <f t="shared" si="51"/>
        <v>6</v>
      </c>
      <c r="BS87" s="233">
        <f t="shared" si="51"/>
        <v>6</v>
      </c>
      <c r="BT87" s="233">
        <f t="shared" si="51"/>
        <v>6</v>
      </c>
      <c r="BU87" s="233">
        <f t="shared" si="51"/>
        <v>6</v>
      </c>
      <c r="BV87" s="233">
        <f t="shared" si="51"/>
        <v>6</v>
      </c>
      <c r="BW87" s="233">
        <f t="shared" si="51"/>
        <v>6</v>
      </c>
      <c r="BX87" s="233">
        <f t="shared" si="51"/>
        <v>6</v>
      </c>
      <c r="BY87" s="233">
        <f t="shared" si="51"/>
        <v>6</v>
      </c>
      <c r="BZ87" s="233">
        <f t="shared" si="51"/>
        <v>6</v>
      </c>
      <c r="CA87" s="233">
        <f t="shared" si="51"/>
        <v>6</v>
      </c>
      <c r="CB87" s="233">
        <f t="shared" si="51"/>
        <v>6</v>
      </c>
      <c r="CC87" s="233">
        <f t="shared" si="51"/>
        <v>6</v>
      </c>
    </row>
    <row r="88" ht="15.75" customHeight="1" outlineLevel="1">
      <c r="B88" s="51" t="s">
        <v>195</v>
      </c>
      <c r="D88" s="123"/>
      <c r="E88" s="234"/>
      <c r="F88" s="234"/>
      <c r="G88" s="234"/>
      <c r="H88" s="234"/>
      <c r="I88" s="234">
        <v>0.0</v>
      </c>
      <c r="J88" s="234">
        <f t="shared" ref="J88:CC88" si="52">I88+1</f>
        <v>1</v>
      </c>
      <c r="K88" s="234">
        <f t="shared" si="52"/>
        <v>2</v>
      </c>
      <c r="L88" s="234">
        <f t="shared" si="52"/>
        <v>3</v>
      </c>
      <c r="M88" s="234">
        <f t="shared" si="52"/>
        <v>4</v>
      </c>
      <c r="N88" s="234">
        <f t="shared" si="52"/>
        <v>5</v>
      </c>
      <c r="O88" s="234">
        <f t="shared" si="52"/>
        <v>6</v>
      </c>
      <c r="P88" s="234">
        <f t="shared" si="52"/>
        <v>7</v>
      </c>
      <c r="Q88" s="234">
        <f t="shared" si="52"/>
        <v>8</v>
      </c>
      <c r="R88" s="234">
        <f t="shared" si="52"/>
        <v>9</v>
      </c>
      <c r="S88" s="234">
        <f t="shared" si="52"/>
        <v>10</v>
      </c>
      <c r="T88" s="234">
        <f t="shared" si="52"/>
        <v>11</v>
      </c>
      <c r="U88" s="234">
        <f t="shared" si="52"/>
        <v>12</v>
      </c>
      <c r="V88" s="234">
        <f t="shared" si="52"/>
        <v>13</v>
      </c>
      <c r="W88" s="234">
        <f t="shared" si="52"/>
        <v>14</v>
      </c>
      <c r="X88" s="234">
        <f t="shared" si="52"/>
        <v>15</v>
      </c>
      <c r="Y88" s="234">
        <f t="shared" si="52"/>
        <v>16</v>
      </c>
      <c r="Z88" s="234">
        <f t="shared" si="52"/>
        <v>17</v>
      </c>
      <c r="AA88" s="234">
        <f t="shared" si="52"/>
        <v>18</v>
      </c>
      <c r="AB88" s="234">
        <f t="shared" si="52"/>
        <v>19</v>
      </c>
      <c r="AC88" s="234">
        <f t="shared" si="52"/>
        <v>20</v>
      </c>
      <c r="AD88" s="234">
        <f t="shared" si="52"/>
        <v>21</v>
      </c>
      <c r="AE88" s="234">
        <f t="shared" si="52"/>
        <v>22</v>
      </c>
      <c r="AF88" s="234">
        <f t="shared" si="52"/>
        <v>23</v>
      </c>
      <c r="AG88" s="234">
        <f t="shared" si="52"/>
        <v>24</v>
      </c>
      <c r="AH88" s="234">
        <f t="shared" si="52"/>
        <v>25</v>
      </c>
      <c r="AI88" s="234">
        <f t="shared" si="52"/>
        <v>26</v>
      </c>
      <c r="AJ88" s="234">
        <f t="shared" si="52"/>
        <v>27</v>
      </c>
      <c r="AK88" s="234">
        <f t="shared" si="52"/>
        <v>28</v>
      </c>
      <c r="AL88" s="234">
        <f t="shared" si="52"/>
        <v>29</v>
      </c>
      <c r="AM88" s="234">
        <f t="shared" si="52"/>
        <v>30</v>
      </c>
      <c r="AN88" s="234">
        <f t="shared" si="52"/>
        <v>31</v>
      </c>
      <c r="AO88" s="234">
        <f t="shared" si="52"/>
        <v>32</v>
      </c>
      <c r="AP88" s="234">
        <f t="shared" si="52"/>
        <v>33</v>
      </c>
      <c r="AQ88" s="234">
        <f t="shared" si="52"/>
        <v>34</v>
      </c>
      <c r="AR88" s="234">
        <f t="shared" si="52"/>
        <v>35</v>
      </c>
      <c r="AS88" s="234">
        <f t="shared" si="52"/>
        <v>36</v>
      </c>
      <c r="AT88" s="234">
        <f t="shared" si="52"/>
        <v>37</v>
      </c>
      <c r="AU88" s="234">
        <f t="shared" si="52"/>
        <v>38</v>
      </c>
      <c r="AV88" s="234">
        <f t="shared" si="52"/>
        <v>39</v>
      </c>
      <c r="AW88" s="234">
        <f t="shared" si="52"/>
        <v>40</v>
      </c>
      <c r="AX88" s="234">
        <f t="shared" si="52"/>
        <v>41</v>
      </c>
      <c r="AY88" s="234">
        <f t="shared" si="52"/>
        <v>42</v>
      </c>
      <c r="AZ88" s="234">
        <f t="shared" si="52"/>
        <v>43</v>
      </c>
      <c r="BA88" s="234">
        <f t="shared" si="52"/>
        <v>44</v>
      </c>
      <c r="BB88" s="234">
        <f t="shared" si="52"/>
        <v>45</v>
      </c>
      <c r="BC88" s="234">
        <f t="shared" si="52"/>
        <v>46</v>
      </c>
      <c r="BD88" s="234">
        <f t="shared" si="52"/>
        <v>47</v>
      </c>
      <c r="BE88" s="234">
        <f t="shared" si="52"/>
        <v>48</v>
      </c>
      <c r="BF88" s="234">
        <f t="shared" si="52"/>
        <v>49</v>
      </c>
      <c r="BG88" s="234">
        <f t="shared" si="52"/>
        <v>50</v>
      </c>
      <c r="BH88" s="234">
        <f t="shared" si="52"/>
        <v>51</v>
      </c>
      <c r="BI88" s="234">
        <f t="shared" si="52"/>
        <v>52</v>
      </c>
      <c r="BJ88" s="234">
        <f t="shared" si="52"/>
        <v>53</v>
      </c>
      <c r="BK88" s="234">
        <f t="shared" si="52"/>
        <v>54</v>
      </c>
      <c r="BL88" s="234">
        <f t="shared" si="52"/>
        <v>55</v>
      </c>
      <c r="BM88" s="234">
        <f t="shared" si="52"/>
        <v>56</v>
      </c>
      <c r="BN88" s="234">
        <f t="shared" si="52"/>
        <v>57</v>
      </c>
      <c r="BO88" s="234">
        <f t="shared" si="52"/>
        <v>58</v>
      </c>
      <c r="BP88" s="234">
        <f t="shared" si="52"/>
        <v>59</v>
      </c>
      <c r="BQ88" s="234">
        <f t="shared" si="52"/>
        <v>60</v>
      </c>
      <c r="BR88" s="234">
        <f t="shared" si="52"/>
        <v>61</v>
      </c>
      <c r="BS88" s="234">
        <f t="shared" si="52"/>
        <v>62</v>
      </c>
      <c r="BT88" s="234">
        <f t="shared" si="52"/>
        <v>63</v>
      </c>
      <c r="BU88" s="234">
        <f t="shared" si="52"/>
        <v>64</v>
      </c>
      <c r="BV88" s="234">
        <f t="shared" si="52"/>
        <v>65</v>
      </c>
      <c r="BW88" s="234">
        <f t="shared" si="52"/>
        <v>66</v>
      </c>
      <c r="BX88" s="234">
        <f t="shared" si="52"/>
        <v>67</v>
      </c>
      <c r="BY88" s="234">
        <f t="shared" si="52"/>
        <v>68</v>
      </c>
      <c r="BZ88" s="234">
        <f t="shared" si="52"/>
        <v>69</v>
      </c>
      <c r="CA88" s="234">
        <f t="shared" si="52"/>
        <v>70</v>
      </c>
      <c r="CB88" s="234">
        <f t="shared" si="52"/>
        <v>71</v>
      </c>
      <c r="CC88" s="234">
        <f t="shared" si="52"/>
        <v>72</v>
      </c>
    </row>
    <row r="89" ht="15.75" customHeight="1" outlineLevel="1">
      <c r="B89" s="2" t="s">
        <v>196</v>
      </c>
      <c r="D89" s="235"/>
      <c r="E89" s="236"/>
      <c r="F89" s="236"/>
      <c r="G89" s="236"/>
      <c r="H89" s="236"/>
      <c r="I89" s="237">
        <v>0.0</v>
      </c>
      <c r="J89" s="41" t="str">
        <f t="array" ref="J89">IFERROR((J$86&lt;=$C$87)*INDEX('Lease Abstract'!$E$39:$E$46,MATCH(J86,'Lease Abstract'!$B$39:$B$46)))</f>
        <v/>
      </c>
      <c r="K89" s="41" t="str">
        <f t="array" ref="K89">IFERROR((K$86&lt;=$C$87)*INDEX('Lease Abstract'!$E$39:$E$46,MATCH(K86,'Lease Abstract'!$B$39:$B$46)))</f>
        <v/>
      </c>
      <c r="L89" s="41" t="str">
        <f t="array" ref="L89">IFERROR((L$86&lt;=$C$87)*INDEX('Lease Abstract'!$E$39:$E$46,MATCH(L86,'Lease Abstract'!$B$39:$B$46)))</f>
        <v/>
      </c>
      <c r="M89" s="41" t="str">
        <f t="array" ref="M89">IFERROR((M$86&lt;=$C$87)*INDEX('Lease Abstract'!$E$39:$E$46,MATCH(M86,'Lease Abstract'!$B$39:$B$46)))</f>
        <v/>
      </c>
      <c r="N89" s="41">
        <f t="array" ref="N89">IFERROR((N$86&lt;=$C$87)*INDEX('Lease Abstract'!$E$39:$E$46,MATCH(N86,'Lease Abstract'!$B$39:$B$46)))</f>
        <v>2962.5</v>
      </c>
      <c r="O89" s="41">
        <f t="array" ref="O89">IFERROR((O$86&lt;=$C$87)*INDEX('Lease Abstract'!$E$39:$E$46,MATCH(O86,'Lease Abstract'!$B$39:$B$46)))</f>
        <v>2962.5</v>
      </c>
      <c r="P89" s="41">
        <f t="array" ref="P89">IFERROR((P$86&lt;=$C$87)*INDEX('Lease Abstract'!$E$39:$E$46,MATCH(P86,'Lease Abstract'!$B$39:$B$46)))</f>
        <v>2962.5</v>
      </c>
      <c r="Q89" s="41">
        <f t="array" ref="Q89">IFERROR((Q$86&lt;=$C$87)*INDEX('Lease Abstract'!$E$39:$E$46,MATCH(Q86,'Lease Abstract'!$B$39:$B$46)))</f>
        <v>2962.5</v>
      </c>
      <c r="R89" s="41">
        <f t="array" ref="R89">IFERROR((R$86&lt;=$C$87)*INDEX('Lease Abstract'!$E$39:$E$46,MATCH(R86,'Lease Abstract'!$B$39:$B$46)))</f>
        <v>2962.5</v>
      </c>
      <c r="S89" s="41">
        <f t="array" ref="S89">IFERROR((S$86&lt;=$C$87)*INDEX('Lease Abstract'!$E$39:$E$46,MATCH(S86,'Lease Abstract'!$B$39:$B$46)))</f>
        <v>2962.5</v>
      </c>
      <c r="T89" s="41">
        <f t="array" ref="T89">IFERROR((T$86&lt;=$C$87)*INDEX('Lease Abstract'!$E$39:$E$46,MATCH(T86,'Lease Abstract'!$B$39:$B$46)))</f>
        <v>2962.5</v>
      </c>
      <c r="U89" s="41">
        <f t="array" ref="U89">IFERROR((U$86&lt;=$C$87)*INDEX('Lease Abstract'!$E$39:$E$46,MATCH(U86,'Lease Abstract'!$B$39:$B$46)))</f>
        <v>2962.5</v>
      </c>
      <c r="V89" s="41">
        <f t="array" ref="V89">IFERROR((V$86&lt;=$C$87)*INDEX('Lease Abstract'!$E$39:$E$46,MATCH(V86,'Lease Abstract'!$B$39:$B$46)))</f>
        <v>3051.375</v>
      </c>
      <c r="W89" s="41">
        <f t="array" ref="W89">IFERROR((W$86&lt;=$C$87)*INDEX('Lease Abstract'!$E$39:$E$46,MATCH(W86,'Lease Abstract'!$B$39:$B$46)))</f>
        <v>3051.375</v>
      </c>
      <c r="X89" s="41">
        <f t="array" ref="X89">IFERROR((X$86&lt;=$C$87)*INDEX('Lease Abstract'!$E$39:$E$46,MATCH(X86,'Lease Abstract'!$B$39:$B$46)))</f>
        <v>3051.375</v>
      </c>
      <c r="Y89" s="41">
        <f t="array" ref="Y89">IFERROR((Y$86&lt;=$C$87)*INDEX('Lease Abstract'!$E$39:$E$46,MATCH(Y86,'Lease Abstract'!$B$39:$B$46)))</f>
        <v>3051.375</v>
      </c>
      <c r="Z89" s="41">
        <f t="array" ref="Z89">IFERROR((Z$86&lt;=$C$87)*INDEX('Lease Abstract'!$E$39:$E$46,MATCH(Z86,'Lease Abstract'!$B$39:$B$46)))</f>
        <v>3051.375</v>
      </c>
      <c r="AA89" s="41">
        <f t="array" ref="AA89">IFERROR((AA$86&lt;=$C$87)*INDEX('Lease Abstract'!$E$39:$E$46,MATCH(AA86,'Lease Abstract'!$B$39:$B$46)))</f>
        <v>3051.375</v>
      </c>
      <c r="AB89" s="41">
        <f t="array" ref="AB89">IFERROR((AB$86&lt;=$C$87)*INDEX('Lease Abstract'!$E$39:$E$46,MATCH(AB86,'Lease Abstract'!$B$39:$B$46)))</f>
        <v>3051.375</v>
      </c>
      <c r="AC89" s="41">
        <f t="array" ref="AC89">IFERROR((AC$86&lt;=$C$87)*INDEX('Lease Abstract'!$E$39:$E$46,MATCH(AC86,'Lease Abstract'!$B$39:$B$46)))</f>
        <v>3051.375</v>
      </c>
      <c r="AD89" s="41">
        <f t="array" ref="AD89">IFERROR((AD$86&lt;=$C$87)*INDEX('Lease Abstract'!$E$39:$E$46,MATCH(AD86,'Lease Abstract'!$B$39:$B$46)))</f>
        <v>3051.375</v>
      </c>
      <c r="AE89" s="41">
        <f t="array" ref="AE89">IFERROR((AE$86&lt;=$C$87)*INDEX('Lease Abstract'!$E$39:$E$46,MATCH(AE86,'Lease Abstract'!$B$39:$B$46)))</f>
        <v>3051.375</v>
      </c>
      <c r="AF89" s="41">
        <f t="array" ref="AF89">IFERROR((AF$86&lt;=$C$87)*INDEX('Lease Abstract'!$E$39:$E$46,MATCH(AF86,'Lease Abstract'!$B$39:$B$46)))</f>
        <v>3051.375</v>
      </c>
      <c r="AG89" s="41">
        <f t="array" ref="AG89">IFERROR((AG$86&lt;=$C$87)*INDEX('Lease Abstract'!$E$39:$E$46,MATCH(AG86,'Lease Abstract'!$B$39:$B$46)))</f>
        <v>3051.375</v>
      </c>
      <c r="AH89" s="41">
        <f t="array" ref="AH89">IFERROR((AH$86&lt;=$C$87)*INDEX('Lease Abstract'!$E$39:$E$46,MATCH(AH86,'Lease Abstract'!$B$39:$B$46)))</f>
        <v>3142.91625</v>
      </c>
      <c r="AI89" s="41">
        <f t="array" ref="AI89">IFERROR((AI$86&lt;=$C$87)*INDEX('Lease Abstract'!$E$39:$E$46,MATCH(AI86,'Lease Abstract'!$B$39:$B$46)))</f>
        <v>3142.91625</v>
      </c>
      <c r="AJ89" s="41">
        <f t="array" ref="AJ89">IFERROR((AJ$86&lt;=$C$87)*INDEX('Lease Abstract'!$E$39:$E$46,MATCH(AJ86,'Lease Abstract'!$B$39:$B$46)))</f>
        <v>3142.91625</v>
      </c>
      <c r="AK89" s="41">
        <f t="array" ref="AK89">IFERROR((AK$86&lt;=$C$87)*INDEX('Lease Abstract'!$E$39:$E$46,MATCH(AK86,'Lease Abstract'!$B$39:$B$46)))</f>
        <v>3142.91625</v>
      </c>
      <c r="AL89" s="41">
        <f t="array" ref="AL89">IFERROR((AL$86&lt;=$C$87)*INDEX('Lease Abstract'!$E$39:$E$46,MATCH(AL86,'Lease Abstract'!$B$39:$B$46)))</f>
        <v>3142.91625</v>
      </c>
      <c r="AM89" s="41">
        <f t="array" ref="AM89">IFERROR((AM$86&lt;=$C$87)*INDEX('Lease Abstract'!$E$39:$E$46,MATCH(AM86,'Lease Abstract'!$B$39:$B$46)))</f>
        <v>3142.91625</v>
      </c>
      <c r="AN89" s="41">
        <f t="array" ref="AN89">IFERROR((AN$86&lt;=$C$87)*INDEX('Lease Abstract'!$E$39:$E$46,MATCH(AN86,'Lease Abstract'!$B$39:$B$46)))</f>
        <v>3142.91625</v>
      </c>
      <c r="AO89" s="41">
        <f t="array" ref="AO89">IFERROR((AO$86&lt;=$C$87)*INDEX('Lease Abstract'!$E$39:$E$46,MATCH(AO86,'Lease Abstract'!$B$39:$B$46)))</f>
        <v>3142.91625</v>
      </c>
      <c r="AP89" s="41">
        <f t="array" ref="AP89">IFERROR((AP$86&lt;=$C$87)*INDEX('Lease Abstract'!$E$39:$E$46,MATCH(AP86,'Lease Abstract'!$B$39:$B$46)))</f>
        <v>3142.91625</v>
      </c>
      <c r="AQ89" s="41">
        <f t="array" ref="AQ89">IFERROR((AQ$86&lt;=$C$87)*INDEX('Lease Abstract'!$E$39:$E$46,MATCH(AQ86,'Lease Abstract'!$B$39:$B$46)))</f>
        <v>3142.91625</v>
      </c>
      <c r="AR89" s="41">
        <f t="array" ref="AR89">IFERROR((AR$86&lt;=$C$87)*INDEX('Lease Abstract'!$E$39:$E$46,MATCH(AR86,'Lease Abstract'!$B$39:$B$46)))</f>
        <v>3142.91625</v>
      </c>
      <c r="AS89" s="41">
        <f t="array" ref="AS89">IFERROR((AS$86&lt;=$C$87)*INDEX('Lease Abstract'!$E$39:$E$46,MATCH(AS86,'Lease Abstract'!$B$39:$B$46)))</f>
        <v>3142.91625</v>
      </c>
      <c r="AT89" s="41">
        <f t="array" ref="AT89">IFERROR((AT$86&lt;=$C$87)*INDEX('Lease Abstract'!$E$39:$E$46,MATCH(AT86,'Lease Abstract'!$B$39:$B$46)))</f>
        <v>3237.203738</v>
      </c>
      <c r="AU89" s="41">
        <f t="array" ref="AU89">IFERROR((AU$86&lt;=$C$87)*INDEX('Lease Abstract'!$E$39:$E$46,MATCH(AU86,'Lease Abstract'!$B$39:$B$46)))</f>
        <v>3237.203738</v>
      </c>
      <c r="AV89" s="41">
        <f t="array" ref="AV89">IFERROR((AV$86&lt;=$C$87)*INDEX('Lease Abstract'!$E$39:$E$46,MATCH(AV86,'Lease Abstract'!$B$39:$B$46)))</f>
        <v>3237.203738</v>
      </c>
      <c r="AW89" s="41">
        <f t="array" ref="AW89">IFERROR((AW$86&lt;=$C$87)*INDEX('Lease Abstract'!$E$39:$E$46,MATCH(AW86,'Lease Abstract'!$B$39:$B$46)))</f>
        <v>3237.203738</v>
      </c>
      <c r="AX89" s="41">
        <f t="array" ref="AX89">IFERROR((AX$86&lt;=$C$87)*INDEX('Lease Abstract'!$E$39:$E$46,MATCH(AX86,'Lease Abstract'!$B$39:$B$46)))</f>
        <v>3237.203738</v>
      </c>
      <c r="AY89" s="41">
        <f t="array" ref="AY89">IFERROR((AY$86&lt;=$C$87)*INDEX('Lease Abstract'!$E$39:$E$46,MATCH(AY86,'Lease Abstract'!$B$39:$B$46)))</f>
        <v>3237.203738</v>
      </c>
      <c r="AZ89" s="41">
        <f t="array" ref="AZ89">IFERROR((AZ$86&lt;=$C$87)*INDEX('Lease Abstract'!$E$39:$E$46,MATCH(AZ86,'Lease Abstract'!$B$39:$B$46)))</f>
        <v>3237.203738</v>
      </c>
      <c r="BA89" s="41">
        <f t="array" ref="BA89">IFERROR((BA$86&lt;=$C$87)*INDEX('Lease Abstract'!$E$39:$E$46,MATCH(BA86,'Lease Abstract'!$B$39:$B$46)))</f>
        <v>3237.203738</v>
      </c>
      <c r="BB89" s="41">
        <f t="array" ref="BB89">IFERROR((BB$86&lt;=$C$87)*INDEX('Lease Abstract'!$E$39:$E$46,MATCH(BB86,'Lease Abstract'!$B$39:$B$46)))</f>
        <v>3237.203738</v>
      </c>
      <c r="BC89" s="41">
        <f t="array" ref="BC89">IFERROR((BC$86&lt;=$C$87)*INDEX('Lease Abstract'!$E$39:$E$46,MATCH(BC86,'Lease Abstract'!$B$39:$B$46)))</f>
        <v>3237.203738</v>
      </c>
      <c r="BD89" s="41">
        <f t="array" ref="BD89">IFERROR((BD$86&lt;=$C$87)*INDEX('Lease Abstract'!$E$39:$E$46,MATCH(BD86,'Lease Abstract'!$B$39:$B$46)))</f>
        <v>3237.203738</v>
      </c>
      <c r="BE89" s="41">
        <f t="array" ref="BE89">IFERROR((BE$86&lt;=$C$87)*INDEX('Lease Abstract'!$E$39:$E$46,MATCH(BE86,'Lease Abstract'!$B$39:$B$46)))</f>
        <v>3237.203738</v>
      </c>
      <c r="BF89" s="41">
        <f t="array" ref="BF89">IFERROR((BF$86&lt;=$C$87)*INDEX('Lease Abstract'!$E$39:$E$46,MATCH(BF86,'Lease Abstract'!$B$39:$B$46)))</f>
        <v>3334.31985</v>
      </c>
      <c r="BG89" s="41">
        <f t="array" ref="BG89">IFERROR((BG$86&lt;=$C$87)*INDEX('Lease Abstract'!$E$39:$E$46,MATCH(BG86,'Lease Abstract'!$B$39:$B$46)))</f>
        <v>3334.31985</v>
      </c>
      <c r="BH89" s="41">
        <f t="array" ref="BH89">IFERROR((BH$86&lt;=$C$87)*INDEX('Lease Abstract'!$E$39:$E$46,MATCH(BH86,'Lease Abstract'!$B$39:$B$46)))</f>
        <v>3334.31985</v>
      </c>
      <c r="BI89" s="41">
        <f t="array" ref="BI89">IFERROR((BI$86&lt;=$C$87)*INDEX('Lease Abstract'!$E$39:$E$46,MATCH(BI86,'Lease Abstract'!$B$39:$B$46)))</f>
        <v>3334.31985</v>
      </c>
      <c r="BJ89" s="41">
        <f t="array" ref="BJ89">IFERROR((BJ$86&lt;=$C$87)*INDEX('Lease Abstract'!$E$39:$E$46,MATCH(BJ86,'Lease Abstract'!$B$39:$B$46)))</f>
        <v>3334.31985</v>
      </c>
      <c r="BK89" s="41">
        <f t="array" ref="BK89">IFERROR((BK$86&lt;=$C$87)*INDEX('Lease Abstract'!$E$39:$E$46,MATCH(BK86,'Lease Abstract'!$B$39:$B$46)))</f>
        <v>3334.31985</v>
      </c>
      <c r="BL89" s="41">
        <f t="array" ref="BL89">IFERROR((BL$86&lt;=$C$87)*INDEX('Lease Abstract'!$E$39:$E$46,MATCH(BL86,'Lease Abstract'!$B$39:$B$46)))</f>
        <v>3334.31985</v>
      </c>
      <c r="BM89" s="41">
        <f t="array" ref="BM89">IFERROR((BM$86&lt;=$C$87)*INDEX('Lease Abstract'!$E$39:$E$46,MATCH(BM86,'Lease Abstract'!$B$39:$B$46)))</f>
        <v>3334.31985</v>
      </c>
      <c r="BN89" s="41">
        <f t="array" ref="BN89">IFERROR((BN$86&lt;=$C$87)*INDEX('Lease Abstract'!$E$39:$E$46,MATCH(BN86,'Lease Abstract'!$B$39:$B$46)))</f>
        <v>3334.31985</v>
      </c>
      <c r="BO89" s="41">
        <f t="array" ref="BO89">IFERROR((BO$86&lt;=$C$87)*INDEX('Lease Abstract'!$E$39:$E$46,MATCH(BO86,'Lease Abstract'!$B$39:$B$46)))</f>
        <v>3334.31985</v>
      </c>
      <c r="BP89" s="41">
        <f t="array" ref="BP89">IFERROR((BP$86&lt;=$C$87)*INDEX('Lease Abstract'!$E$39:$E$46,MATCH(BP86,'Lease Abstract'!$B$39:$B$46)))</f>
        <v>3334.31985</v>
      </c>
      <c r="BQ89" s="41">
        <f t="array" ref="BQ89">IFERROR((BQ$86&lt;=$C$87)*INDEX('Lease Abstract'!$E$39:$E$46,MATCH(BQ86,'Lease Abstract'!$B$39:$B$46)))</f>
        <v>3334.31985</v>
      </c>
      <c r="BR89" s="41">
        <f t="array" ref="BR89">IFERROR((BR$86&lt;=$C$87)*INDEX('Lease Abstract'!$E$39:$E$46,MATCH(BR86,'Lease Abstract'!$B$39:$B$46)))</f>
        <v>3434.349445</v>
      </c>
      <c r="BS89" s="41">
        <f t="array" ref="BS89">IFERROR((BS$86&lt;=$C$87)*INDEX('Lease Abstract'!$E$39:$E$46,MATCH(BS86,'Lease Abstract'!$B$39:$B$46)))</f>
        <v>3434.349445</v>
      </c>
      <c r="BT89" s="41">
        <f t="array" ref="BT89">IFERROR((BT$86&lt;=$C$87)*INDEX('Lease Abstract'!$E$39:$E$46,MATCH(BT86,'Lease Abstract'!$B$39:$B$46)))</f>
        <v>3434.349445</v>
      </c>
      <c r="BU89" s="41">
        <f t="array" ref="BU89">IFERROR((BU$86&lt;=$C$87)*INDEX('Lease Abstract'!$E$39:$E$46,MATCH(BU86,'Lease Abstract'!$B$39:$B$46)))</f>
        <v>3434.349445</v>
      </c>
      <c r="BV89" s="41">
        <f t="array" ref="BV89">IFERROR((BV$86&lt;=$C$87)*INDEX('Lease Abstract'!$E$39:$E$46,MATCH(BV86,'Lease Abstract'!$B$39:$B$46)))</f>
        <v>3434.349445</v>
      </c>
      <c r="BW89" s="41">
        <f t="array" ref="BW89">IFERROR((BW$86&lt;=$C$87)*INDEX('Lease Abstract'!$E$39:$E$46,MATCH(BW86,'Lease Abstract'!$B$39:$B$46)))</f>
        <v>3434.349445</v>
      </c>
      <c r="BX89" s="41">
        <f t="array" ref="BX89">IFERROR((BX$86&lt;=$C$87)*INDEX('Lease Abstract'!$E$39:$E$46,MATCH(BX86,'Lease Abstract'!$B$39:$B$46)))</f>
        <v>3434.349445</v>
      </c>
      <c r="BY89" s="41">
        <f t="array" ref="BY89">IFERROR((BY$86&lt;=$C$87)*INDEX('Lease Abstract'!$E$39:$E$46,MATCH(BY86,'Lease Abstract'!$B$39:$B$46)))</f>
        <v>3434.349445</v>
      </c>
      <c r="BZ89" s="41">
        <f t="array" ref="BZ89">IFERROR((BZ$86&lt;=$C$87)*INDEX('Lease Abstract'!$E$39:$E$46,MATCH(BZ86,'Lease Abstract'!$B$39:$B$46)))</f>
        <v>3434.349445</v>
      </c>
      <c r="CA89" s="41">
        <f t="array" ref="CA89">IFERROR((CA$86&lt;=$C$87)*INDEX('Lease Abstract'!$E$39:$E$46,MATCH(CA86,'Lease Abstract'!$B$39:$B$46)))</f>
        <v>3434.349445</v>
      </c>
      <c r="CB89" s="41">
        <f t="array" ref="CB89">IFERROR((CB$86&lt;=$C$87)*INDEX('Lease Abstract'!$E$39:$E$46,MATCH(CB86,'Lease Abstract'!$B$39:$B$46)))</f>
        <v>3434.349445</v>
      </c>
      <c r="CC89" s="41">
        <f t="array" ref="CC89">IFERROR((CC$86&lt;=$C$87)*INDEX('Lease Abstract'!$E$39:$E$46,MATCH(CC86,'Lease Abstract'!$B$39:$B$46)))</f>
        <v>3434.349445</v>
      </c>
    </row>
    <row r="90" ht="15.75" customHeight="1" outlineLevel="1">
      <c r="B90" s="20" t="s">
        <v>197</v>
      </c>
      <c r="D90" s="41"/>
      <c r="E90" s="238" t="s">
        <v>198</v>
      </c>
      <c r="F90" s="238" t="s">
        <v>199</v>
      </c>
      <c r="G90" s="238" t="s">
        <v>200</v>
      </c>
      <c r="H90" s="41"/>
      <c r="I90" s="217">
        <v>0.0</v>
      </c>
      <c r="J90" s="41">
        <f t="shared" ref="J90:CC90" si="53">SUM(J89)</f>
        <v>0</v>
      </c>
      <c r="K90" s="41">
        <f t="shared" si="53"/>
        <v>0</v>
      </c>
      <c r="L90" s="41">
        <f t="shared" si="53"/>
        <v>0</v>
      </c>
      <c r="M90" s="41">
        <f t="shared" si="53"/>
        <v>0</v>
      </c>
      <c r="N90" s="41">
        <f t="shared" si="53"/>
        <v>2962.5</v>
      </c>
      <c r="O90" s="41">
        <f t="shared" si="53"/>
        <v>2962.5</v>
      </c>
      <c r="P90" s="41">
        <f t="shared" si="53"/>
        <v>2962.5</v>
      </c>
      <c r="Q90" s="41">
        <f t="shared" si="53"/>
        <v>2962.5</v>
      </c>
      <c r="R90" s="41">
        <f t="shared" si="53"/>
        <v>2962.5</v>
      </c>
      <c r="S90" s="41">
        <f t="shared" si="53"/>
        <v>2962.5</v>
      </c>
      <c r="T90" s="41">
        <f t="shared" si="53"/>
        <v>2962.5</v>
      </c>
      <c r="U90" s="41">
        <f t="shared" si="53"/>
        <v>2962.5</v>
      </c>
      <c r="V90" s="41">
        <f t="shared" si="53"/>
        <v>3051.375</v>
      </c>
      <c r="W90" s="41">
        <f t="shared" si="53"/>
        <v>3051.375</v>
      </c>
      <c r="X90" s="41">
        <f t="shared" si="53"/>
        <v>3051.375</v>
      </c>
      <c r="Y90" s="41">
        <f t="shared" si="53"/>
        <v>3051.375</v>
      </c>
      <c r="Z90" s="41">
        <f t="shared" si="53"/>
        <v>3051.375</v>
      </c>
      <c r="AA90" s="41">
        <f t="shared" si="53"/>
        <v>3051.375</v>
      </c>
      <c r="AB90" s="41">
        <f t="shared" si="53"/>
        <v>3051.375</v>
      </c>
      <c r="AC90" s="41">
        <f t="shared" si="53"/>
        <v>3051.375</v>
      </c>
      <c r="AD90" s="41">
        <f t="shared" si="53"/>
        <v>3051.375</v>
      </c>
      <c r="AE90" s="41">
        <f t="shared" si="53"/>
        <v>3051.375</v>
      </c>
      <c r="AF90" s="41">
        <f t="shared" si="53"/>
        <v>3051.375</v>
      </c>
      <c r="AG90" s="41">
        <f t="shared" si="53"/>
        <v>3051.375</v>
      </c>
      <c r="AH90" s="41">
        <f t="shared" si="53"/>
        <v>3142.91625</v>
      </c>
      <c r="AI90" s="41">
        <f t="shared" si="53"/>
        <v>3142.91625</v>
      </c>
      <c r="AJ90" s="41">
        <f t="shared" si="53"/>
        <v>3142.91625</v>
      </c>
      <c r="AK90" s="41">
        <f t="shared" si="53"/>
        <v>3142.91625</v>
      </c>
      <c r="AL90" s="41">
        <f t="shared" si="53"/>
        <v>3142.91625</v>
      </c>
      <c r="AM90" s="41">
        <f t="shared" si="53"/>
        <v>3142.91625</v>
      </c>
      <c r="AN90" s="41">
        <f t="shared" si="53"/>
        <v>3142.91625</v>
      </c>
      <c r="AO90" s="41">
        <f t="shared" si="53"/>
        <v>3142.91625</v>
      </c>
      <c r="AP90" s="41">
        <f t="shared" si="53"/>
        <v>3142.91625</v>
      </c>
      <c r="AQ90" s="41">
        <f t="shared" si="53"/>
        <v>3142.91625</v>
      </c>
      <c r="AR90" s="41">
        <f t="shared" si="53"/>
        <v>3142.91625</v>
      </c>
      <c r="AS90" s="41">
        <f t="shared" si="53"/>
        <v>3142.91625</v>
      </c>
      <c r="AT90" s="41">
        <f t="shared" si="53"/>
        <v>3237.203738</v>
      </c>
      <c r="AU90" s="41">
        <f t="shared" si="53"/>
        <v>3237.203738</v>
      </c>
      <c r="AV90" s="41">
        <f t="shared" si="53"/>
        <v>3237.203738</v>
      </c>
      <c r="AW90" s="41">
        <f t="shared" si="53"/>
        <v>3237.203738</v>
      </c>
      <c r="AX90" s="41">
        <f t="shared" si="53"/>
        <v>3237.203738</v>
      </c>
      <c r="AY90" s="41">
        <f t="shared" si="53"/>
        <v>3237.203738</v>
      </c>
      <c r="AZ90" s="41">
        <f t="shared" si="53"/>
        <v>3237.203738</v>
      </c>
      <c r="BA90" s="41">
        <f t="shared" si="53"/>
        <v>3237.203738</v>
      </c>
      <c r="BB90" s="41">
        <f t="shared" si="53"/>
        <v>3237.203738</v>
      </c>
      <c r="BC90" s="41">
        <f t="shared" si="53"/>
        <v>3237.203738</v>
      </c>
      <c r="BD90" s="41">
        <f t="shared" si="53"/>
        <v>3237.203738</v>
      </c>
      <c r="BE90" s="41">
        <f t="shared" si="53"/>
        <v>3237.203738</v>
      </c>
      <c r="BF90" s="41">
        <f t="shared" si="53"/>
        <v>3334.31985</v>
      </c>
      <c r="BG90" s="41">
        <f t="shared" si="53"/>
        <v>3334.31985</v>
      </c>
      <c r="BH90" s="41">
        <f t="shared" si="53"/>
        <v>3334.31985</v>
      </c>
      <c r="BI90" s="41">
        <f t="shared" si="53"/>
        <v>3334.31985</v>
      </c>
      <c r="BJ90" s="41">
        <f t="shared" si="53"/>
        <v>3334.31985</v>
      </c>
      <c r="BK90" s="41">
        <f t="shared" si="53"/>
        <v>3334.31985</v>
      </c>
      <c r="BL90" s="41">
        <f t="shared" si="53"/>
        <v>3334.31985</v>
      </c>
      <c r="BM90" s="41">
        <f t="shared" si="53"/>
        <v>3334.31985</v>
      </c>
      <c r="BN90" s="41">
        <f t="shared" si="53"/>
        <v>3334.31985</v>
      </c>
      <c r="BO90" s="41">
        <f t="shared" si="53"/>
        <v>3334.31985</v>
      </c>
      <c r="BP90" s="41">
        <f t="shared" si="53"/>
        <v>3334.31985</v>
      </c>
      <c r="BQ90" s="41">
        <f t="shared" si="53"/>
        <v>3334.31985</v>
      </c>
      <c r="BR90" s="41">
        <f t="shared" si="53"/>
        <v>3434.349445</v>
      </c>
      <c r="BS90" s="41">
        <f t="shared" si="53"/>
        <v>3434.349445</v>
      </c>
      <c r="BT90" s="41">
        <f t="shared" si="53"/>
        <v>3434.349445</v>
      </c>
      <c r="BU90" s="41">
        <f t="shared" si="53"/>
        <v>3434.349445</v>
      </c>
      <c r="BV90" s="41">
        <f t="shared" si="53"/>
        <v>3434.349445</v>
      </c>
      <c r="BW90" s="41">
        <f t="shared" si="53"/>
        <v>3434.349445</v>
      </c>
      <c r="BX90" s="41">
        <f t="shared" si="53"/>
        <v>3434.349445</v>
      </c>
      <c r="BY90" s="41">
        <f t="shared" si="53"/>
        <v>3434.349445</v>
      </c>
      <c r="BZ90" s="41">
        <f t="shared" si="53"/>
        <v>3434.349445</v>
      </c>
      <c r="CA90" s="41">
        <f t="shared" si="53"/>
        <v>3434.349445</v>
      </c>
      <c r="CB90" s="41">
        <f t="shared" si="53"/>
        <v>3434.349445</v>
      </c>
      <c r="CC90" s="41">
        <f t="shared" si="53"/>
        <v>3434.349445</v>
      </c>
    </row>
    <row r="91" ht="15.75" customHeight="1" outlineLevel="1">
      <c r="A91" s="213"/>
      <c r="B91" s="214" t="s">
        <v>201</v>
      </c>
      <c r="C91" s="213"/>
      <c r="D91" s="239"/>
      <c r="E91" s="240">
        <f>N90/'Lease Abstract'!M6*12</f>
        <v>3.95</v>
      </c>
      <c r="F91" s="240">
        <f>AS90/'Lease Abstract'!M6*12</f>
        <v>4.190555</v>
      </c>
      <c r="G91" s="241">
        <f>((F91-E91)/E91)</f>
        <v>0.0609</v>
      </c>
      <c r="H91" s="213"/>
      <c r="I91" s="213"/>
      <c r="J91" s="213"/>
      <c r="K91" s="213"/>
      <c r="L91" s="213"/>
      <c r="M91" s="213"/>
      <c r="N91" s="213"/>
      <c r="O91" s="213"/>
      <c r="P91" s="213"/>
      <c r="Q91" s="213"/>
      <c r="R91" s="213"/>
      <c r="S91" s="213"/>
      <c r="T91" s="213"/>
      <c r="U91" s="213"/>
      <c r="V91" s="213"/>
      <c r="W91" s="213"/>
      <c r="X91" s="213"/>
      <c r="Y91" s="213"/>
      <c r="Z91" s="213"/>
      <c r="AA91" s="213"/>
      <c r="AB91" s="213"/>
      <c r="AC91" s="213"/>
      <c r="AD91" s="213"/>
      <c r="AE91" s="213"/>
      <c r="AF91" s="213"/>
      <c r="AG91" s="213"/>
      <c r="AH91" s="213"/>
      <c r="AI91" s="213"/>
      <c r="AJ91" s="213"/>
      <c r="AK91" s="213"/>
      <c r="AL91" s="213"/>
      <c r="AM91" s="213"/>
      <c r="AN91" s="213"/>
      <c r="AO91" s="213"/>
      <c r="AP91" s="213"/>
      <c r="AQ91" s="213"/>
      <c r="AR91" s="213"/>
      <c r="AS91" s="213"/>
      <c r="AT91" s="213"/>
      <c r="AU91" s="213"/>
      <c r="AV91" s="213"/>
      <c r="AW91" s="213"/>
      <c r="AX91" s="213"/>
      <c r="AY91" s="213"/>
      <c r="AZ91" s="213"/>
      <c r="BA91" s="213"/>
      <c r="BB91" s="213"/>
      <c r="BC91" s="213"/>
      <c r="BD91" s="213"/>
      <c r="BE91" s="213"/>
      <c r="BF91" s="213"/>
      <c r="BG91" s="213"/>
      <c r="BH91" s="213"/>
      <c r="BI91" s="213"/>
      <c r="BJ91" s="213"/>
      <c r="BK91" s="213"/>
      <c r="BL91" s="213"/>
      <c r="BM91" s="213"/>
      <c r="BN91" s="213"/>
      <c r="BO91" s="213"/>
      <c r="BP91" s="213"/>
      <c r="BQ91" s="213"/>
      <c r="BR91" s="213"/>
      <c r="BS91" s="213"/>
      <c r="BT91" s="213"/>
      <c r="BU91" s="213"/>
      <c r="BV91" s="213"/>
      <c r="BW91" s="213"/>
      <c r="BX91" s="213"/>
      <c r="BY91" s="213"/>
      <c r="BZ91" s="213"/>
      <c r="CA91" s="213"/>
      <c r="CB91" s="213"/>
      <c r="CC91" s="213"/>
    </row>
    <row r="92" ht="15.75" customHeight="1" outlineLevel="1">
      <c r="B92" s="51" t="s">
        <v>202</v>
      </c>
      <c r="C92" s="235" t="str">
        <f>'Lease Abstract'!C55</f>
        <v>Responsible</v>
      </c>
      <c r="D92" s="235" t="str">
        <f>'Lease Abstract'!F55</f>
        <v>Base Year</v>
      </c>
      <c r="E92" s="235" t="str">
        <f>'Lease Abstract'!G55</f>
        <v>F12 Estimate</v>
      </c>
      <c r="F92" s="235" t="str">
        <f>'Lease Abstract'!H55</f>
        <v>F12 Tenant</v>
      </c>
      <c r="G92" s="235" t="str">
        <f>'Lease Abstract'!I55</f>
        <v>F12 Landlord</v>
      </c>
      <c r="H92" s="235" t="str">
        <f>'Lease Abstract'!J55</f>
        <v>Ann. Growth</v>
      </c>
      <c r="I92" s="235"/>
      <c r="J92" s="234">
        <v>1.0</v>
      </c>
      <c r="K92" s="234">
        <f t="shared" ref="K92:CC92" si="54">J92+1</f>
        <v>2</v>
      </c>
      <c r="L92" s="234">
        <f t="shared" si="54"/>
        <v>3</v>
      </c>
      <c r="M92" s="234">
        <f t="shared" si="54"/>
        <v>4</v>
      </c>
      <c r="N92" s="234">
        <f t="shared" si="54"/>
        <v>5</v>
      </c>
      <c r="O92" s="234">
        <f t="shared" si="54"/>
        <v>6</v>
      </c>
      <c r="P92" s="234">
        <f t="shared" si="54"/>
        <v>7</v>
      </c>
      <c r="Q92" s="234">
        <f t="shared" si="54"/>
        <v>8</v>
      </c>
      <c r="R92" s="234">
        <f t="shared" si="54"/>
        <v>9</v>
      </c>
      <c r="S92" s="234">
        <f t="shared" si="54"/>
        <v>10</v>
      </c>
      <c r="T92" s="234">
        <f t="shared" si="54"/>
        <v>11</v>
      </c>
      <c r="U92" s="234">
        <f t="shared" si="54"/>
        <v>12</v>
      </c>
      <c r="V92" s="234">
        <f t="shared" si="54"/>
        <v>13</v>
      </c>
      <c r="W92" s="234">
        <f t="shared" si="54"/>
        <v>14</v>
      </c>
      <c r="X92" s="234">
        <f t="shared" si="54"/>
        <v>15</v>
      </c>
      <c r="Y92" s="234">
        <f t="shared" si="54"/>
        <v>16</v>
      </c>
      <c r="Z92" s="234">
        <f t="shared" si="54"/>
        <v>17</v>
      </c>
      <c r="AA92" s="234">
        <f t="shared" si="54"/>
        <v>18</v>
      </c>
      <c r="AB92" s="234">
        <f t="shared" si="54"/>
        <v>19</v>
      </c>
      <c r="AC92" s="234">
        <f t="shared" si="54"/>
        <v>20</v>
      </c>
      <c r="AD92" s="234">
        <f t="shared" si="54"/>
        <v>21</v>
      </c>
      <c r="AE92" s="234">
        <f t="shared" si="54"/>
        <v>22</v>
      </c>
      <c r="AF92" s="234">
        <f t="shared" si="54"/>
        <v>23</v>
      </c>
      <c r="AG92" s="234">
        <f t="shared" si="54"/>
        <v>24</v>
      </c>
      <c r="AH92" s="234">
        <f t="shared" si="54"/>
        <v>25</v>
      </c>
      <c r="AI92" s="234">
        <f t="shared" si="54"/>
        <v>26</v>
      </c>
      <c r="AJ92" s="234">
        <f t="shared" si="54"/>
        <v>27</v>
      </c>
      <c r="AK92" s="234">
        <f t="shared" si="54"/>
        <v>28</v>
      </c>
      <c r="AL92" s="234">
        <f t="shared" si="54"/>
        <v>29</v>
      </c>
      <c r="AM92" s="234">
        <f t="shared" si="54"/>
        <v>30</v>
      </c>
      <c r="AN92" s="234">
        <f t="shared" si="54"/>
        <v>31</v>
      </c>
      <c r="AO92" s="234">
        <f t="shared" si="54"/>
        <v>32</v>
      </c>
      <c r="AP92" s="234">
        <f t="shared" si="54"/>
        <v>33</v>
      </c>
      <c r="AQ92" s="234">
        <f t="shared" si="54"/>
        <v>34</v>
      </c>
      <c r="AR92" s="234">
        <f t="shared" si="54"/>
        <v>35</v>
      </c>
      <c r="AS92" s="234">
        <f t="shared" si="54"/>
        <v>36</v>
      </c>
      <c r="AT92" s="234">
        <f t="shared" si="54"/>
        <v>37</v>
      </c>
      <c r="AU92" s="234">
        <f t="shared" si="54"/>
        <v>38</v>
      </c>
      <c r="AV92" s="234">
        <f t="shared" si="54"/>
        <v>39</v>
      </c>
      <c r="AW92" s="234">
        <f t="shared" si="54"/>
        <v>40</v>
      </c>
      <c r="AX92" s="234">
        <f t="shared" si="54"/>
        <v>41</v>
      </c>
      <c r="AY92" s="234">
        <f t="shared" si="54"/>
        <v>42</v>
      </c>
      <c r="AZ92" s="234">
        <f t="shared" si="54"/>
        <v>43</v>
      </c>
      <c r="BA92" s="234">
        <f t="shared" si="54"/>
        <v>44</v>
      </c>
      <c r="BB92" s="234">
        <f t="shared" si="54"/>
        <v>45</v>
      </c>
      <c r="BC92" s="234">
        <f t="shared" si="54"/>
        <v>46</v>
      </c>
      <c r="BD92" s="234">
        <f t="shared" si="54"/>
        <v>47</v>
      </c>
      <c r="BE92" s="234">
        <f t="shared" si="54"/>
        <v>48</v>
      </c>
      <c r="BF92" s="234">
        <f t="shared" si="54"/>
        <v>49</v>
      </c>
      <c r="BG92" s="234">
        <f t="shared" si="54"/>
        <v>50</v>
      </c>
      <c r="BH92" s="234">
        <f t="shared" si="54"/>
        <v>51</v>
      </c>
      <c r="BI92" s="234">
        <f t="shared" si="54"/>
        <v>52</v>
      </c>
      <c r="BJ92" s="234">
        <f t="shared" si="54"/>
        <v>53</v>
      </c>
      <c r="BK92" s="234">
        <f t="shared" si="54"/>
        <v>54</v>
      </c>
      <c r="BL92" s="234">
        <f t="shared" si="54"/>
        <v>55</v>
      </c>
      <c r="BM92" s="234">
        <f t="shared" si="54"/>
        <v>56</v>
      </c>
      <c r="BN92" s="234">
        <f t="shared" si="54"/>
        <v>57</v>
      </c>
      <c r="BO92" s="234">
        <f t="shared" si="54"/>
        <v>58</v>
      </c>
      <c r="BP92" s="234">
        <f t="shared" si="54"/>
        <v>59</v>
      </c>
      <c r="BQ92" s="234">
        <f t="shared" si="54"/>
        <v>60</v>
      </c>
      <c r="BR92" s="234">
        <f t="shared" si="54"/>
        <v>61</v>
      </c>
      <c r="BS92" s="234">
        <f t="shared" si="54"/>
        <v>62</v>
      </c>
      <c r="BT92" s="234">
        <f t="shared" si="54"/>
        <v>63</v>
      </c>
      <c r="BU92" s="234">
        <f t="shared" si="54"/>
        <v>64</v>
      </c>
      <c r="BV92" s="234">
        <f t="shared" si="54"/>
        <v>65</v>
      </c>
      <c r="BW92" s="234">
        <f t="shared" si="54"/>
        <v>66</v>
      </c>
      <c r="BX92" s="234">
        <f t="shared" si="54"/>
        <v>67</v>
      </c>
      <c r="BY92" s="234">
        <f t="shared" si="54"/>
        <v>68</v>
      </c>
      <c r="BZ92" s="234">
        <f t="shared" si="54"/>
        <v>69</v>
      </c>
      <c r="CA92" s="234">
        <f t="shared" si="54"/>
        <v>70</v>
      </c>
      <c r="CB92" s="234">
        <f t="shared" si="54"/>
        <v>71</v>
      </c>
      <c r="CC92" s="234">
        <f t="shared" si="54"/>
        <v>72</v>
      </c>
    </row>
    <row r="93" ht="15.75" hidden="1" customHeight="1" outlineLevel="1">
      <c r="B93" s="2" t="str">
        <f>IF('Lease Abstract'!B56="","NA",'Lease Abstract'!B56)</f>
        <v>Utilities</v>
      </c>
      <c r="C93" s="242" t="str">
        <f>'Lease Abstract'!C56</f>
        <v/>
      </c>
      <c r="D93" s="242">
        <f>'Lease Abstract'!F56</f>
        <v>0</v>
      </c>
      <c r="E93" s="242">
        <f>'Lease Abstract'!G56</f>
        <v>0</v>
      </c>
      <c r="F93" s="242">
        <f t="shared" ref="F93:F110" si="56">IF(OR(E93="",D93=""),0,(C93="Tenant")*E93+(C93="Base Year")*(E93-D93))</f>
        <v>0</v>
      </c>
      <c r="G93" s="242">
        <f t="shared" ref="G93:G110" si="57">E93-F93</f>
        <v>0</v>
      </c>
      <c r="H93" s="243" t="str">
        <f>'Lease Abstract'!J56</f>
        <v/>
      </c>
      <c r="I93" s="243"/>
      <c r="J93" s="46">
        <f t="shared" ref="J93:CC93" si="55">(J$86&lt;=$C$87)*(($C93="Tenant")*J135+($C93="Base Year")*(J135*12-$D93)/12)</f>
        <v>0</v>
      </c>
      <c r="K93" s="46">
        <f t="shared" si="55"/>
        <v>0</v>
      </c>
      <c r="L93" s="46">
        <f t="shared" si="55"/>
        <v>0</v>
      </c>
      <c r="M93" s="46">
        <f t="shared" si="55"/>
        <v>0</v>
      </c>
      <c r="N93" s="46">
        <f t="shared" si="55"/>
        <v>0</v>
      </c>
      <c r="O93" s="46">
        <f t="shared" si="55"/>
        <v>0</v>
      </c>
      <c r="P93" s="46">
        <f t="shared" si="55"/>
        <v>0</v>
      </c>
      <c r="Q93" s="46">
        <f t="shared" si="55"/>
        <v>0</v>
      </c>
      <c r="R93" s="46">
        <f t="shared" si="55"/>
        <v>0</v>
      </c>
      <c r="S93" s="46">
        <f t="shared" si="55"/>
        <v>0</v>
      </c>
      <c r="T93" s="46">
        <f t="shared" si="55"/>
        <v>0</v>
      </c>
      <c r="U93" s="46">
        <f t="shared" si="55"/>
        <v>0</v>
      </c>
      <c r="V93" s="46">
        <f t="shared" si="55"/>
        <v>0</v>
      </c>
      <c r="W93" s="46">
        <f t="shared" si="55"/>
        <v>0</v>
      </c>
      <c r="X93" s="46">
        <f t="shared" si="55"/>
        <v>0</v>
      </c>
      <c r="Y93" s="46">
        <f t="shared" si="55"/>
        <v>0</v>
      </c>
      <c r="Z93" s="46">
        <f t="shared" si="55"/>
        <v>0</v>
      </c>
      <c r="AA93" s="46">
        <f t="shared" si="55"/>
        <v>0</v>
      </c>
      <c r="AB93" s="46">
        <f t="shared" si="55"/>
        <v>0</v>
      </c>
      <c r="AC93" s="46">
        <f t="shared" si="55"/>
        <v>0</v>
      </c>
      <c r="AD93" s="46">
        <f t="shared" si="55"/>
        <v>0</v>
      </c>
      <c r="AE93" s="46">
        <f t="shared" si="55"/>
        <v>0</v>
      </c>
      <c r="AF93" s="46">
        <f t="shared" si="55"/>
        <v>0</v>
      </c>
      <c r="AG93" s="46">
        <f t="shared" si="55"/>
        <v>0</v>
      </c>
      <c r="AH93" s="46">
        <f t="shared" si="55"/>
        <v>0</v>
      </c>
      <c r="AI93" s="46">
        <f t="shared" si="55"/>
        <v>0</v>
      </c>
      <c r="AJ93" s="46">
        <f t="shared" si="55"/>
        <v>0</v>
      </c>
      <c r="AK93" s="46">
        <f t="shared" si="55"/>
        <v>0</v>
      </c>
      <c r="AL93" s="46">
        <f t="shared" si="55"/>
        <v>0</v>
      </c>
      <c r="AM93" s="46">
        <f t="shared" si="55"/>
        <v>0</v>
      </c>
      <c r="AN93" s="46">
        <f t="shared" si="55"/>
        <v>0</v>
      </c>
      <c r="AO93" s="46">
        <f t="shared" si="55"/>
        <v>0</v>
      </c>
      <c r="AP93" s="46">
        <f t="shared" si="55"/>
        <v>0</v>
      </c>
      <c r="AQ93" s="46">
        <f t="shared" si="55"/>
        <v>0</v>
      </c>
      <c r="AR93" s="46">
        <f t="shared" si="55"/>
        <v>0</v>
      </c>
      <c r="AS93" s="46">
        <f t="shared" si="55"/>
        <v>0</v>
      </c>
      <c r="AT93" s="46">
        <f t="shared" si="55"/>
        <v>0</v>
      </c>
      <c r="AU93" s="46">
        <f t="shared" si="55"/>
        <v>0</v>
      </c>
      <c r="AV93" s="46">
        <f t="shared" si="55"/>
        <v>0</v>
      </c>
      <c r="AW93" s="46">
        <f t="shared" si="55"/>
        <v>0</v>
      </c>
      <c r="AX93" s="46">
        <f t="shared" si="55"/>
        <v>0</v>
      </c>
      <c r="AY93" s="46">
        <f t="shared" si="55"/>
        <v>0</v>
      </c>
      <c r="AZ93" s="46">
        <f t="shared" si="55"/>
        <v>0</v>
      </c>
      <c r="BA93" s="46">
        <f t="shared" si="55"/>
        <v>0</v>
      </c>
      <c r="BB93" s="46">
        <f t="shared" si="55"/>
        <v>0</v>
      </c>
      <c r="BC93" s="46">
        <f t="shared" si="55"/>
        <v>0</v>
      </c>
      <c r="BD93" s="46">
        <f t="shared" si="55"/>
        <v>0</v>
      </c>
      <c r="BE93" s="46">
        <f t="shared" si="55"/>
        <v>0</v>
      </c>
      <c r="BF93" s="46">
        <f t="shared" si="55"/>
        <v>0</v>
      </c>
      <c r="BG93" s="46">
        <f t="shared" si="55"/>
        <v>0</v>
      </c>
      <c r="BH93" s="46">
        <f t="shared" si="55"/>
        <v>0</v>
      </c>
      <c r="BI93" s="46">
        <f t="shared" si="55"/>
        <v>0</v>
      </c>
      <c r="BJ93" s="46">
        <f t="shared" si="55"/>
        <v>0</v>
      </c>
      <c r="BK93" s="46">
        <f t="shared" si="55"/>
        <v>0</v>
      </c>
      <c r="BL93" s="46">
        <f t="shared" si="55"/>
        <v>0</v>
      </c>
      <c r="BM93" s="46">
        <f t="shared" si="55"/>
        <v>0</v>
      </c>
      <c r="BN93" s="46">
        <f t="shared" si="55"/>
        <v>0</v>
      </c>
      <c r="BO93" s="46">
        <f t="shared" si="55"/>
        <v>0</v>
      </c>
      <c r="BP93" s="46">
        <f t="shared" si="55"/>
        <v>0</v>
      </c>
      <c r="BQ93" s="46">
        <f t="shared" si="55"/>
        <v>0</v>
      </c>
      <c r="BR93" s="46">
        <f t="shared" si="55"/>
        <v>0</v>
      </c>
      <c r="BS93" s="46">
        <f t="shared" si="55"/>
        <v>0</v>
      </c>
      <c r="BT93" s="46">
        <f t="shared" si="55"/>
        <v>0</v>
      </c>
      <c r="BU93" s="46">
        <f t="shared" si="55"/>
        <v>0</v>
      </c>
      <c r="BV93" s="46">
        <f t="shared" si="55"/>
        <v>0</v>
      </c>
      <c r="BW93" s="46">
        <f t="shared" si="55"/>
        <v>0</v>
      </c>
      <c r="BX93" s="46">
        <f t="shared" si="55"/>
        <v>0</v>
      </c>
      <c r="BY93" s="46">
        <f t="shared" si="55"/>
        <v>0</v>
      </c>
      <c r="BZ93" s="46">
        <f t="shared" si="55"/>
        <v>0</v>
      </c>
      <c r="CA93" s="46">
        <f t="shared" si="55"/>
        <v>0</v>
      </c>
      <c r="CB93" s="46">
        <f t="shared" si="55"/>
        <v>0</v>
      </c>
      <c r="CC93" s="46">
        <f t="shared" si="55"/>
        <v>0</v>
      </c>
    </row>
    <row r="94" ht="15.75" hidden="1" customHeight="1" outlineLevel="1">
      <c r="B94" s="2" t="str">
        <f>IF('Lease Abstract'!B57="","NA",'Lease Abstract'!B57)</f>
        <v>Security</v>
      </c>
      <c r="C94" s="242" t="str">
        <f>'Lease Abstract'!C57</f>
        <v>Tenant</v>
      </c>
      <c r="D94" s="242">
        <f>'Lease Abstract'!F57</f>
        <v>0</v>
      </c>
      <c r="E94" s="242">
        <f>'Lease Abstract'!G57</f>
        <v>0</v>
      </c>
      <c r="F94" s="242">
        <f t="shared" si="56"/>
        <v>0</v>
      </c>
      <c r="G94" s="242">
        <f t="shared" si="57"/>
        <v>0</v>
      </c>
      <c r="H94" s="243" t="str">
        <f>'Lease Abstract'!J57</f>
        <v/>
      </c>
      <c r="I94" s="243"/>
      <c r="J94" s="46">
        <f t="shared" ref="J94:CC94" si="58">(J$86&lt;=$C$87)*(($C94="Tenant")*J136+($C94="Base Year")*(J136*12-$D94)/12)</f>
        <v>0</v>
      </c>
      <c r="K94" s="46">
        <f t="shared" si="58"/>
        <v>0</v>
      </c>
      <c r="L94" s="46">
        <f t="shared" si="58"/>
        <v>0</v>
      </c>
      <c r="M94" s="46">
        <f t="shared" si="58"/>
        <v>0</v>
      </c>
      <c r="N94" s="46">
        <f t="shared" si="58"/>
        <v>0</v>
      </c>
      <c r="O94" s="46">
        <f t="shared" si="58"/>
        <v>0</v>
      </c>
      <c r="P94" s="46">
        <f t="shared" si="58"/>
        <v>0</v>
      </c>
      <c r="Q94" s="46">
        <f t="shared" si="58"/>
        <v>0</v>
      </c>
      <c r="R94" s="46">
        <f t="shared" si="58"/>
        <v>0</v>
      </c>
      <c r="S94" s="46">
        <f t="shared" si="58"/>
        <v>0</v>
      </c>
      <c r="T94" s="46">
        <f t="shared" si="58"/>
        <v>0</v>
      </c>
      <c r="U94" s="46">
        <f t="shared" si="58"/>
        <v>0</v>
      </c>
      <c r="V94" s="46">
        <f t="shared" si="58"/>
        <v>0</v>
      </c>
      <c r="W94" s="46">
        <f t="shared" si="58"/>
        <v>0</v>
      </c>
      <c r="X94" s="46">
        <f t="shared" si="58"/>
        <v>0</v>
      </c>
      <c r="Y94" s="46">
        <f t="shared" si="58"/>
        <v>0</v>
      </c>
      <c r="Z94" s="46">
        <f t="shared" si="58"/>
        <v>0</v>
      </c>
      <c r="AA94" s="46">
        <f t="shared" si="58"/>
        <v>0</v>
      </c>
      <c r="AB94" s="46">
        <f t="shared" si="58"/>
        <v>0</v>
      </c>
      <c r="AC94" s="46">
        <f t="shared" si="58"/>
        <v>0</v>
      </c>
      <c r="AD94" s="46">
        <f t="shared" si="58"/>
        <v>0</v>
      </c>
      <c r="AE94" s="46">
        <f t="shared" si="58"/>
        <v>0</v>
      </c>
      <c r="AF94" s="46">
        <f t="shared" si="58"/>
        <v>0</v>
      </c>
      <c r="AG94" s="46">
        <f t="shared" si="58"/>
        <v>0</v>
      </c>
      <c r="AH94" s="46">
        <f t="shared" si="58"/>
        <v>0</v>
      </c>
      <c r="AI94" s="46">
        <f t="shared" si="58"/>
        <v>0</v>
      </c>
      <c r="AJ94" s="46">
        <f t="shared" si="58"/>
        <v>0</v>
      </c>
      <c r="AK94" s="46">
        <f t="shared" si="58"/>
        <v>0</v>
      </c>
      <c r="AL94" s="46">
        <f t="shared" si="58"/>
        <v>0</v>
      </c>
      <c r="AM94" s="46">
        <f t="shared" si="58"/>
        <v>0</v>
      </c>
      <c r="AN94" s="46">
        <f t="shared" si="58"/>
        <v>0</v>
      </c>
      <c r="AO94" s="46">
        <f t="shared" si="58"/>
        <v>0</v>
      </c>
      <c r="AP94" s="46">
        <f t="shared" si="58"/>
        <v>0</v>
      </c>
      <c r="AQ94" s="46">
        <f t="shared" si="58"/>
        <v>0</v>
      </c>
      <c r="AR94" s="46">
        <f t="shared" si="58"/>
        <v>0</v>
      </c>
      <c r="AS94" s="46">
        <f t="shared" si="58"/>
        <v>0</v>
      </c>
      <c r="AT94" s="46">
        <f t="shared" si="58"/>
        <v>0</v>
      </c>
      <c r="AU94" s="46">
        <f t="shared" si="58"/>
        <v>0</v>
      </c>
      <c r="AV94" s="46">
        <f t="shared" si="58"/>
        <v>0</v>
      </c>
      <c r="AW94" s="46">
        <f t="shared" si="58"/>
        <v>0</v>
      </c>
      <c r="AX94" s="46">
        <f t="shared" si="58"/>
        <v>0</v>
      </c>
      <c r="AY94" s="46">
        <f t="shared" si="58"/>
        <v>0</v>
      </c>
      <c r="AZ94" s="46">
        <f t="shared" si="58"/>
        <v>0</v>
      </c>
      <c r="BA94" s="46">
        <f t="shared" si="58"/>
        <v>0</v>
      </c>
      <c r="BB94" s="46">
        <f t="shared" si="58"/>
        <v>0</v>
      </c>
      <c r="BC94" s="46">
        <f t="shared" si="58"/>
        <v>0</v>
      </c>
      <c r="BD94" s="46">
        <f t="shared" si="58"/>
        <v>0</v>
      </c>
      <c r="BE94" s="46">
        <f t="shared" si="58"/>
        <v>0</v>
      </c>
      <c r="BF94" s="46">
        <f t="shared" si="58"/>
        <v>0</v>
      </c>
      <c r="BG94" s="46">
        <f t="shared" si="58"/>
        <v>0</v>
      </c>
      <c r="BH94" s="46">
        <f t="shared" si="58"/>
        <v>0</v>
      </c>
      <c r="BI94" s="46">
        <f t="shared" si="58"/>
        <v>0</v>
      </c>
      <c r="BJ94" s="46">
        <f t="shared" si="58"/>
        <v>0</v>
      </c>
      <c r="BK94" s="46">
        <f t="shared" si="58"/>
        <v>0</v>
      </c>
      <c r="BL94" s="46">
        <f t="shared" si="58"/>
        <v>0</v>
      </c>
      <c r="BM94" s="46">
        <f t="shared" si="58"/>
        <v>0</v>
      </c>
      <c r="BN94" s="46">
        <f t="shared" si="58"/>
        <v>0</v>
      </c>
      <c r="BO94" s="46">
        <f t="shared" si="58"/>
        <v>0</v>
      </c>
      <c r="BP94" s="46">
        <f t="shared" si="58"/>
        <v>0</v>
      </c>
      <c r="BQ94" s="46">
        <f t="shared" si="58"/>
        <v>0</v>
      </c>
      <c r="BR94" s="46">
        <f t="shared" si="58"/>
        <v>0</v>
      </c>
      <c r="BS94" s="46">
        <f t="shared" si="58"/>
        <v>0</v>
      </c>
      <c r="BT94" s="46">
        <f t="shared" si="58"/>
        <v>0</v>
      </c>
      <c r="BU94" s="46">
        <f t="shared" si="58"/>
        <v>0</v>
      </c>
      <c r="BV94" s="46">
        <f t="shared" si="58"/>
        <v>0</v>
      </c>
      <c r="BW94" s="46">
        <f t="shared" si="58"/>
        <v>0</v>
      </c>
      <c r="BX94" s="46">
        <f t="shared" si="58"/>
        <v>0</v>
      </c>
      <c r="BY94" s="46">
        <f t="shared" si="58"/>
        <v>0</v>
      </c>
      <c r="BZ94" s="46">
        <f t="shared" si="58"/>
        <v>0</v>
      </c>
      <c r="CA94" s="46">
        <f t="shared" si="58"/>
        <v>0</v>
      </c>
      <c r="CB94" s="46">
        <f t="shared" si="58"/>
        <v>0</v>
      </c>
      <c r="CC94" s="46">
        <f t="shared" si="58"/>
        <v>0</v>
      </c>
    </row>
    <row r="95" ht="15.75" hidden="1" customHeight="1" outlineLevel="1">
      <c r="B95" s="2" t="str">
        <f>IF('Lease Abstract'!B58="","NA",'Lease Abstract'!B58)</f>
        <v>Trash</v>
      </c>
      <c r="C95" s="242" t="str">
        <f>'Lease Abstract'!C58</f>
        <v/>
      </c>
      <c r="D95" s="242">
        <f>'Lease Abstract'!F58</f>
        <v>0</v>
      </c>
      <c r="E95" s="242">
        <f>'Lease Abstract'!G58</f>
        <v>0</v>
      </c>
      <c r="F95" s="242">
        <f t="shared" si="56"/>
        <v>0</v>
      </c>
      <c r="G95" s="242">
        <f t="shared" si="57"/>
        <v>0</v>
      </c>
      <c r="H95" s="243" t="str">
        <f>'Lease Abstract'!J58</f>
        <v/>
      </c>
      <c r="I95" s="243"/>
      <c r="J95" s="46">
        <f t="shared" ref="J95:CC95" si="59">(J$86&lt;=$C$87)*(($C95="Tenant")*J137+($C95="Base Year")*(J137*12-$D95)/12)</f>
        <v>0</v>
      </c>
      <c r="K95" s="46">
        <f t="shared" si="59"/>
        <v>0</v>
      </c>
      <c r="L95" s="46">
        <f t="shared" si="59"/>
        <v>0</v>
      </c>
      <c r="M95" s="46">
        <f t="shared" si="59"/>
        <v>0</v>
      </c>
      <c r="N95" s="46">
        <f t="shared" si="59"/>
        <v>0</v>
      </c>
      <c r="O95" s="46">
        <f t="shared" si="59"/>
        <v>0</v>
      </c>
      <c r="P95" s="46">
        <f t="shared" si="59"/>
        <v>0</v>
      </c>
      <c r="Q95" s="46">
        <f t="shared" si="59"/>
        <v>0</v>
      </c>
      <c r="R95" s="46">
        <f t="shared" si="59"/>
        <v>0</v>
      </c>
      <c r="S95" s="46">
        <f t="shared" si="59"/>
        <v>0</v>
      </c>
      <c r="T95" s="46">
        <f t="shared" si="59"/>
        <v>0</v>
      </c>
      <c r="U95" s="46">
        <f t="shared" si="59"/>
        <v>0</v>
      </c>
      <c r="V95" s="46">
        <f t="shared" si="59"/>
        <v>0</v>
      </c>
      <c r="W95" s="46">
        <f t="shared" si="59"/>
        <v>0</v>
      </c>
      <c r="X95" s="46">
        <f t="shared" si="59"/>
        <v>0</v>
      </c>
      <c r="Y95" s="46">
        <f t="shared" si="59"/>
        <v>0</v>
      </c>
      <c r="Z95" s="46">
        <f t="shared" si="59"/>
        <v>0</v>
      </c>
      <c r="AA95" s="46">
        <f t="shared" si="59"/>
        <v>0</v>
      </c>
      <c r="AB95" s="46">
        <f t="shared" si="59"/>
        <v>0</v>
      </c>
      <c r="AC95" s="46">
        <f t="shared" si="59"/>
        <v>0</v>
      </c>
      <c r="AD95" s="46">
        <f t="shared" si="59"/>
        <v>0</v>
      </c>
      <c r="AE95" s="46">
        <f t="shared" si="59"/>
        <v>0</v>
      </c>
      <c r="AF95" s="46">
        <f t="shared" si="59"/>
        <v>0</v>
      </c>
      <c r="AG95" s="46">
        <f t="shared" si="59"/>
        <v>0</v>
      </c>
      <c r="AH95" s="46">
        <f t="shared" si="59"/>
        <v>0</v>
      </c>
      <c r="AI95" s="46">
        <f t="shared" si="59"/>
        <v>0</v>
      </c>
      <c r="AJ95" s="46">
        <f t="shared" si="59"/>
        <v>0</v>
      </c>
      <c r="AK95" s="46">
        <f t="shared" si="59"/>
        <v>0</v>
      </c>
      <c r="AL95" s="46">
        <f t="shared" si="59"/>
        <v>0</v>
      </c>
      <c r="AM95" s="46">
        <f t="shared" si="59"/>
        <v>0</v>
      </c>
      <c r="AN95" s="46">
        <f t="shared" si="59"/>
        <v>0</v>
      </c>
      <c r="AO95" s="46">
        <f t="shared" si="59"/>
        <v>0</v>
      </c>
      <c r="AP95" s="46">
        <f t="shared" si="59"/>
        <v>0</v>
      </c>
      <c r="AQ95" s="46">
        <f t="shared" si="59"/>
        <v>0</v>
      </c>
      <c r="AR95" s="46">
        <f t="shared" si="59"/>
        <v>0</v>
      </c>
      <c r="AS95" s="46">
        <f t="shared" si="59"/>
        <v>0</v>
      </c>
      <c r="AT95" s="46">
        <f t="shared" si="59"/>
        <v>0</v>
      </c>
      <c r="AU95" s="46">
        <f t="shared" si="59"/>
        <v>0</v>
      </c>
      <c r="AV95" s="46">
        <f t="shared" si="59"/>
        <v>0</v>
      </c>
      <c r="AW95" s="46">
        <f t="shared" si="59"/>
        <v>0</v>
      </c>
      <c r="AX95" s="46">
        <f t="shared" si="59"/>
        <v>0</v>
      </c>
      <c r="AY95" s="46">
        <f t="shared" si="59"/>
        <v>0</v>
      </c>
      <c r="AZ95" s="46">
        <f t="shared" si="59"/>
        <v>0</v>
      </c>
      <c r="BA95" s="46">
        <f t="shared" si="59"/>
        <v>0</v>
      </c>
      <c r="BB95" s="46">
        <f t="shared" si="59"/>
        <v>0</v>
      </c>
      <c r="BC95" s="46">
        <f t="shared" si="59"/>
        <v>0</v>
      </c>
      <c r="BD95" s="46">
        <f t="shared" si="59"/>
        <v>0</v>
      </c>
      <c r="BE95" s="46">
        <f t="shared" si="59"/>
        <v>0</v>
      </c>
      <c r="BF95" s="46">
        <f t="shared" si="59"/>
        <v>0</v>
      </c>
      <c r="BG95" s="46">
        <f t="shared" si="59"/>
        <v>0</v>
      </c>
      <c r="BH95" s="46">
        <f t="shared" si="59"/>
        <v>0</v>
      </c>
      <c r="BI95" s="46">
        <f t="shared" si="59"/>
        <v>0</v>
      </c>
      <c r="BJ95" s="46">
        <f t="shared" si="59"/>
        <v>0</v>
      </c>
      <c r="BK95" s="46">
        <f t="shared" si="59"/>
        <v>0</v>
      </c>
      <c r="BL95" s="46">
        <f t="shared" si="59"/>
        <v>0</v>
      </c>
      <c r="BM95" s="46">
        <f t="shared" si="59"/>
        <v>0</v>
      </c>
      <c r="BN95" s="46">
        <f t="shared" si="59"/>
        <v>0</v>
      </c>
      <c r="BO95" s="46">
        <f t="shared" si="59"/>
        <v>0</v>
      </c>
      <c r="BP95" s="46">
        <f t="shared" si="59"/>
        <v>0</v>
      </c>
      <c r="BQ95" s="46">
        <f t="shared" si="59"/>
        <v>0</v>
      </c>
      <c r="BR95" s="46">
        <f t="shared" si="59"/>
        <v>0</v>
      </c>
      <c r="BS95" s="46">
        <f t="shared" si="59"/>
        <v>0</v>
      </c>
      <c r="BT95" s="46">
        <f t="shared" si="59"/>
        <v>0</v>
      </c>
      <c r="BU95" s="46">
        <f t="shared" si="59"/>
        <v>0</v>
      </c>
      <c r="BV95" s="46">
        <f t="shared" si="59"/>
        <v>0</v>
      </c>
      <c r="BW95" s="46">
        <f t="shared" si="59"/>
        <v>0</v>
      </c>
      <c r="BX95" s="46">
        <f t="shared" si="59"/>
        <v>0</v>
      </c>
      <c r="BY95" s="46">
        <f t="shared" si="59"/>
        <v>0</v>
      </c>
      <c r="BZ95" s="46">
        <f t="shared" si="59"/>
        <v>0</v>
      </c>
      <c r="CA95" s="46">
        <f t="shared" si="59"/>
        <v>0</v>
      </c>
      <c r="CB95" s="46">
        <f t="shared" si="59"/>
        <v>0</v>
      </c>
      <c r="CC95" s="46">
        <f t="shared" si="59"/>
        <v>0</v>
      </c>
    </row>
    <row r="96" ht="15.75" hidden="1" customHeight="1" outlineLevel="1">
      <c r="B96" s="2" t="str">
        <f>IF('Lease Abstract'!B59="","NA",'Lease Abstract'!B59)</f>
        <v>Parking</v>
      </c>
      <c r="C96" s="242" t="str">
        <f>'Lease Abstract'!C59</f>
        <v>Tenant</v>
      </c>
      <c r="D96" s="242">
        <f>'Lease Abstract'!F59</f>
        <v>0</v>
      </c>
      <c r="E96" s="242">
        <f>'Lease Abstract'!G59</f>
        <v>0</v>
      </c>
      <c r="F96" s="242">
        <f t="shared" si="56"/>
        <v>0</v>
      </c>
      <c r="G96" s="242">
        <f t="shared" si="57"/>
        <v>0</v>
      </c>
      <c r="H96" s="243" t="str">
        <f>'Lease Abstract'!J59</f>
        <v/>
      </c>
      <c r="I96" s="243"/>
      <c r="J96" s="46">
        <f t="shared" ref="J96:CC96" si="60">(J$86&lt;=$C$87)*(($C96="Tenant")*J138+($C96="Base Year")*(J138*12-$D96)/12)</f>
        <v>0</v>
      </c>
      <c r="K96" s="46">
        <f t="shared" si="60"/>
        <v>0</v>
      </c>
      <c r="L96" s="46">
        <f t="shared" si="60"/>
        <v>0</v>
      </c>
      <c r="M96" s="46">
        <f t="shared" si="60"/>
        <v>0</v>
      </c>
      <c r="N96" s="46">
        <f t="shared" si="60"/>
        <v>0</v>
      </c>
      <c r="O96" s="46">
        <f t="shared" si="60"/>
        <v>0</v>
      </c>
      <c r="P96" s="46">
        <f t="shared" si="60"/>
        <v>0</v>
      </c>
      <c r="Q96" s="46">
        <f t="shared" si="60"/>
        <v>0</v>
      </c>
      <c r="R96" s="46">
        <f t="shared" si="60"/>
        <v>0</v>
      </c>
      <c r="S96" s="46">
        <f t="shared" si="60"/>
        <v>0</v>
      </c>
      <c r="T96" s="46">
        <f t="shared" si="60"/>
        <v>0</v>
      </c>
      <c r="U96" s="46">
        <f t="shared" si="60"/>
        <v>0</v>
      </c>
      <c r="V96" s="46">
        <f t="shared" si="60"/>
        <v>0</v>
      </c>
      <c r="W96" s="46">
        <f t="shared" si="60"/>
        <v>0</v>
      </c>
      <c r="X96" s="46">
        <f t="shared" si="60"/>
        <v>0</v>
      </c>
      <c r="Y96" s="46">
        <f t="shared" si="60"/>
        <v>0</v>
      </c>
      <c r="Z96" s="46">
        <f t="shared" si="60"/>
        <v>0</v>
      </c>
      <c r="AA96" s="46">
        <f t="shared" si="60"/>
        <v>0</v>
      </c>
      <c r="AB96" s="46">
        <f t="shared" si="60"/>
        <v>0</v>
      </c>
      <c r="AC96" s="46">
        <f t="shared" si="60"/>
        <v>0</v>
      </c>
      <c r="AD96" s="46">
        <f t="shared" si="60"/>
        <v>0</v>
      </c>
      <c r="AE96" s="46">
        <f t="shared" si="60"/>
        <v>0</v>
      </c>
      <c r="AF96" s="46">
        <f t="shared" si="60"/>
        <v>0</v>
      </c>
      <c r="AG96" s="46">
        <f t="shared" si="60"/>
        <v>0</v>
      </c>
      <c r="AH96" s="46">
        <f t="shared" si="60"/>
        <v>0</v>
      </c>
      <c r="AI96" s="46">
        <f t="shared" si="60"/>
        <v>0</v>
      </c>
      <c r="AJ96" s="46">
        <f t="shared" si="60"/>
        <v>0</v>
      </c>
      <c r="AK96" s="46">
        <f t="shared" si="60"/>
        <v>0</v>
      </c>
      <c r="AL96" s="46">
        <f t="shared" si="60"/>
        <v>0</v>
      </c>
      <c r="AM96" s="46">
        <f t="shared" si="60"/>
        <v>0</v>
      </c>
      <c r="AN96" s="46">
        <f t="shared" si="60"/>
        <v>0</v>
      </c>
      <c r="AO96" s="46">
        <f t="shared" si="60"/>
        <v>0</v>
      </c>
      <c r="AP96" s="46">
        <f t="shared" si="60"/>
        <v>0</v>
      </c>
      <c r="AQ96" s="46">
        <f t="shared" si="60"/>
        <v>0</v>
      </c>
      <c r="AR96" s="46">
        <f t="shared" si="60"/>
        <v>0</v>
      </c>
      <c r="AS96" s="46">
        <f t="shared" si="60"/>
        <v>0</v>
      </c>
      <c r="AT96" s="46">
        <f t="shared" si="60"/>
        <v>0</v>
      </c>
      <c r="AU96" s="46">
        <f t="shared" si="60"/>
        <v>0</v>
      </c>
      <c r="AV96" s="46">
        <f t="shared" si="60"/>
        <v>0</v>
      </c>
      <c r="AW96" s="46">
        <f t="shared" si="60"/>
        <v>0</v>
      </c>
      <c r="AX96" s="46">
        <f t="shared" si="60"/>
        <v>0</v>
      </c>
      <c r="AY96" s="46">
        <f t="shared" si="60"/>
        <v>0</v>
      </c>
      <c r="AZ96" s="46">
        <f t="shared" si="60"/>
        <v>0</v>
      </c>
      <c r="BA96" s="46">
        <f t="shared" si="60"/>
        <v>0</v>
      </c>
      <c r="BB96" s="46">
        <f t="shared" si="60"/>
        <v>0</v>
      </c>
      <c r="BC96" s="46">
        <f t="shared" si="60"/>
        <v>0</v>
      </c>
      <c r="BD96" s="46">
        <f t="shared" si="60"/>
        <v>0</v>
      </c>
      <c r="BE96" s="46">
        <f t="shared" si="60"/>
        <v>0</v>
      </c>
      <c r="BF96" s="46">
        <f t="shared" si="60"/>
        <v>0</v>
      </c>
      <c r="BG96" s="46">
        <f t="shared" si="60"/>
        <v>0</v>
      </c>
      <c r="BH96" s="46">
        <f t="shared" si="60"/>
        <v>0</v>
      </c>
      <c r="BI96" s="46">
        <f t="shared" si="60"/>
        <v>0</v>
      </c>
      <c r="BJ96" s="46">
        <f t="shared" si="60"/>
        <v>0</v>
      </c>
      <c r="BK96" s="46">
        <f t="shared" si="60"/>
        <v>0</v>
      </c>
      <c r="BL96" s="46">
        <f t="shared" si="60"/>
        <v>0</v>
      </c>
      <c r="BM96" s="46">
        <f t="shared" si="60"/>
        <v>0</v>
      </c>
      <c r="BN96" s="46">
        <f t="shared" si="60"/>
        <v>0</v>
      </c>
      <c r="BO96" s="46">
        <f t="shared" si="60"/>
        <v>0</v>
      </c>
      <c r="BP96" s="46">
        <f t="shared" si="60"/>
        <v>0</v>
      </c>
      <c r="BQ96" s="46">
        <f t="shared" si="60"/>
        <v>0</v>
      </c>
      <c r="BR96" s="46">
        <f t="shared" si="60"/>
        <v>0</v>
      </c>
      <c r="BS96" s="46">
        <f t="shared" si="60"/>
        <v>0</v>
      </c>
      <c r="BT96" s="46">
        <f t="shared" si="60"/>
        <v>0</v>
      </c>
      <c r="BU96" s="46">
        <f t="shared" si="60"/>
        <v>0</v>
      </c>
      <c r="BV96" s="46">
        <f t="shared" si="60"/>
        <v>0</v>
      </c>
      <c r="BW96" s="46">
        <f t="shared" si="60"/>
        <v>0</v>
      </c>
      <c r="BX96" s="46">
        <f t="shared" si="60"/>
        <v>0</v>
      </c>
      <c r="BY96" s="46">
        <f t="shared" si="60"/>
        <v>0</v>
      </c>
      <c r="BZ96" s="46">
        <f t="shared" si="60"/>
        <v>0</v>
      </c>
      <c r="CA96" s="46">
        <f t="shared" si="60"/>
        <v>0</v>
      </c>
      <c r="CB96" s="46">
        <f t="shared" si="60"/>
        <v>0</v>
      </c>
      <c r="CC96" s="46">
        <f t="shared" si="60"/>
        <v>0</v>
      </c>
    </row>
    <row r="97" ht="15.75" hidden="1" customHeight="1" outlineLevel="1">
      <c r="B97" s="2" t="str">
        <f>IF('Lease Abstract'!B60="","NA",'Lease Abstract'!B60)</f>
        <v>R&amp;M</v>
      </c>
      <c r="C97" s="242" t="str">
        <f>'Lease Abstract'!C60</f>
        <v/>
      </c>
      <c r="D97" s="242">
        <f>'Lease Abstract'!F60</f>
        <v>0</v>
      </c>
      <c r="E97" s="242">
        <f>'Lease Abstract'!G60</f>
        <v>0</v>
      </c>
      <c r="F97" s="242">
        <f t="shared" si="56"/>
        <v>0</v>
      </c>
      <c r="G97" s="242">
        <f t="shared" si="57"/>
        <v>0</v>
      </c>
      <c r="H97" s="243" t="str">
        <f>'Lease Abstract'!J60</f>
        <v/>
      </c>
      <c r="I97" s="243"/>
      <c r="J97" s="46">
        <f t="shared" ref="J97:CC97" si="61">(J$86&lt;=$C$87)*(($C97="Tenant")*J139+($C97="Base Year")*(J139*12-$D97)/12)</f>
        <v>0</v>
      </c>
      <c r="K97" s="46">
        <f t="shared" si="61"/>
        <v>0</v>
      </c>
      <c r="L97" s="46">
        <f t="shared" si="61"/>
        <v>0</v>
      </c>
      <c r="M97" s="46">
        <f t="shared" si="61"/>
        <v>0</v>
      </c>
      <c r="N97" s="46">
        <f t="shared" si="61"/>
        <v>0</v>
      </c>
      <c r="O97" s="46">
        <f t="shared" si="61"/>
        <v>0</v>
      </c>
      <c r="P97" s="46">
        <f t="shared" si="61"/>
        <v>0</v>
      </c>
      <c r="Q97" s="46">
        <f t="shared" si="61"/>
        <v>0</v>
      </c>
      <c r="R97" s="46">
        <f t="shared" si="61"/>
        <v>0</v>
      </c>
      <c r="S97" s="46">
        <f t="shared" si="61"/>
        <v>0</v>
      </c>
      <c r="T97" s="46">
        <f t="shared" si="61"/>
        <v>0</v>
      </c>
      <c r="U97" s="46">
        <f t="shared" si="61"/>
        <v>0</v>
      </c>
      <c r="V97" s="46">
        <f t="shared" si="61"/>
        <v>0</v>
      </c>
      <c r="W97" s="46">
        <f t="shared" si="61"/>
        <v>0</v>
      </c>
      <c r="X97" s="46">
        <f t="shared" si="61"/>
        <v>0</v>
      </c>
      <c r="Y97" s="46">
        <f t="shared" si="61"/>
        <v>0</v>
      </c>
      <c r="Z97" s="46">
        <f t="shared" si="61"/>
        <v>0</v>
      </c>
      <c r="AA97" s="46">
        <f t="shared" si="61"/>
        <v>0</v>
      </c>
      <c r="AB97" s="46">
        <f t="shared" si="61"/>
        <v>0</v>
      </c>
      <c r="AC97" s="46">
        <f t="shared" si="61"/>
        <v>0</v>
      </c>
      <c r="AD97" s="46">
        <f t="shared" si="61"/>
        <v>0</v>
      </c>
      <c r="AE97" s="46">
        <f t="shared" si="61"/>
        <v>0</v>
      </c>
      <c r="AF97" s="46">
        <f t="shared" si="61"/>
        <v>0</v>
      </c>
      <c r="AG97" s="46">
        <f t="shared" si="61"/>
        <v>0</v>
      </c>
      <c r="AH97" s="46">
        <f t="shared" si="61"/>
        <v>0</v>
      </c>
      <c r="AI97" s="46">
        <f t="shared" si="61"/>
        <v>0</v>
      </c>
      <c r="AJ97" s="46">
        <f t="shared" si="61"/>
        <v>0</v>
      </c>
      <c r="AK97" s="46">
        <f t="shared" si="61"/>
        <v>0</v>
      </c>
      <c r="AL97" s="46">
        <f t="shared" si="61"/>
        <v>0</v>
      </c>
      <c r="AM97" s="46">
        <f t="shared" si="61"/>
        <v>0</v>
      </c>
      <c r="AN97" s="46">
        <f t="shared" si="61"/>
        <v>0</v>
      </c>
      <c r="AO97" s="46">
        <f t="shared" si="61"/>
        <v>0</v>
      </c>
      <c r="AP97" s="46">
        <f t="shared" si="61"/>
        <v>0</v>
      </c>
      <c r="AQ97" s="46">
        <f t="shared" si="61"/>
        <v>0</v>
      </c>
      <c r="AR97" s="46">
        <f t="shared" si="61"/>
        <v>0</v>
      </c>
      <c r="AS97" s="46">
        <f t="shared" si="61"/>
        <v>0</v>
      </c>
      <c r="AT97" s="46">
        <f t="shared" si="61"/>
        <v>0</v>
      </c>
      <c r="AU97" s="46">
        <f t="shared" si="61"/>
        <v>0</v>
      </c>
      <c r="AV97" s="46">
        <f t="shared" si="61"/>
        <v>0</v>
      </c>
      <c r="AW97" s="46">
        <f t="shared" si="61"/>
        <v>0</v>
      </c>
      <c r="AX97" s="46">
        <f t="shared" si="61"/>
        <v>0</v>
      </c>
      <c r="AY97" s="46">
        <f t="shared" si="61"/>
        <v>0</v>
      </c>
      <c r="AZ97" s="46">
        <f t="shared" si="61"/>
        <v>0</v>
      </c>
      <c r="BA97" s="46">
        <f t="shared" si="61"/>
        <v>0</v>
      </c>
      <c r="BB97" s="46">
        <f t="shared" si="61"/>
        <v>0</v>
      </c>
      <c r="BC97" s="46">
        <f t="shared" si="61"/>
        <v>0</v>
      </c>
      <c r="BD97" s="46">
        <f t="shared" si="61"/>
        <v>0</v>
      </c>
      <c r="BE97" s="46">
        <f t="shared" si="61"/>
        <v>0</v>
      </c>
      <c r="BF97" s="46">
        <f t="shared" si="61"/>
        <v>0</v>
      </c>
      <c r="BG97" s="46">
        <f t="shared" si="61"/>
        <v>0</v>
      </c>
      <c r="BH97" s="46">
        <f t="shared" si="61"/>
        <v>0</v>
      </c>
      <c r="BI97" s="46">
        <f t="shared" si="61"/>
        <v>0</v>
      </c>
      <c r="BJ97" s="46">
        <f t="shared" si="61"/>
        <v>0</v>
      </c>
      <c r="BK97" s="46">
        <f t="shared" si="61"/>
        <v>0</v>
      </c>
      <c r="BL97" s="46">
        <f t="shared" si="61"/>
        <v>0</v>
      </c>
      <c r="BM97" s="46">
        <f t="shared" si="61"/>
        <v>0</v>
      </c>
      <c r="BN97" s="46">
        <f t="shared" si="61"/>
        <v>0</v>
      </c>
      <c r="BO97" s="46">
        <f t="shared" si="61"/>
        <v>0</v>
      </c>
      <c r="BP97" s="46">
        <f t="shared" si="61"/>
        <v>0</v>
      </c>
      <c r="BQ97" s="46">
        <f t="shared" si="61"/>
        <v>0</v>
      </c>
      <c r="BR97" s="46">
        <f t="shared" si="61"/>
        <v>0</v>
      </c>
      <c r="BS97" s="46">
        <f t="shared" si="61"/>
        <v>0</v>
      </c>
      <c r="BT97" s="46">
        <f t="shared" si="61"/>
        <v>0</v>
      </c>
      <c r="BU97" s="46">
        <f t="shared" si="61"/>
        <v>0</v>
      </c>
      <c r="BV97" s="46">
        <f t="shared" si="61"/>
        <v>0</v>
      </c>
      <c r="BW97" s="46">
        <f t="shared" si="61"/>
        <v>0</v>
      </c>
      <c r="BX97" s="46">
        <f t="shared" si="61"/>
        <v>0</v>
      </c>
      <c r="BY97" s="46">
        <f t="shared" si="61"/>
        <v>0</v>
      </c>
      <c r="BZ97" s="46">
        <f t="shared" si="61"/>
        <v>0</v>
      </c>
      <c r="CA97" s="46">
        <f t="shared" si="61"/>
        <v>0</v>
      </c>
      <c r="CB97" s="46">
        <f t="shared" si="61"/>
        <v>0</v>
      </c>
      <c r="CC97" s="46">
        <f t="shared" si="61"/>
        <v>0</v>
      </c>
    </row>
    <row r="98" ht="15.75" hidden="1" customHeight="1" outlineLevel="1">
      <c r="B98" s="2" t="str">
        <f>IF('Lease Abstract'!B61="","NA",'Lease Abstract'!B61)</f>
        <v>Landscaping</v>
      </c>
      <c r="C98" s="242" t="str">
        <f>'Lease Abstract'!C61</f>
        <v/>
      </c>
      <c r="D98" s="242">
        <f>'Lease Abstract'!F61</f>
        <v>0</v>
      </c>
      <c r="E98" s="242">
        <f>'Lease Abstract'!G61</f>
        <v>0</v>
      </c>
      <c r="F98" s="242">
        <f t="shared" si="56"/>
        <v>0</v>
      </c>
      <c r="G98" s="242">
        <f t="shared" si="57"/>
        <v>0</v>
      </c>
      <c r="H98" s="243" t="str">
        <f>'Lease Abstract'!J61</f>
        <v/>
      </c>
      <c r="I98" s="243"/>
      <c r="J98" s="46">
        <f t="shared" ref="J98:CC98" si="62">(J$86&lt;=$C$87)*(($C98="Tenant")*J140+($C98="Base Year")*(J140*12-$D98)/12)</f>
        <v>0</v>
      </c>
      <c r="K98" s="46">
        <f t="shared" si="62"/>
        <v>0</v>
      </c>
      <c r="L98" s="46">
        <f t="shared" si="62"/>
        <v>0</v>
      </c>
      <c r="M98" s="46">
        <f t="shared" si="62"/>
        <v>0</v>
      </c>
      <c r="N98" s="46">
        <f t="shared" si="62"/>
        <v>0</v>
      </c>
      <c r="O98" s="46">
        <f t="shared" si="62"/>
        <v>0</v>
      </c>
      <c r="P98" s="46">
        <f t="shared" si="62"/>
        <v>0</v>
      </c>
      <c r="Q98" s="46">
        <f t="shared" si="62"/>
        <v>0</v>
      </c>
      <c r="R98" s="46">
        <f t="shared" si="62"/>
        <v>0</v>
      </c>
      <c r="S98" s="46">
        <f t="shared" si="62"/>
        <v>0</v>
      </c>
      <c r="T98" s="46">
        <f t="shared" si="62"/>
        <v>0</v>
      </c>
      <c r="U98" s="46">
        <f t="shared" si="62"/>
        <v>0</v>
      </c>
      <c r="V98" s="46">
        <f t="shared" si="62"/>
        <v>0</v>
      </c>
      <c r="W98" s="46">
        <f t="shared" si="62"/>
        <v>0</v>
      </c>
      <c r="X98" s="46">
        <f t="shared" si="62"/>
        <v>0</v>
      </c>
      <c r="Y98" s="46">
        <f t="shared" si="62"/>
        <v>0</v>
      </c>
      <c r="Z98" s="46">
        <f t="shared" si="62"/>
        <v>0</v>
      </c>
      <c r="AA98" s="46">
        <f t="shared" si="62"/>
        <v>0</v>
      </c>
      <c r="AB98" s="46">
        <f t="shared" si="62"/>
        <v>0</v>
      </c>
      <c r="AC98" s="46">
        <f t="shared" si="62"/>
        <v>0</v>
      </c>
      <c r="AD98" s="46">
        <f t="shared" si="62"/>
        <v>0</v>
      </c>
      <c r="AE98" s="46">
        <f t="shared" si="62"/>
        <v>0</v>
      </c>
      <c r="AF98" s="46">
        <f t="shared" si="62"/>
        <v>0</v>
      </c>
      <c r="AG98" s="46">
        <f t="shared" si="62"/>
        <v>0</v>
      </c>
      <c r="AH98" s="46">
        <f t="shared" si="62"/>
        <v>0</v>
      </c>
      <c r="AI98" s="46">
        <f t="shared" si="62"/>
        <v>0</v>
      </c>
      <c r="AJ98" s="46">
        <f t="shared" si="62"/>
        <v>0</v>
      </c>
      <c r="AK98" s="46">
        <f t="shared" si="62"/>
        <v>0</v>
      </c>
      <c r="AL98" s="46">
        <f t="shared" si="62"/>
        <v>0</v>
      </c>
      <c r="AM98" s="46">
        <f t="shared" si="62"/>
        <v>0</v>
      </c>
      <c r="AN98" s="46">
        <f t="shared" si="62"/>
        <v>0</v>
      </c>
      <c r="AO98" s="46">
        <f t="shared" si="62"/>
        <v>0</v>
      </c>
      <c r="AP98" s="46">
        <f t="shared" si="62"/>
        <v>0</v>
      </c>
      <c r="AQ98" s="46">
        <f t="shared" si="62"/>
        <v>0</v>
      </c>
      <c r="AR98" s="46">
        <f t="shared" si="62"/>
        <v>0</v>
      </c>
      <c r="AS98" s="46">
        <f t="shared" si="62"/>
        <v>0</v>
      </c>
      <c r="AT98" s="46">
        <f t="shared" si="62"/>
        <v>0</v>
      </c>
      <c r="AU98" s="46">
        <f t="shared" si="62"/>
        <v>0</v>
      </c>
      <c r="AV98" s="46">
        <f t="shared" si="62"/>
        <v>0</v>
      </c>
      <c r="AW98" s="46">
        <f t="shared" si="62"/>
        <v>0</v>
      </c>
      <c r="AX98" s="46">
        <f t="shared" si="62"/>
        <v>0</v>
      </c>
      <c r="AY98" s="46">
        <f t="shared" si="62"/>
        <v>0</v>
      </c>
      <c r="AZ98" s="46">
        <f t="shared" si="62"/>
        <v>0</v>
      </c>
      <c r="BA98" s="46">
        <f t="shared" si="62"/>
        <v>0</v>
      </c>
      <c r="BB98" s="46">
        <f t="shared" si="62"/>
        <v>0</v>
      </c>
      <c r="BC98" s="46">
        <f t="shared" si="62"/>
        <v>0</v>
      </c>
      <c r="BD98" s="46">
        <f t="shared" si="62"/>
        <v>0</v>
      </c>
      <c r="BE98" s="46">
        <f t="shared" si="62"/>
        <v>0</v>
      </c>
      <c r="BF98" s="46">
        <f t="shared" si="62"/>
        <v>0</v>
      </c>
      <c r="BG98" s="46">
        <f t="shared" si="62"/>
        <v>0</v>
      </c>
      <c r="BH98" s="46">
        <f t="shared" si="62"/>
        <v>0</v>
      </c>
      <c r="BI98" s="46">
        <f t="shared" si="62"/>
        <v>0</v>
      </c>
      <c r="BJ98" s="46">
        <f t="shared" si="62"/>
        <v>0</v>
      </c>
      <c r="BK98" s="46">
        <f t="shared" si="62"/>
        <v>0</v>
      </c>
      <c r="BL98" s="46">
        <f t="shared" si="62"/>
        <v>0</v>
      </c>
      <c r="BM98" s="46">
        <f t="shared" si="62"/>
        <v>0</v>
      </c>
      <c r="BN98" s="46">
        <f t="shared" si="62"/>
        <v>0</v>
      </c>
      <c r="BO98" s="46">
        <f t="shared" si="62"/>
        <v>0</v>
      </c>
      <c r="BP98" s="46">
        <f t="shared" si="62"/>
        <v>0</v>
      </c>
      <c r="BQ98" s="46">
        <f t="shared" si="62"/>
        <v>0</v>
      </c>
      <c r="BR98" s="46">
        <f t="shared" si="62"/>
        <v>0</v>
      </c>
      <c r="BS98" s="46">
        <f t="shared" si="62"/>
        <v>0</v>
      </c>
      <c r="BT98" s="46">
        <f t="shared" si="62"/>
        <v>0</v>
      </c>
      <c r="BU98" s="46">
        <f t="shared" si="62"/>
        <v>0</v>
      </c>
      <c r="BV98" s="46">
        <f t="shared" si="62"/>
        <v>0</v>
      </c>
      <c r="BW98" s="46">
        <f t="shared" si="62"/>
        <v>0</v>
      </c>
      <c r="BX98" s="46">
        <f t="shared" si="62"/>
        <v>0</v>
      </c>
      <c r="BY98" s="46">
        <f t="shared" si="62"/>
        <v>0</v>
      </c>
      <c r="BZ98" s="46">
        <f t="shared" si="62"/>
        <v>0</v>
      </c>
      <c r="CA98" s="46">
        <f t="shared" si="62"/>
        <v>0</v>
      </c>
      <c r="CB98" s="46">
        <f t="shared" si="62"/>
        <v>0</v>
      </c>
      <c r="CC98" s="46">
        <f t="shared" si="62"/>
        <v>0</v>
      </c>
    </row>
    <row r="99" ht="15.75" hidden="1" customHeight="1" outlineLevel="1">
      <c r="B99" s="2" t="str">
        <f>IF('Lease Abstract'!B62="","NA",'Lease Abstract'!B62)</f>
        <v>Windows</v>
      </c>
      <c r="C99" s="242" t="str">
        <f>'Lease Abstract'!C62</f>
        <v/>
      </c>
      <c r="D99" s="242">
        <f>'Lease Abstract'!F62</f>
        <v>0</v>
      </c>
      <c r="E99" s="242">
        <f>'Lease Abstract'!G62</f>
        <v>0</v>
      </c>
      <c r="F99" s="242">
        <f t="shared" si="56"/>
        <v>0</v>
      </c>
      <c r="G99" s="242">
        <f t="shared" si="57"/>
        <v>0</v>
      </c>
      <c r="H99" s="243" t="str">
        <f>'Lease Abstract'!J62</f>
        <v/>
      </c>
      <c r="I99" s="243"/>
      <c r="J99" s="46">
        <f t="shared" ref="J99:CC99" si="63">(J$86&lt;=$C$87)*(($C99="Tenant")*J141+($C99="Base Year")*(J141*12-$D99)/12)</f>
        <v>0</v>
      </c>
      <c r="K99" s="46">
        <f t="shared" si="63"/>
        <v>0</v>
      </c>
      <c r="L99" s="46">
        <f t="shared" si="63"/>
        <v>0</v>
      </c>
      <c r="M99" s="46">
        <f t="shared" si="63"/>
        <v>0</v>
      </c>
      <c r="N99" s="46">
        <f t="shared" si="63"/>
        <v>0</v>
      </c>
      <c r="O99" s="46">
        <f t="shared" si="63"/>
        <v>0</v>
      </c>
      <c r="P99" s="46">
        <f t="shared" si="63"/>
        <v>0</v>
      </c>
      <c r="Q99" s="46">
        <f t="shared" si="63"/>
        <v>0</v>
      </c>
      <c r="R99" s="46">
        <f t="shared" si="63"/>
        <v>0</v>
      </c>
      <c r="S99" s="46">
        <f t="shared" si="63"/>
        <v>0</v>
      </c>
      <c r="T99" s="46">
        <f t="shared" si="63"/>
        <v>0</v>
      </c>
      <c r="U99" s="46">
        <f t="shared" si="63"/>
        <v>0</v>
      </c>
      <c r="V99" s="46">
        <f t="shared" si="63"/>
        <v>0</v>
      </c>
      <c r="W99" s="46">
        <f t="shared" si="63"/>
        <v>0</v>
      </c>
      <c r="X99" s="46">
        <f t="shared" si="63"/>
        <v>0</v>
      </c>
      <c r="Y99" s="46">
        <f t="shared" si="63"/>
        <v>0</v>
      </c>
      <c r="Z99" s="46">
        <f t="shared" si="63"/>
        <v>0</v>
      </c>
      <c r="AA99" s="46">
        <f t="shared" si="63"/>
        <v>0</v>
      </c>
      <c r="AB99" s="46">
        <f t="shared" si="63"/>
        <v>0</v>
      </c>
      <c r="AC99" s="46">
        <f t="shared" si="63"/>
        <v>0</v>
      </c>
      <c r="AD99" s="46">
        <f t="shared" si="63"/>
        <v>0</v>
      </c>
      <c r="AE99" s="46">
        <f t="shared" si="63"/>
        <v>0</v>
      </c>
      <c r="AF99" s="46">
        <f t="shared" si="63"/>
        <v>0</v>
      </c>
      <c r="AG99" s="46">
        <f t="shared" si="63"/>
        <v>0</v>
      </c>
      <c r="AH99" s="46">
        <f t="shared" si="63"/>
        <v>0</v>
      </c>
      <c r="AI99" s="46">
        <f t="shared" si="63"/>
        <v>0</v>
      </c>
      <c r="AJ99" s="46">
        <f t="shared" si="63"/>
        <v>0</v>
      </c>
      <c r="AK99" s="46">
        <f t="shared" si="63"/>
        <v>0</v>
      </c>
      <c r="AL99" s="46">
        <f t="shared" si="63"/>
        <v>0</v>
      </c>
      <c r="AM99" s="46">
        <f t="shared" si="63"/>
        <v>0</v>
      </c>
      <c r="AN99" s="46">
        <f t="shared" si="63"/>
        <v>0</v>
      </c>
      <c r="AO99" s="46">
        <f t="shared" si="63"/>
        <v>0</v>
      </c>
      <c r="AP99" s="46">
        <f t="shared" si="63"/>
        <v>0</v>
      </c>
      <c r="AQ99" s="46">
        <f t="shared" si="63"/>
        <v>0</v>
      </c>
      <c r="AR99" s="46">
        <f t="shared" si="63"/>
        <v>0</v>
      </c>
      <c r="AS99" s="46">
        <f t="shared" si="63"/>
        <v>0</v>
      </c>
      <c r="AT99" s="46">
        <f t="shared" si="63"/>
        <v>0</v>
      </c>
      <c r="AU99" s="46">
        <f t="shared" si="63"/>
        <v>0</v>
      </c>
      <c r="AV99" s="46">
        <f t="shared" si="63"/>
        <v>0</v>
      </c>
      <c r="AW99" s="46">
        <f t="shared" si="63"/>
        <v>0</v>
      </c>
      <c r="AX99" s="46">
        <f t="shared" si="63"/>
        <v>0</v>
      </c>
      <c r="AY99" s="46">
        <f t="shared" si="63"/>
        <v>0</v>
      </c>
      <c r="AZ99" s="46">
        <f t="shared" si="63"/>
        <v>0</v>
      </c>
      <c r="BA99" s="46">
        <f t="shared" si="63"/>
        <v>0</v>
      </c>
      <c r="BB99" s="46">
        <f t="shared" si="63"/>
        <v>0</v>
      </c>
      <c r="BC99" s="46">
        <f t="shared" si="63"/>
        <v>0</v>
      </c>
      <c r="BD99" s="46">
        <f t="shared" si="63"/>
        <v>0</v>
      </c>
      <c r="BE99" s="46">
        <f t="shared" si="63"/>
        <v>0</v>
      </c>
      <c r="BF99" s="46">
        <f t="shared" si="63"/>
        <v>0</v>
      </c>
      <c r="BG99" s="46">
        <f t="shared" si="63"/>
        <v>0</v>
      </c>
      <c r="BH99" s="46">
        <f t="shared" si="63"/>
        <v>0</v>
      </c>
      <c r="BI99" s="46">
        <f t="shared" si="63"/>
        <v>0</v>
      </c>
      <c r="BJ99" s="46">
        <f t="shared" si="63"/>
        <v>0</v>
      </c>
      <c r="BK99" s="46">
        <f t="shared" si="63"/>
        <v>0</v>
      </c>
      <c r="BL99" s="46">
        <f t="shared" si="63"/>
        <v>0</v>
      </c>
      <c r="BM99" s="46">
        <f t="shared" si="63"/>
        <v>0</v>
      </c>
      <c r="BN99" s="46">
        <f t="shared" si="63"/>
        <v>0</v>
      </c>
      <c r="BO99" s="46">
        <f t="shared" si="63"/>
        <v>0</v>
      </c>
      <c r="BP99" s="46">
        <f t="shared" si="63"/>
        <v>0</v>
      </c>
      <c r="BQ99" s="46">
        <f t="shared" si="63"/>
        <v>0</v>
      </c>
      <c r="BR99" s="46">
        <f t="shared" si="63"/>
        <v>0</v>
      </c>
      <c r="BS99" s="46">
        <f t="shared" si="63"/>
        <v>0</v>
      </c>
      <c r="BT99" s="46">
        <f t="shared" si="63"/>
        <v>0</v>
      </c>
      <c r="BU99" s="46">
        <f t="shared" si="63"/>
        <v>0</v>
      </c>
      <c r="BV99" s="46">
        <f t="shared" si="63"/>
        <v>0</v>
      </c>
      <c r="BW99" s="46">
        <f t="shared" si="63"/>
        <v>0</v>
      </c>
      <c r="BX99" s="46">
        <f t="shared" si="63"/>
        <v>0</v>
      </c>
      <c r="BY99" s="46">
        <f t="shared" si="63"/>
        <v>0</v>
      </c>
      <c r="BZ99" s="46">
        <f t="shared" si="63"/>
        <v>0</v>
      </c>
      <c r="CA99" s="46">
        <f t="shared" si="63"/>
        <v>0</v>
      </c>
      <c r="CB99" s="46">
        <f t="shared" si="63"/>
        <v>0</v>
      </c>
      <c r="CC99" s="46">
        <f t="shared" si="63"/>
        <v>0</v>
      </c>
    </row>
    <row r="100" ht="15.75" hidden="1" customHeight="1" outlineLevel="1">
      <c r="B100" s="2" t="str">
        <f>IF('Lease Abstract'!B63="","NA",'Lease Abstract'!B63)</f>
        <v>Cleaning</v>
      </c>
      <c r="C100" s="242" t="str">
        <f>'Lease Abstract'!C63</f>
        <v/>
      </c>
      <c r="D100" s="242">
        <f>'Lease Abstract'!F63</f>
        <v>0</v>
      </c>
      <c r="E100" s="242">
        <f>'Lease Abstract'!G63</f>
        <v>0</v>
      </c>
      <c r="F100" s="242">
        <f t="shared" si="56"/>
        <v>0</v>
      </c>
      <c r="G100" s="242">
        <f t="shared" si="57"/>
        <v>0</v>
      </c>
      <c r="H100" s="243" t="str">
        <f>'Lease Abstract'!J63</f>
        <v/>
      </c>
      <c r="I100" s="243"/>
      <c r="J100" s="46">
        <f t="shared" ref="J100:CC100" si="64">(J$86&lt;=$C$87)*(($C100="Tenant")*J142+($C100="Base Year")*(J142*12-$D100)/12)</f>
        <v>0</v>
      </c>
      <c r="K100" s="46">
        <f t="shared" si="64"/>
        <v>0</v>
      </c>
      <c r="L100" s="46">
        <f t="shared" si="64"/>
        <v>0</v>
      </c>
      <c r="M100" s="46">
        <f t="shared" si="64"/>
        <v>0</v>
      </c>
      <c r="N100" s="46">
        <f t="shared" si="64"/>
        <v>0</v>
      </c>
      <c r="O100" s="46">
        <f t="shared" si="64"/>
        <v>0</v>
      </c>
      <c r="P100" s="46">
        <f t="shared" si="64"/>
        <v>0</v>
      </c>
      <c r="Q100" s="46">
        <f t="shared" si="64"/>
        <v>0</v>
      </c>
      <c r="R100" s="46">
        <f t="shared" si="64"/>
        <v>0</v>
      </c>
      <c r="S100" s="46">
        <f t="shared" si="64"/>
        <v>0</v>
      </c>
      <c r="T100" s="46">
        <f t="shared" si="64"/>
        <v>0</v>
      </c>
      <c r="U100" s="46">
        <f t="shared" si="64"/>
        <v>0</v>
      </c>
      <c r="V100" s="46">
        <f t="shared" si="64"/>
        <v>0</v>
      </c>
      <c r="W100" s="46">
        <f t="shared" si="64"/>
        <v>0</v>
      </c>
      <c r="X100" s="46">
        <f t="shared" si="64"/>
        <v>0</v>
      </c>
      <c r="Y100" s="46">
        <f t="shared" si="64"/>
        <v>0</v>
      </c>
      <c r="Z100" s="46">
        <f t="shared" si="64"/>
        <v>0</v>
      </c>
      <c r="AA100" s="46">
        <f t="shared" si="64"/>
        <v>0</v>
      </c>
      <c r="AB100" s="46">
        <f t="shared" si="64"/>
        <v>0</v>
      </c>
      <c r="AC100" s="46">
        <f t="shared" si="64"/>
        <v>0</v>
      </c>
      <c r="AD100" s="46">
        <f t="shared" si="64"/>
        <v>0</v>
      </c>
      <c r="AE100" s="46">
        <f t="shared" si="64"/>
        <v>0</v>
      </c>
      <c r="AF100" s="46">
        <f t="shared" si="64"/>
        <v>0</v>
      </c>
      <c r="AG100" s="46">
        <f t="shared" si="64"/>
        <v>0</v>
      </c>
      <c r="AH100" s="46">
        <f t="shared" si="64"/>
        <v>0</v>
      </c>
      <c r="AI100" s="46">
        <f t="shared" si="64"/>
        <v>0</v>
      </c>
      <c r="AJ100" s="46">
        <f t="shared" si="64"/>
        <v>0</v>
      </c>
      <c r="AK100" s="46">
        <f t="shared" si="64"/>
        <v>0</v>
      </c>
      <c r="AL100" s="46">
        <f t="shared" si="64"/>
        <v>0</v>
      </c>
      <c r="AM100" s="46">
        <f t="shared" si="64"/>
        <v>0</v>
      </c>
      <c r="AN100" s="46">
        <f t="shared" si="64"/>
        <v>0</v>
      </c>
      <c r="AO100" s="46">
        <f t="shared" si="64"/>
        <v>0</v>
      </c>
      <c r="AP100" s="46">
        <f t="shared" si="64"/>
        <v>0</v>
      </c>
      <c r="AQ100" s="46">
        <f t="shared" si="64"/>
        <v>0</v>
      </c>
      <c r="AR100" s="46">
        <f t="shared" si="64"/>
        <v>0</v>
      </c>
      <c r="AS100" s="46">
        <f t="shared" si="64"/>
        <v>0</v>
      </c>
      <c r="AT100" s="46">
        <f t="shared" si="64"/>
        <v>0</v>
      </c>
      <c r="AU100" s="46">
        <f t="shared" si="64"/>
        <v>0</v>
      </c>
      <c r="AV100" s="46">
        <f t="shared" si="64"/>
        <v>0</v>
      </c>
      <c r="AW100" s="46">
        <f t="shared" si="64"/>
        <v>0</v>
      </c>
      <c r="AX100" s="46">
        <f t="shared" si="64"/>
        <v>0</v>
      </c>
      <c r="AY100" s="46">
        <f t="shared" si="64"/>
        <v>0</v>
      </c>
      <c r="AZ100" s="46">
        <f t="shared" si="64"/>
        <v>0</v>
      </c>
      <c r="BA100" s="46">
        <f t="shared" si="64"/>
        <v>0</v>
      </c>
      <c r="BB100" s="46">
        <f t="shared" si="64"/>
        <v>0</v>
      </c>
      <c r="BC100" s="46">
        <f t="shared" si="64"/>
        <v>0</v>
      </c>
      <c r="BD100" s="46">
        <f t="shared" si="64"/>
        <v>0</v>
      </c>
      <c r="BE100" s="46">
        <f t="shared" si="64"/>
        <v>0</v>
      </c>
      <c r="BF100" s="46">
        <f t="shared" si="64"/>
        <v>0</v>
      </c>
      <c r="BG100" s="46">
        <f t="shared" si="64"/>
        <v>0</v>
      </c>
      <c r="BH100" s="46">
        <f t="shared" si="64"/>
        <v>0</v>
      </c>
      <c r="BI100" s="46">
        <f t="shared" si="64"/>
        <v>0</v>
      </c>
      <c r="BJ100" s="46">
        <f t="shared" si="64"/>
        <v>0</v>
      </c>
      <c r="BK100" s="46">
        <f t="shared" si="64"/>
        <v>0</v>
      </c>
      <c r="BL100" s="46">
        <f t="shared" si="64"/>
        <v>0</v>
      </c>
      <c r="BM100" s="46">
        <f t="shared" si="64"/>
        <v>0</v>
      </c>
      <c r="BN100" s="46">
        <f t="shared" si="64"/>
        <v>0</v>
      </c>
      <c r="BO100" s="46">
        <f t="shared" si="64"/>
        <v>0</v>
      </c>
      <c r="BP100" s="46">
        <f t="shared" si="64"/>
        <v>0</v>
      </c>
      <c r="BQ100" s="46">
        <f t="shared" si="64"/>
        <v>0</v>
      </c>
      <c r="BR100" s="46">
        <f t="shared" si="64"/>
        <v>0</v>
      </c>
      <c r="BS100" s="46">
        <f t="shared" si="64"/>
        <v>0</v>
      </c>
      <c r="BT100" s="46">
        <f t="shared" si="64"/>
        <v>0</v>
      </c>
      <c r="BU100" s="46">
        <f t="shared" si="64"/>
        <v>0</v>
      </c>
      <c r="BV100" s="46">
        <f t="shared" si="64"/>
        <v>0</v>
      </c>
      <c r="BW100" s="46">
        <f t="shared" si="64"/>
        <v>0</v>
      </c>
      <c r="BX100" s="46">
        <f t="shared" si="64"/>
        <v>0</v>
      </c>
      <c r="BY100" s="46">
        <f t="shared" si="64"/>
        <v>0</v>
      </c>
      <c r="BZ100" s="46">
        <f t="shared" si="64"/>
        <v>0</v>
      </c>
      <c r="CA100" s="46">
        <f t="shared" si="64"/>
        <v>0</v>
      </c>
      <c r="CB100" s="46">
        <f t="shared" si="64"/>
        <v>0</v>
      </c>
      <c r="CC100" s="46">
        <f t="shared" si="64"/>
        <v>0</v>
      </c>
    </row>
    <row r="101" ht="15.75" hidden="1" customHeight="1" outlineLevel="1">
      <c r="B101" s="2" t="str">
        <f>IF('Lease Abstract'!B64="","NA",'Lease Abstract'!B64)</f>
        <v>General CAM</v>
      </c>
      <c r="C101" s="242" t="str">
        <f>'Lease Abstract'!C64</f>
        <v>Base Year</v>
      </c>
      <c r="D101" s="242">
        <f>'Lease Abstract'!F64</f>
        <v>0</v>
      </c>
      <c r="E101" s="242">
        <f>'Lease Abstract'!G64</f>
        <v>0</v>
      </c>
      <c r="F101" s="242">
        <f t="shared" si="56"/>
        <v>0</v>
      </c>
      <c r="G101" s="242">
        <f t="shared" si="57"/>
        <v>0</v>
      </c>
      <c r="H101" s="243" t="str">
        <f>'Lease Abstract'!J64</f>
        <v/>
      </c>
      <c r="I101" s="243"/>
      <c r="J101" s="46">
        <f t="shared" ref="J101:CC101" si="65">(J$86&lt;=$C$87)*(($C101="Tenant")*J143+($C101="Base Year")*(J143*12-$D101)/12)</f>
        <v>0</v>
      </c>
      <c r="K101" s="46">
        <f t="shared" si="65"/>
        <v>0</v>
      </c>
      <c r="L101" s="46">
        <f t="shared" si="65"/>
        <v>0</v>
      </c>
      <c r="M101" s="46">
        <f t="shared" si="65"/>
        <v>0</v>
      </c>
      <c r="N101" s="46">
        <f t="shared" si="65"/>
        <v>0</v>
      </c>
      <c r="O101" s="46">
        <f t="shared" si="65"/>
        <v>0</v>
      </c>
      <c r="P101" s="46">
        <f t="shared" si="65"/>
        <v>0</v>
      </c>
      <c r="Q101" s="46">
        <f t="shared" si="65"/>
        <v>0</v>
      </c>
      <c r="R101" s="46">
        <f t="shared" si="65"/>
        <v>0</v>
      </c>
      <c r="S101" s="46">
        <f t="shared" si="65"/>
        <v>0</v>
      </c>
      <c r="T101" s="46">
        <f t="shared" si="65"/>
        <v>0</v>
      </c>
      <c r="U101" s="46">
        <f t="shared" si="65"/>
        <v>0</v>
      </c>
      <c r="V101" s="46">
        <f t="shared" si="65"/>
        <v>0</v>
      </c>
      <c r="W101" s="46">
        <f t="shared" si="65"/>
        <v>0</v>
      </c>
      <c r="X101" s="46">
        <f t="shared" si="65"/>
        <v>0</v>
      </c>
      <c r="Y101" s="46">
        <f t="shared" si="65"/>
        <v>0</v>
      </c>
      <c r="Z101" s="46">
        <f t="shared" si="65"/>
        <v>0</v>
      </c>
      <c r="AA101" s="46">
        <f t="shared" si="65"/>
        <v>0</v>
      </c>
      <c r="AB101" s="46">
        <f t="shared" si="65"/>
        <v>0</v>
      </c>
      <c r="AC101" s="46">
        <f t="shared" si="65"/>
        <v>0</v>
      </c>
      <c r="AD101" s="46">
        <f t="shared" si="65"/>
        <v>0</v>
      </c>
      <c r="AE101" s="46">
        <f t="shared" si="65"/>
        <v>0</v>
      </c>
      <c r="AF101" s="46">
        <f t="shared" si="65"/>
        <v>0</v>
      </c>
      <c r="AG101" s="46">
        <f t="shared" si="65"/>
        <v>0</v>
      </c>
      <c r="AH101" s="46">
        <f t="shared" si="65"/>
        <v>0</v>
      </c>
      <c r="AI101" s="46">
        <f t="shared" si="65"/>
        <v>0</v>
      </c>
      <c r="AJ101" s="46">
        <f t="shared" si="65"/>
        <v>0</v>
      </c>
      <c r="AK101" s="46">
        <f t="shared" si="65"/>
        <v>0</v>
      </c>
      <c r="AL101" s="46">
        <f t="shared" si="65"/>
        <v>0</v>
      </c>
      <c r="AM101" s="46">
        <f t="shared" si="65"/>
        <v>0</v>
      </c>
      <c r="AN101" s="46">
        <f t="shared" si="65"/>
        <v>0</v>
      </c>
      <c r="AO101" s="46">
        <f t="shared" si="65"/>
        <v>0</v>
      </c>
      <c r="AP101" s="46">
        <f t="shared" si="65"/>
        <v>0</v>
      </c>
      <c r="AQ101" s="46">
        <f t="shared" si="65"/>
        <v>0</v>
      </c>
      <c r="AR101" s="46">
        <f t="shared" si="65"/>
        <v>0</v>
      </c>
      <c r="AS101" s="46">
        <f t="shared" si="65"/>
        <v>0</v>
      </c>
      <c r="AT101" s="46">
        <f t="shared" si="65"/>
        <v>0</v>
      </c>
      <c r="AU101" s="46">
        <f t="shared" si="65"/>
        <v>0</v>
      </c>
      <c r="AV101" s="46">
        <f t="shared" si="65"/>
        <v>0</v>
      </c>
      <c r="AW101" s="46">
        <f t="shared" si="65"/>
        <v>0</v>
      </c>
      <c r="AX101" s="46">
        <f t="shared" si="65"/>
        <v>0</v>
      </c>
      <c r="AY101" s="46">
        <f t="shared" si="65"/>
        <v>0</v>
      </c>
      <c r="AZ101" s="46">
        <f t="shared" si="65"/>
        <v>0</v>
      </c>
      <c r="BA101" s="46">
        <f t="shared" si="65"/>
        <v>0</v>
      </c>
      <c r="BB101" s="46">
        <f t="shared" si="65"/>
        <v>0</v>
      </c>
      <c r="BC101" s="46">
        <f t="shared" si="65"/>
        <v>0</v>
      </c>
      <c r="BD101" s="46">
        <f t="shared" si="65"/>
        <v>0</v>
      </c>
      <c r="BE101" s="46">
        <f t="shared" si="65"/>
        <v>0</v>
      </c>
      <c r="BF101" s="46">
        <f t="shared" si="65"/>
        <v>0</v>
      </c>
      <c r="BG101" s="46">
        <f t="shared" si="65"/>
        <v>0</v>
      </c>
      <c r="BH101" s="46">
        <f t="shared" si="65"/>
        <v>0</v>
      </c>
      <c r="BI101" s="46">
        <f t="shared" si="65"/>
        <v>0</v>
      </c>
      <c r="BJ101" s="46">
        <f t="shared" si="65"/>
        <v>0</v>
      </c>
      <c r="BK101" s="46">
        <f t="shared" si="65"/>
        <v>0</v>
      </c>
      <c r="BL101" s="46">
        <f t="shared" si="65"/>
        <v>0</v>
      </c>
      <c r="BM101" s="46">
        <f t="shared" si="65"/>
        <v>0</v>
      </c>
      <c r="BN101" s="46">
        <f t="shared" si="65"/>
        <v>0</v>
      </c>
      <c r="BO101" s="46">
        <f t="shared" si="65"/>
        <v>0</v>
      </c>
      <c r="BP101" s="46">
        <f t="shared" si="65"/>
        <v>0</v>
      </c>
      <c r="BQ101" s="46">
        <f t="shared" si="65"/>
        <v>0</v>
      </c>
      <c r="BR101" s="46">
        <f t="shared" si="65"/>
        <v>0</v>
      </c>
      <c r="BS101" s="46">
        <f t="shared" si="65"/>
        <v>0</v>
      </c>
      <c r="BT101" s="46">
        <f t="shared" si="65"/>
        <v>0</v>
      </c>
      <c r="BU101" s="46">
        <f t="shared" si="65"/>
        <v>0</v>
      </c>
      <c r="BV101" s="46">
        <f t="shared" si="65"/>
        <v>0</v>
      </c>
      <c r="BW101" s="46">
        <f t="shared" si="65"/>
        <v>0</v>
      </c>
      <c r="BX101" s="46">
        <f t="shared" si="65"/>
        <v>0</v>
      </c>
      <c r="BY101" s="46">
        <f t="shared" si="65"/>
        <v>0</v>
      </c>
      <c r="BZ101" s="46">
        <f t="shared" si="65"/>
        <v>0</v>
      </c>
      <c r="CA101" s="46">
        <f t="shared" si="65"/>
        <v>0</v>
      </c>
      <c r="CB101" s="46">
        <f t="shared" si="65"/>
        <v>0</v>
      </c>
      <c r="CC101" s="46">
        <f t="shared" si="65"/>
        <v>0</v>
      </c>
    </row>
    <row r="102" ht="15.75" hidden="1" customHeight="1" outlineLevel="1">
      <c r="B102" s="2" t="str">
        <f>IF('Lease Abstract'!B65="","NA",'Lease Abstract'!B65)</f>
        <v>Prop. Tax</v>
      </c>
      <c r="C102" s="242" t="str">
        <f>'Lease Abstract'!C65</f>
        <v>Base Year</v>
      </c>
      <c r="D102" s="242">
        <f>'Lease Abstract'!F65</f>
        <v>0</v>
      </c>
      <c r="E102" s="242">
        <f>'Lease Abstract'!G65</f>
        <v>0</v>
      </c>
      <c r="F102" s="242">
        <f t="shared" si="56"/>
        <v>0</v>
      </c>
      <c r="G102" s="242">
        <f t="shared" si="57"/>
        <v>0</v>
      </c>
      <c r="H102" s="243" t="str">
        <f>'Lease Abstract'!J65</f>
        <v/>
      </c>
      <c r="I102" s="243"/>
      <c r="J102" s="46">
        <f t="shared" ref="J102:CC102" si="66">(J$86&lt;=$C$87)*(($C102="Tenant")*J144+($C102="Base Year")*(J144*12-$D102)/12)</f>
        <v>0</v>
      </c>
      <c r="K102" s="46">
        <f t="shared" si="66"/>
        <v>0</v>
      </c>
      <c r="L102" s="46">
        <f t="shared" si="66"/>
        <v>0</v>
      </c>
      <c r="M102" s="46">
        <f t="shared" si="66"/>
        <v>0</v>
      </c>
      <c r="N102" s="46">
        <f t="shared" si="66"/>
        <v>0</v>
      </c>
      <c r="O102" s="46">
        <f t="shared" si="66"/>
        <v>0</v>
      </c>
      <c r="P102" s="46">
        <f t="shared" si="66"/>
        <v>0</v>
      </c>
      <c r="Q102" s="46">
        <f t="shared" si="66"/>
        <v>0</v>
      </c>
      <c r="R102" s="46">
        <f t="shared" si="66"/>
        <v>0</v>
      </c>
      <c r="S102" s="46">
        <f t="shared" si="66"/>
        <v>0</v>
      </c>
      <c r="T102" s="46">
        <f t="shared" si="66"/>
        <v>0</v>
      </c>
      <c r="U102" s="46">
        <f t="shared" si="66"/>
        <v>0</v>
      </c>
      <c r="V102" s="46">
        <f t="shared" si="66"/>
        <v>0</v>
      </c>
      <c r="W102" s="46">
        <f t="shared" si="66"/>
        <v>0</v>
      </c>
      <c r="X102" s="46">
        <f t="shared" si="66"/>
        <v>0</v>
      </c>
      <c r="Y102" s="46">
        <f t="shared" si="66"/>
        <v>0</v>
      </c>
      <c r="Z102" s="46">
        <f t="shared" si="66"/>
        <v>0</v>
      </c>
      <c r="AA102" s="46">
        <f t="shared" si="66"/>
        <v>0</v>
      </c>
      <c r="AB102" s="46">
        <f t="shared" si="66"/>
        <v>0</v>
      </c>
      <c r="AC102" s="46">
        <f t="shared" si="66"/>
        <v>0</v>
      </c>
      <c r="AD102" s="46">
        <f t="shared" si="66"/>
        <v>0</v>
      </c>
      <c r="AE102" s="46">
        <f t="shared" si="66"/>
        <v>0</v>
      </c>
      <c r="AF102" s="46">
        <f t="shared" si="66"/>
        <v>0</v>
      </c>
      <c r="AG102" s="46">
        <f t="shared" si="66"/>
        <v>0</v>
      </c>
      <c r="AH102" s="46">
        <f t="shared" si="66"/>
        <v>0</v>
      </c>
      <c r="AI102" s="46">
        <f t="shared" si="66"/>
        <v>0</v>
      </c>
      <c r="AJ102" s="46">
        <f t="shared" si="66"/>
        <v>0</v>
      </c>
      <c r="AK102" s="46">
        <f t="shared" si="66"/>
        <v>0</v>
      </c>
      <c r="AL102" s="46">
        <f t="shared" si="66"/>
        <v>0</v>
      </c>
      <c r="AM102" s="46">
        <f t="shared" si="66"/>
        <v>0</v>
      </c>
      <c r="AN102" s="46">
        <f t="shared" si="66"/>
        <v>0</v>
      </c>
      <c r="AO102" s="46">
        <f t="shared" si="66"/>
        <v>0</v>
      </c>
      <c r="AP102" s="46">
        <f t="shared" si="66"/>
        <v>0</v>
      </c>
      <c r="AQ102" s="46">
        <f t="shared" si="66"/>
        <v>0</v>
      </c>
      <c r="AR102" s="46">
        <f t="shared" si="66"/>
        <v>0</v>
      </c>
      <c r="AS102" s="46">
        <f t="shared" si="66"/>
        <v>0</v>
      </c>
      <c r="AT102" s="46">
        <f t="shared" si="66"/>
        <v>0</v>
      </c>
      <c r="AU102" s="46">
        <f t="shared" si="66"/>
        <v>0</v>
      </c>
      <c r="AV102" s="46">
        <f t="shared" si="66"/>
        <v>0</v>
      </c>
      <c r="AW102" s="46">
        <f t="shared" si="66"/>
        <v>0</v>
      </c>
      <c r="AX102" s="46">
        <f t="shared" si="66"/>
        <v>0</v>
      </c>
      <c r="AY102" s="46">
        <f t="shared" si="66"/>
        <v>0</v>
      </c>
      <c r="AZ102" s="46">
        <f t="shared" si="66"/>
        <v>0</v>
      </c>
      <c r="BA102" s="46">
        <f t="shared" si="66"/>
        <v>0</v>
      </c>
      <c r="BB102" s="46">
        <f t="shared" si="66"/>
        <v>0</v>
      </c>
      <c r="BC102" s="46">
        <f t="shared" si="66"/>
        <v>0</v>
      </c>
      <c r="BD102" s="46">
        <f t="shared" si="66"/>
        <v>0</v>
      </c>
      <c r="BE102" s="46">
        <f t="shared" si="66"/>
        <v>0</v>
      </c>
      <c r="BF102" s="46">
        <f t="shared" si="66"/>
        <v>0</v>
      </c>
      <c r="BG102" s="46">
        <f t="shared" si="66"/>
        <v>0</v>
      </c>
      <c r="BH102" s="46">
        <f t="shared" si="66"/>
        <v>0</v>
      </c>
      <c r="BI102" s="46">
        <f t="shared" si="66"/>
        <v>0</v>
      </c>
      <c r="BJ102" s="46">
        <f t="shared" si="66"/>
        <v>0</v>
      </c>
      <c r="BK102" s="46">
        <f t="shared" si="66"/>
        <v>0</v>
      </c>
      <c r="BL102" s="46">
        <f t="shared" si="66"/>
        <v>0</v>
      </c>
      <c r="BM102" s="46">
        <f t="shared" si="66"/>
        <v>0</v>
      </c>
      <c r="BN102" s="46">
        <f t="shared" si="66"/>
        <v>0</v>
      </c>
      <c r="BO102" s="46">
        <f t="shared" si="66"/>
        <v>0</v>
      </c>
      <c r="BP102" s="46">
        <f t="shared" si="66"/>
        <v>0</v>
      </c>
      <c r="BQ102" s="46">
        <f t="shared" si="66"/>
        <v>0</v>
      </c>
      <c r="BR102" s="46">
        <f t="shared" si="66"/>
        <v>0</v>
      </c>
      <c r="BS102" s="46">
        <f t="shared" si="66"/>
        <v>0</v>
      </c>
      <c r="BT102" s="46">
        <f t="shared" si="66"/>
        <v>0</v>
      </c>
      <c r="BU102" s="46">
        <f t="shared" si="66"/>
        <v>0</v>
      </c>
      <c r="BV102" s="46">
        <f t="shared" si="66"/>
        <v>0</v>
      </c>
      <c r="BW102" s="46">
        <f t="shared" si="66"/>
        <v>0</v>
      </c>
      <c r="BX102" s="46">
        <f t="shared" si="66"/>
        <v>0</v>
      </c>
      <c r="BY102" s="46">
        <f t="shared" si="66"/>
        <v>0</v>
      </c>
      <c r="BZ102" s="46">
        <f t="shared" si="66"/>
        <v>0</v>
      </c>
      <c r="CA102" s="46">
        <f t="shared" si="66"/>
        <v>0</v>
      </c>
      <c r="CB102" s="46">
        <f t="shared" si="66"/>
        <v>0</v>
      </c>
      <c r="CC102" s="46">
        <f t="shared" si="66"/>
        <v>0</v>
      </c>
    </row>
    <row r="103" ht="15.75" hidden="1" customHeight="1" outlineLevel="1">
      <c r="B103" s="2" t="str">
        <f>IF('Lease Abstract'!B66="","NA",'Lease Abstract'!B66)</f>
        <v>Insurance</v>
      </c>
      <c r="C103" s="242" t="str">
        <f>'Lease Abstract'!C66</f>
        <v/>
      </c>
      <c r="D103" s="242">
        <f>'Lease Abstract'!F66</f>
        <v>0</v>
      </c>
      <c r="E103" s="242">
        <f>'Lease Abstract'!G66</f>
        <v>0</v>
      </c>
      <c r="F103" s="242">
        <f t="shared" si="56"/>
        <v>0</v>
      </c>
      <c r="G103" s="242">
        <f t="shared" si="57"/>
        <v>0</v>
      </c>
      <c r="H103" s="243" t="str">
        <f>'Lease Abstract'!J66</f>
        <v/>
      </c>
      <c r="I103" s="243"/>
      <c r="J103" s="46">
        <f t="shared" ref="J103:CC103" si="67">(J$86&lt;=$C$87)*(($C103="Tenant")*J145+($C103="Base Year")*(J145*12-$D103)/12)</f>
        <v>0</v>
      </c>
      <c r="K103" s="46">
        <f t="shared" si="67"/>
        <v>0</v>
      </c>
      <c r="L103" s="46">
        <f t="shared" si="67"/>
        <v>0</v>
      </c>
      <c r="M103" s="46">
        <f t="shared" si="67"/>
        <v>0</v>
      </c>
      <c r="N103" s="46">
        <f t="shared" si="67"/>
        <v>0</v>
      </c>
      <c r="O103" s="46">
        <f t="shared" si="67"/>
        <v>0</v>
      </c>
      <c r="P103" s="46">
        <f t="shared" si="67"/>
        <v>0</v>
      </c>
      <c r="Q103" s="46">
        <f t="shared" si="67"/>
        <v>0</v>
      </c>
      <c r="R103" s="46">
        <f t="shared" si="67"/>
        <v>0</v>
      </c>
      <c r="S103" s="46">
        <f t="shared" si="67"/>
        <v>0</v>
      </c>
      <c r="T103" s="46">
        <f t="shared" si="67"/>
        <v>0</v>
      </c>
      <c r="U103" s="46">
        <f t="shared" si="67"/>
        <v>0</v>
      </c>
      <c r="V103" s="46">
        <f t="shared" si="67"/>
        <v>0</v>
      </c>
      <c r="W103" s="46">
        <f t="shared" si="67"/>
        <v>0</v>
      </c>
      <c r="X103" s="46">
        <f t="shared" si="67"/>
        <v>0</v>
      </c>
      <c r="Y103" s="46">
        <f t="shared" si="67"/>
        <v>0</v>
      </c>
      <c r="Z103" s="46">
        <f t="shared" si="67"/>
        <v>0</v>
      </c>
      <c r="AA103" s="46">
        <f t="shared" si="67"/>
        <v>0</v>
      </c>
      <c r="AB103" s="46">
        <f t="shared" si="67"/>
        <v>0</v>
      </c>
      <c r="AC103" s="46">
        <f t="shared" si="67"/>
        <v>0</v>
      </c>
      <c r="AD103" s="46">
        <f t="shared" si="67"/>
        <v>0</v>
      </c>
      <c r="AE103" s="46">
        <f t="shared" si="67"/>
        <v>0</v>
      </c>
      <c r="AF103" s="46">
        <f t="shared" si="67"/>
        <v>0</v>
      </c>
      <c r="AG103" s="46">
        <f t="shared" si="67"/>
        <v>0</v>
      </c>
      <c r="AH103" s="46">
        <f t="shared" si="67"/>
        <v>0</v>
      </c>
      <c r="AI103" s="46">
        <f t="shared" si="67"/>
        <v>0</v>
      </c>
      <c r="AJ103" s="46">
        <f t="shared" si="67"/>
        <v>0</v>
      </c>
      <c r="AK103" s="46">
        <f t="shared" si="67"/>
        <v>0</v>
      </c>
      <c r="AL103" s="46">
        <f t="shared" si="67"/>
        <v>0</v>
      </c>
      <c r="AM103" s="46">
        <f t="shared" si="67"/>
        <v>0</v>
      </c>
      <c r="AN103" s="46">
        <f t="shared" si="67"/>
        <v>0</v>
      </c>
      <c r="AO103" s="46">
        <f t="shared" si="67"/>
        <v>0</v>
      </c>
      <c r="AP103" s="46">
        <f t="shared" si="67"/>
        <v>0</v>
      </c>
      <c r="AQ103" s="46">
        <f t="shared" si="67"/>
        <v>0</v>
      </c>
      <c r="AR103" s="46">
        <f t="shared" si="67"/>
        <v>0</v>
      </c>
      <c r="AS103" s="46">
        <f t="shared" si="67"/>
        <v>0</v>
      </c>
      <c r="AT103" s="46">
        <f t="shared" si="67"/>
        <v>0</v>
      </c>
      <c r="AU103" s="46">
        <f t="shared" si="67"/>
        <v>0</v>
      </c>
      <c r="AV103" s="46">
        <f t="shared" si="67"/>
        <v>0</v>
      </c>
      <c r="AW103" s="46">
        <f t="shared" si="67"/>
        <v>0</v>
      </c>
      <c r="AX103" s="46">
        <f t="shared" si="67"/>
        <v>0</v>
      </c>
      <c r="AY103" s="46">
        <f t="shared" si="67"/>
        <v>0</v>
      </c>
      <c r="AZ103" s="46">
        <f t="shared" si="67"/>
        <v>0</v>
      </c>
      <c r="BA103" s="46">
        <f t="shared" si="67"/>
        <v>0</v>
      </c>
      <c r="BB103" s="46">
        <f t="shared" si="67"/>
        <v>0</v>
      </c>
      <c r="BC103" s="46">
        <f t="shared" si="67"/>
        <v>0</v>
      </c>
      <c r="BD103" s="46">
        <f t="shared" si="67"/>
        <v>0</v>
      </c>
      <c r="BE103" s="46">
        <f t="shared" si="67"/>
        <v>0</v>
      </c>
      <c r="BF103" s="46">
        <f t="shared" si="67"/>
        <v>0</v>
      </c>
      <c r="BG103" s="46">
        <f t="shared" si="67"/>
        <v>0</v>
      </c>
      <c r="BH103" s="46">
        <f t="shared" si="67"/>
        <v>0</v>
      </c>
      <c r="BI103" s="46">
        <f t="shared" si="67"/>
        <v>0</v>
      </c>
      <c r="BJ103" s="46">
        <f t="shared" si="67"/>
        <v>0</v>
      </c>
      <c r="BK103" s="46">
        <f t="shared" si="67"/>
        <v>0</v>
      </c>
      <c r="BL103" s="46">
        <f t="shared" si="67"/>
        <v>0</v>
      </c>
      <c r="BM103" s="46">
        <f t="shared" si="67"/>
        <v>0</v>
      </c>
      <c r="BN103" s="46">
        <f t="shared" si="67"/>
        <v>0</v>
      </c>
      <c r="BO103" s="46">
        <f t="shared" si="67"/>
        <v>0</v>
      </c>
      <c r="BP103" s="46">
        <f t="shared" si="67"/>
        <v>0</v>
      </c>
      <c r="BQ103" s="46">
        <f t="shared" si="67"/>
        <v>0</v>
      </c>
      <c r="BR103" s="46">
        <f t="shared" si="67"/>
        <v>0</v>
      </c>
      <c r="BS103" s="46">
        <f t="shared" si="67"/>
        <v>0</v>
      </c>
      <c r="BT103" s="46">
        <f t="shared" si="67"/>
        <v>0</v>
      </c>
      <c r="BU103" s="46">
        <f t="shared" si="67"/>
        <v>0</v>
      </c>
      <c r="BV103" s="46">
        <f t="shared" si="67"/>
        <v>0</v>
      </c>
      <c r="BW103" s="46">
        <f t="shared" si="67"/>
        <v>0</v>
      </c>
      <c r="BX103" s="46">
        <f t="shared" si="67"/>
        <v>0</v>
      </c>
      <c r="BY103" s="46">
        <f t="shared" si="67"/>
        <v>0</v>
      </c>
      <c r="BZ103" s="46">
        <f t="shared" si="67"/>
        <v>0</v>
      </c>
      <c r="CA103" s="46">
        <f t="shared" si="67"/>
        <v>0</v>
      </c>
      <c r="CB103" s="46">
        <f t="shared" si="67"/>
        <v>0</v>
      </c>
      <c r="CC103" s="46">
        <f t="shared" si="67"/>
        <v>0</v>
      </c>
    </row>
    <row r="104" ht="15.75" hidden="1" customHeight="1" outlineLevel="1">
      <c r="B104" s="2" t="str">
        <f>IF('Lease Abstract'!B67="","NA",'Lease Abstract'!B67)</f>
        <v>HVAC</v>
      </c>
      <c r="C104" s="242" t="str">
        <f>'Lease Abstract'!C67</f>
        <v>Landlord</v>
      </c>
      <c r="D104" s="242">
        <f>'Lease Abstract'!F67</f>
        <v>0</v>
      </c>
      <c r="E104" s="242">
        <f>'Lease Abstract'!G67</f>
        <v>0</v>
      </c>
      <c r="F104" s="242">
        <f t="shared" si="56"/>
        <v>0</v>
      </c>
      <c r="G104" s="242">
        <f t="shared" si="57"/>
        <v>0</v>
      </c>
      <c r="H104" s="243" t="str">
        <f>'Lease Abstract'!J67</f>
        <v/>
      </c>
      <c r="I104" s="243"/>
      <c r="J104" s="46">
        <f t="shared" ref="J104:CC104" si="68">(J$86&lt;=$C$87)*(($C104="Tenant")*J146+($C104="Base Year")*(J146*12-$D104)/12)</f>
        <v>0</v>
      </c>
      <c r="K104" s="46">
        <f t="shared" si="68"/>
        <v>0</v>
      </c>
      <c r="L104" s="46">
        <f t="shared" si="68"/>
        <v>0</v>
      </c>
      <c r="M104" s="46">
        <f t="shared" si="68"/>
        <v>0</v>
      </c>
      <c r="N104" s="46">
        <f t="shared" si="68"/>
        <v>0</v>
      </c>
      <c r="O104" s="46">
        <f t="shared" si="68"/>
        <v>0</v>
      </c>
      <c r="P104" s="46">
        <f t="shared" si="68"/>
        <v>0</v>
      </c>
      <c r="Q104" s="46">
        <f t="shared" si="68"/>
        <v>0</v>
      </c>
      <c r="R104" s="46">
        <f t="shared" si="68"/>
        <v>0</v>
      </c>
      <c r="S104" s="46">
        <f t="shared" si="68"/>
        <v>0</v>
      </c>
      <c r="T104" s="46">
        <f t="shared" si="68"/>
        <v>0</v>
      </c>
      <c r="U104" s="46">
        <f t="shared" si="68"/>
        <v>0</v>
      </c>
      <c r="V104" s="46">
        <f t="shared" si="68"/>
        <v>0</v>
      </c>
      <c r="W104" s="46">
        <f t="shared" si="68"/>
        <v>0</v>
      </c>
      <c r="X104" s="46">
        <f t="shared" si="68"/>
        <v>0</v>
      </c>
      <c r="Y104" s="46">
        <f t="shared" si="68"/>
        <v>0</v>
      </c>
      <c r="Z104" s="46">
        <f t="shared" si="68"/>
        <v>0</v>
      </c>
      <c r="AA104" s="46">
        <f t="shared" si="68"/>
        <v>0</v>
      </c>
      <c r="AB104" s="46">
        <f t="shared" si="68"/>
        <v>0</v>
      </c>
      <c r="AC104" s="46">
        <f t="shared" si="68"/>
        <v>0</v>
      </c>
      <c r="AD104" s="46">
        <f t="shared" si="68"/>
        <v>0</v>
      </c>
      <c r="AE104" s="46">
        <f t="shared" si="68"/>
        <v>0</v>
      </c>
      <c r="AF104" s="46">
        <f t="shared" si="68"/>
        <v>0</v>
      </c>
      <c r="AG104" s="46">
        <f t="shared" si="68"/>
        <v>0</v>
      </c>
      <c r="AH104" s="46">
        <f t="shared" si="68"/>
        <v>0</v>
      </c>
      <c r="AI104" s="46">
        <f t="shared" si="68"/>
        <v>0</v>
      </c>
      <c r="AJ104" s="46">
        <f t="shared" si="68"/>
        <v>0</v>
      </c>
      <c r="AK104" s="46">
        <f t="shared" si="68"/>
        <v>0</v>
      </c>
      <c r="AL104" s="46">
        <f t="shared" si="68"/>
        <v>0</v>
      </c>
      <c r="AM104" s="46">
        <f t="shared" si="68"/>
        <v>0</v>
      </c>
      <c r="AN104" s="46">
        <f t="shared" si="68"/>
        <v>0</v>
      </c>
      <c r="AO104" s="46">
        <f t="shared" si="68"/>
        <v>0</v>
      </c>
      <c r="AP104" s="46">
        <f t="shared" si="68"/>
        <v>0</v>
      </c>
      <c r="AQ104" s="46">
        <f t="shared" si="68"/>
        <v>0</v>
      </c>
      <c r="AR104" s="46">
        <f t="shared" si="68"/>
        <v>0</v>
      </c>
      <c r="AS104" s="46">
        <f t="shared" si="68"/>
        <v>0</v>
      </c>
      <c r="AT104" s="46">
        <f t="shared" si="68"/>
        <v>0</v>
      </c>
      <c r="AU104" s="46">
        <f t="shared" si="68"/>
        <v>0</v>
      </c>
      <c r="AV104" s="46">
        <f t="shared" si="68"/>
        <v>0</v>
      </c>
      <c r="AW104" s="46">
        <f t="shared" si="68"/>
        <v>0</v>
      </c>
      <c r="AX104" s="46">
        <f t="shared" si="68"/>
        <v>0</v>
      </c>
      <c r="AY104" s="46">
        <f t="shared" si="68"/>
        <v>0</v>
      </c>
      <c r="AZ104" s="46">
        <f t="shared" si="68"/>
        <v>0</v>
      </c>
      <c r="BA104" s="46">
        <f t="shared" si="68"/>
        <v>0</v>
      </c>
      <c r="BB104" s="46">
        <f t="shared" si="68"/>
        <v>0</v>
      </c>
      <c r="BC104" s="46">
        <f t="shared" si="68"/>
        <v>0</v>
      </c>
      <c r="BD104" s="46">
        <f t="shared" si="68"/>
        <v>0</v>
      </c>
      <c r="BE104" s="46">
        <f t="shared" si="68"/>
        <v>0</v>
      </c>
      <c r="BF104" s="46">
        <f t="shared" si="68"/>
        <v>0</v>
      </c>
      <c r="BG104" s="46">
        <f t="shared" si="68"/>
        <v>0</v>
      </c>
      <c r="BH104" s="46">
        <f t="shared" si="68"/>
        <v>0</v>
      </c>
      <c r="BI104" s="46">
        <f t="shared" si="68"/>
        <v>0</v>
      </c>
      <c r="BJ104" s="46">
        <f t="shared" si="68"/>
        <v>0</v>
      </c>
      <c r="BK104" s="46">
        <f t="shared" si="68"/>
        <v>0</v>
      </c>
      <c r="BL104" s="46">
        <f t="shared" si="68"/>
        <v>0</v>
      </c>
      <c r="BM104" s="46">
        <f t="shared" si="68"/>
        <v>0</v>
      </c>
      <c r="BN104" s="46">
        <f t="shared" si="68"/>
        <v>0</v>
      </c>
      <c r="BO104" s="46">
        <f t="shared" si="68"/>
        <v>0</v>
      </c>
      <c r="BP104" s="46">
        <f t="shared" si="68"/>
        <v>0</v>
      </c>
      <c r="BQ104" s="46">
        <f t="shared" si="68"/>
        <v>0</v>
      </c>
      <c r="BR104" s="46">
        <f t="shared" si="68"/>
        <v>0</v>
      </c>
      <c r="BS104" s="46">
        <f t="shared" si="68"/>
        <v>0</v>
      </c>
      <c r="BT104" s="46">
        <f t="shared" si="68"/>
        <v>0</v>
      </c>
      <c r="BU104" s="46">
        <f t="shared" si="68"/>
        <v>0</v>
      </c>
      <c r="BV104" s="46">
        <f t="shared" si="68"/>
        <v>0</v>
      </c>
      <c r="BW104" s="46">
        <f t="shared" si="68"/>
        <v>0</v>
      </c>
      <c r="BX104" s="46">
        <f t="shared" si="68"/>
        <v>0</v>
      </c>
      <c r="BY104" s="46">
        <f t="shared" si="68"/>
        <v>0</v>
      </c>
      <c r="BZ104" s="46">
        <f t="shared" si="68"/>
        <v>0</v>
      </c>
      <c r="CA104" s="46">
        <f t="shared" si="68"/>
        <v>0</v>
      </c>
      <c r="CB104" s="46">
        <f t="shared" si="68"/>
        <v>0</v>
      </c>
      <c r="CC104" s="46">
        <f t="shared" si="68"/>
        <v>0</v>
      </c>
    </row>
    <row r="105" ht="15.75" hidden="1" customHeight="1" outlineLevel="1">
      <c r="B105" s="2" t="str">
        <f>IF('Lease Abstract'!B68="","NA",'Lease Abstract'!B68)</f>
        <v>Roof</v>
      </c>
      <c r="C105" s="242" t="str">
        <f>'Lease Abstract'!C68</f>
        <v/>
      </c>
      <c r="D105" s="242">
        <f>'Lease Abstract'!F68</f>
        <v>0</v>
      </c>
      <c r="E105" s="242">
        <f>'Lease Abstract'!G68</f>
        <v>0</v>
      </c>
      <c r="F105" s="242">
        <f t="shared" si="56"/>
        <v>0</v>
      </c>
      <c r="G105" s="242">
        <f t="shared" si="57"/>
        <v>0</v>
      </c>
      <c r="H105" s="243" t="str">
        <f>'Lease Abstract'!J68</f>
        <v/>
      </c>
      <c r="I105" s="243"/>
      <c r="J105" s="46">
        <f t="shared" ref="J105:CC105" si="69">(J$86&lt;=$C$87)*(($C105="Tenant")*J147+($C105="Base Year")*(J147*12-$D105)/12)</f>
        <v>0</v>
      </c>
      <c r="K105" s="46">
        <f t="shared" si="69"/>
        <v>0</v>
      </c>
      <c r="L105" s="46">
        <f t="shared" si="69"/>
        <v>0</v>
      </c>
      <c r="M105" s="46">
        <f t="shared" si="69"/>
        <v>0</v>
      </c>
      <c r="N105" s="46">
        <f t="shared" si="69"/>
        <v>0</v>
      </c>
      <c r="O105" s="46">
        <f t="shared" si="69"/>
        <v>0</v>
      </c>
      <c r="P105" s="46">
        <f t="shared" si="69"/>
        <v>0</v>
      </c>
      <c r="Q105" s="46">
        <f t="shared" si="69"/>
        <v>0</v>
      </c>
      <c r="R105" s="46">
        <f t="shared" si="69"/>
        <v>0</v>
      </c>
      <c r="S105" s="46">
        <f t="shared" si="69"/>
        <v>0</v>
      </c>
      <c r="T105" s="46">
        <f t="shared" si="69"/>
        <v>0</v>
      </c>
      <c r="U105" s="46">
        <f t="shared" si="69"/>
        <v>0</v>
      </c>
      <c r="V105" s="46">
        <f t="shared" si="69"/>
        <v>0</v>
      </c>
      <c r="W105" s="46">
        <f t="shared" si="69"/>
        <v>0</v>
      </c>
      <c r="X105" s="46">
        <f t="shared" si="69"/>
        <v>0</v>
      </c>
      <c r="Y105" s="46">
        <f t="shared" si="69"/>
        <v>0</v>
      </c>
      <c r="Z105" s="46">
        <f t="shared" si="69"/>
        <v>0</v>
      </c>
      <c r="AA105" s="46">
        <f t="shared" si="69"/>
        <v>0</v>
      </c>
      <c r="AB105" s="46">
        <f t="shared" si="69"/>
        <v>0</v>
      </c>
      <c r="AC105" s="46">
        <f t="shared" si="69"/>
        <v>0</v>
      </c>
      <c r="AD105" s="46">
        <f t="shared" si="69"/>
        <v>0</v>
      </c>
      <c r="AE105" s="46">
        <f t="shared" si="69"/>
        <v>0</v>
      </c>
      <c r="AF105" s="46">
        <f t="shared" si="69"/>
        <v>0</v>
      </c>
      <c r="AG105" s="46">
        <f t="shared" si="69"/>
        <v>0</v>
      </c>
      <c r="AH105" s="46">
        <f t="shared" si="69"/>
        <v>0</v>
      </c>
      <c r="AI105" s="46">
        <f t="shared" si="69"/>
        <v>0</v>
      </c>
      <c r="AJ105" s="46">
        <f t="shared" si="69"/>
        <v>0</v>
      </c>
      <c r="AK105" s="46">
        <f t="shared" si="69"/>
        <v>0</v>
      </c>
      <c r="AL105" s="46">
        <f t="shared" si="69"/>
        <v>0</v>
      </c>
      <c r="AM105" s="46">
        <f t="shared" si="69"/>
        <v>0</v>
      </c>
      <c r="AN105" s="46">
        <f t="shared" si="69"/>
        <v>0</v>
      </c>
      <c r="AO105" s="46">
        <f t="shared" si="69"/>
        <v>0</v>
      </c>
      <c r="AP105" s="46">
        <f t="shared" si="69"/>
        <v>0</v>
      </c>
      <c r="AQ105" s="46">
        <f t="shared" si="69"/>
        <v>0</v>
      </c>
      <c r="AR105" s="46">
        <f t="shared" si="69"/>
        <v>0</v>
      </c>
      <c r="AS105" s="46">
        <f t="shared" si="69"/>
        <v>0</v>
      </c>
      <c r="AT105" s="46">
        <f t="shared" si="69"/>
        <v>0</v>
      </c>
      <c r="AU105" s="46">
        <f t="shared" si="69"/>
        <v>0</v>
      </c>
      <c r="AV105" s="46">
        <f t="shared" si="69"/>
        <v>0</v>
      </c>
      <c r="AW105" s="46">
        <f t="shared" si="69"/>
        <v>0</v>
      </c>
      <c r="AX105" s="46">
        <f t="shared" si="69"/>
        <v>0</v>
      </c>
      <c r="AY105" s="46">
        <f t="shared" si="69"/>
        <v>0</v>
      </c>
      <c r="AZ105" s="46">
        <f t="shared" si="69"/>
        <v>0</v>
      </c>
      <c r="BA105" s="46">
        <f t="shared" si="69"/>
        <v>0</v>
      </c>
      <c r="BB105" s="46">
        <f t="shared" si="69"/>
        <v>0</v>
      </c>
      <c r="BC105" s="46">
        <f t="shared" si="69"/>
        <v>0</v>
      </c>
      <c r="BD105" s="46">
        <f t="shared" si="69"/>
        <v>0</v>
      </c>
      <c r="BE105" s="46">
        <f t="shared" si="69"/>
        <v>0</v>
      </c>
      <c r="BF105" s="46">
        <f t="shared" si="69"/>
        <v>0</v>
      </c>
      <c r="BG105" s="46">
        <f t="shared" si="69"/>
        <v>0</v>
      </c>
      <c r="BH105" s="46">
        <f t="shared" si="69"/>
        <v>0</v>
      </c>
      <c r="BI105" s="46">
        <f t="shared" si="69"/>
        <v>0</v>
      </c>
      <c r="BJ105" s="46">
        <f t="shared" si="69"/>
        <v>0</v>
      </c>
      <c r="BK105" s="46">
        <f t="shared" si="69"/>
        <v>0</v>
      </c>
      <c r="BL105" s="46">
        <f t="shared" si="69"/>
        <v>0</v>
      </c>
      <c r="BM105" s="46">
        <f t="shared" si="69"/>
        <v>0</v>
      </c>
      <c r="BN105" s="46">
        <f t="shared" si="69"/>
        <v>0</v>
      </c>
      <c r="BO105" s="46">
        <f t="shared" si="69"/>
        <v>0</v>
      </c>
      <c r="BP105" s="46">
        <f t="shared" si="69"/>
        <v>0</v>
      </c>
      <c r="BQ105" s="46">
        <f t="shared" si="69"/>
        <v>0</v>
      </c>
      <c r="BR105" s="46">
        <f t="shared" si="69"/>
        <v>0</v>
      </c>
      <c r="BS105" s="46">
        <f t="shared" si="69"/>
        <v>0</v>
      </c>
      <c r="BT105" s="46">
        <f t="shared" si="69"/>
        <v>0</v>
      </c>
      <c r="BU105" s="46">
        <f t="shared" si="69"/>
        <v>0</v>
      </c>
      <c r="BV105" s="46">
        <f t="shared" si="69"/>
        <v>0</v>
      </c>
      <c r="BW105" s="46">
        <f t="shared" si="69"/>
        <v>0</v>
      </c>
      <c r="BX105" s="46">
        <f t="shared" si="69"/>
        <v>0</v>
      </c>
      <c r="BY105" s="46">
        <f t="shared" si="69"/>
        <v>0</v>
      </c>
      <c r="BZ105" s="46">
        <f t="shared" si="69"/>
        <v>0</v>
      </c>
      <c r="CA105" s="46">
        <f t="shared" si="69"/>
        <v>0</v>
      </c>
      <c r="CB105" s="46">
        <f t="shared" si="69"/>
        <v>0</v>
      </c>
      <c r="CC105" s="46">
        <f t="shared" si="69"/>
        <v>0</v>
      </c>
    </row>
    <row r="106" ht="15.75" hidden="1" customHeight="1" outlineLevel="1">
      <c r="B106" s="2" t="str">
        <f>IF('Lease Abstract'!B69="","NA",'Lease Abstract'!B69)</f>
        <v>Structure</v>
      </c>
      <c r="C106" s="242" t="str">
        <f>'Lease Abstract'!C69</f>
        <v/>
      </c>
      <c r="D106" s="242">
        <f>'Lease Abstract'!F69</f>
        <v>0</v>
      </c>
      <c r="E106" s="242">
        <f>'Lease Abstract'!G69</f>
        <v>0</v>
      </c>
      <c r="F106" s="242">
        <f t="shared" si="56"/>
        <v>0</v>
      </c>
      <c r="G106" s="242">
        <f t="shared" si="57"/>
        <v>0</v>
      </c>
      <c r="H106" s="243" t="str">
        <f>'Lease Abstract'!J69</f>
        <v/>
      </c>
      <c r="I106" s="243"/>
      <c r="J106" s="46">
        <f t="shared" ref="J106:CC106" si="70">(J$86&lt;=$C$87)*(($C106="Tenant")*J148+($C106="Base Year")*(J148*12-$D106)/12)</f>
        <v>0</v>
      </c>
      <c r="K106" s="46">
        <f t="shared" si="70"/>
        <v>0</v>
      </c>
      <c r="L106" s="46">
        <f t="shared" si="70"/>
        <v>0</v>
      </c>
      <c r="M106" s="46">
        <f t="shared" si="70"/>
        <v>0</v>
      </c>
      <c r="N106" s="46">
        <f t="shared" si="70"/>
        <v>0</v>
      </c>
      <c r="O106" s="46">
        <f t="shared" si="70"/>
        <v>0</v>
      </c>
      <c r="P106" s="46">
        <f t="shared" si="70"/>
        <v>0</v>
      </c>
      <c r="Q106" s="46">
        <f t="shared" si="70"/>
        <v>0</v>
      </c>
      <c r="R106" s="46">
        <f t="shared" si="70"/>
        <v>0</v>
      </c>
      <c r="S106" s="46">
        <f t="shared" si="70"/>
        <v>0</v>
      </c>
      <c r="T106" s="46">
        <f t="shared" si="70"/>
        <v>0</v>
      </c>
      <c r="U106" s="46">
        <f t="shared" si="70"/>
        <v>0</v>
      </c>
      <c r="V106" s="46">
        <f t="shared" si="70"/>
        <v>0</v>
      </c>
      <c r="W106" s="46">
        <f t="shared" si="70"/>
        <v>0</v>
      </c>
      <c r="X106" s="46">
        <f t="shared" si="70"/>
        <v>0</v>
      </c>
      <c r="Y106" s="46">
        <f t="shared" si="70"/>
        <v>0</v>
      </c>
      <c r="Z106" s="46">
        <f t="shared" si="70"/>
        <v>0</v>
      </c>
      <c r="AA106" s="46">
        <f t="shared" si="70"/>
        <v>0</v>
      </c>
      <c r="AB106" s="46">
        <f t="shared" si="70"/>
        <v>0</v>
      </c>
      <c r="AC106" s="46">
        <f t="shared" si="70"/>
        <v>0</v>
      </c>
      <c r="AD106" s="46">
        <f t="shared" si="70"/>
        <v>0</v>
      </c>
      <c r="AE106" s="46">
        <f t="shared" si="70"/>
        <v>0</v>
      </c>
      <c r="AF106" s="46">
        <f t="shared" si="70"/>
        <v>0</v>
      </c>
      <c r="AG106" s="46">
        <f t="shared" si="70"/>
        <v>0</v>
      </c>
      <c r="AH106" s="46">
        <f t="shared" si="70"/>
        <v>0</v>
      </c>
      <c r="AI106" s="46">
        <f t="shared" si="70"/>
        <v>0</v>
      </c>
      <c r="AJ106" s="46">
        <f t="shared" si="70"/>
        <v>0</v>
      </c>
      <c r="AK106" s="46">
        <f t="shared" si="70"/>
        <v>0</v>
      </c>
      <c r="AL106" s="46">
        <f t="shared" si="70"/>
        <v>0</v>
      </c>
      <c r="AM106" s="46">
        <f t="shared" si="70"/>
        <v>0</v>
      </c>
      <c r="AN106" s="46">
        <f t="shared" si="70"/>
        <v>0</v>
      </c>
      <c r="AO106" s="46">
        <f t="shared" si="70"/>
        <v>0</v>
      </c>
      <c r="AP106" s="46">
        <f t="shared" si="70"/>
        <v>0</v>
      </c>
      <c r="AQ106" s="46">
        <f t="shared" si="70"/>
        <v>0</v>
      </c>
      <c r="AR106" s="46">
        <f t="shared" si="70"/>
        <v>0</v>
      </c>
      <c r="AS106" s="46">
        <f t="shared" si="70"/>
        <v>0</v>
      </c>
      <c r="AT106" s="46">
        <f t="shared" si="70"/>
        <v>0</v>
      </c>
      <c r="AU106" s="46">
        <f t="shared" si="70"/>
        <v>0</v>
      </c>
      <c r="AV106" s="46">
        <f t="shared" si="70"/>
        <v>0</v>
      </c>
      <c r="AW106" s="46">
        <f t="shared" si="70"/>
        <v>0</v>
      </c>
      <c r="AX106" s="46">
        <f t="shared" si="70"/>
        <v>0</v>
      </c>
      <c r="AY106" s="46">
        <f t="shared" si="70"/>
        <v>0</v>
      </c>
      <c r="AZ106" s="46">
        <f t="shared" si="70"/>
        <v>0</v>
      </c>
      <c r="BA106" s="46">
        <f t="shared" si="70"/>
        <v>0</v>
      </c>
      <c r="BB106" s="46">
        <f t="shared" si="70"/>
        <v>0</v>
      </c>
      <c r="BC106" s="46">
        <f t="shared" si="70"/>
        <v>0</v>
      </c>
      <c r="BD106" s="46">
        <f t="shared" si="70"/>
        <v>0</v>
      </c>
      <c r="BE106" s="46">
        <f t="shared" si="70"/>
        <v>0</v>
      </c>
      <c r="BF106" s="46">
        <f t="shared" si="70"/>
        <v>0</v>
      </c>
      <c r="BG106" s="46">
        <f t="shared" si="70"/>
        <v>0</v>
      </c>
      <c r="BH106" s="46">
        <f t="shared" si="70"/>
        <v>0</v>
      </c>
      <c r="BI106" s="46">
        <f t="shared" si="70"/>
        <v>0</v>
      </c>
      <c r="BJ106" s="46">
        <f t="shared" si="70"/>
        <v>0</v>
      </c>
      <c r="BK106" s="46">
        <f t="shared" si="70"/>
        <v>0</v>
      </c>
      <c r="BL106" s="46">
        <f t="shared" si="70"/>
        <v>0</v>
      </c>
      <c r="BM106" s="46">
        <f t="shared" si="70"/>
        <v>0</v>
      </c>
      <c r="BN106" s="46">
        <f t="shared" si="70"/>
        <v>0</v>
      </c>
      <c r="BO106" s="46">
        <f t="shared" si="70"/>
        <v>0</v>
      </c>
      <c r="BP106" s="46">
        <f t="shared" si="70"/>
        <v>0</v>
      </c>
      <c r="BQ106" s="46">
        <f t="shared" si="70"/>
        <v>0</v>
      </c>
      <c r="BR106" s="46">
        <f t="shared" si="70"/>
        <v>0</v>
      </c>
      <c r="BS106" s="46">
        <f t="shared" si="70"/>
        <v>0</v>
      </c>
      <c r="BT106" s="46">
        <f t="shared" si="70"/>
        <v>0</v>
      </c>
      <c r="BU106" s="46">
        <f t="shared" si="70"/>
        <v>0</v>
      </c>
      <c r="BV106" s="46">
        <f t="shared" si="70"/>
        <v>0</v>
      </c>
      <c r="BW106" s="46">
        <f t="shared" si="70"/>
        <v>0</v>
      </c>
      <c r="BX106" s="46">
        <f t="shared" si="70"/>
        <v>0</v>
      </c>
      <c r="BY106" s="46">
        <f t="shared" si="70"/>
        <v>0</v>
      </c>
      <c r="BZ106" s="46">
        <f t="shared" si="70"/>
        <v>0</v>
      </c>
      <c r="CA106" s="46">
        <f t="shared" si="70"/>
        <v>0</v>
      </c>
      <c r="CB106" s="46">
        <f t="shared" si="70"/>
        <v>0</v>
      </c>
      <c r="CC106" s="46">
        <f t="shared" si="70"/>
        <v>0</v>
      </c>
    </row>
    <row r="107" ht="15.75" hidden="1" customHeight="1" outlineLevel="1">
      <c r="B107" s="2" t="str">
        <f>IF('Lease Abstract'!B70="","NA",'Lease Abstract'!B70)</f>
        <v>Walls</v>
      </c>
      <c r="C107" s="242" t="str">
        <f>'Lease Abstract'!C70</f>
        <v/>
      </c>
      <c r="D107" s="242">
        <f>'Lease Abstract'!F70</f>
        <v>0</v>
      </c>
      <c r="E107" s="242">
        <f>'Lease Abstract'!G70</f>
        <v>0</v>
      </c>
      <c r="F107" s="242">
        <f t="shared" si="56"/>
        <v>0</v>
      </c>
      <c r="G107" s="242">
        <f t="shared" si="57"/>
        <v>0</v>
      </c>
      <c r="H107" s="243" t="str">
        <f>'Lease Abstract'!J70</f>
        <v/>
      </c>
      <c r="I107" s="243"/>
      <c r="J107" s="46">
        <f t="shared" ref="J107:CC107" si="71">(J$86&lt;=$C$87)*(($C107="Tenant")*J149+($C107="Base Year")*(J149*12-$D107)/12)</f>
        <v>0</v>
      </c>
      <c r="K107" s="46">
        <f t="shared" si="71"/>
        <v>0</v>
      </c>
      <c r="L107" s="46">
        <f t="shared" si="71"/>
        <v>0</v>
      </c>
      <c r="M107" s="46">
        <f t="shared" si="71"/>
        <v>0</v>
      </c>
      <c r="N107" s="46">
        <f t="shared" si="71"/>
        <v>0</v>
      </c>
      <c r="O107" s="46">
        <f t="shared" si="71"/>
        <v>0</v>
      </c>
      <c r="P107" s="46">
        <f t="shared" si="71"/>
        <v>0</v>
      </c>
      <c r="Q107" s="46">
        <f t="shared" si="71"/>
        <v>0</v>
      </c>
      <c r="R107" s="46">
        <f t="shared" si="71"/>
        <v>0</v>
      </c>
      <c r="S107" s="46">
        <f t="shared" si="71"/>
        <v>0</v>
      </c>
      <c r="T107" s="46">
        <f t="shared" si="71"/>
        <v>0</v>
      </c>
      <c r="U107" s="46">
        <f t="shared" si="71"/>
        <v>0</v>
      </c>
      <c r="V107" s="46">
        <f t="shared" si="71"/>
        <v>0</v>
      </c>
      <c r="W107" s="46">
        <f t="shared" si="71"/>
        <v>0</v>
      </c>
      <c r="X107" s="46">
        <f t="shared" si="71"/>
        <v>0</v>
      </c>
      <c r="Y107" s="46">
        <f t="shared" si="71"/>
        <v>0</v>
      </c>
      <c r="Z107" s="46">
        <f t="shared" si="71"/>
        <v>0</v>
      </c>
      <c r="AA107" s="46">
        <f t="shared" si="71"/>
        <v>0</v>
      </c>
      <c r="AB107" s="46">
        <f t="shared" si="71"/>
        <v>0</v>
      </c>
      <c r="AC107" s="46">
        <f t="shared" si="71"/>
        <v>0</v>
      </c>
      <c r="AD107" s="46">
        <f t="shared" si="71"/>
        <v>0</v>
      </c>
      <c r="AE107" s="46">
        <f t="shared" si="71"/>
        <v>0</v>
      </c>
      <c r="AF107" s="46">
        <f t="shared" si="71"/>
        <v>0</v>
      </c>
      <c r="AG107" s="46">
        <f t="shared" si="71"/>
        <v>0</v>
      </c>
      <c r="AH107" s="46">
        <f t="shared" si="71"/>
        <v>0</v>
      </c>
      <c r="AI107" s="46">
        <f t="shared" si="71"/>
        <v>0</v>
      </c>
      <c r="AJ107" s="46">
        <f t="shared" si="71"/>
        <v>0</v>
      </c>
      <c r="AK107" s="46">
        <f t="shared" si="71"/>
        <v>0</v>
      </c>
      <c r="AL107" s="46">
        <f t="shared" si="71"/>
        <v>0</v>
      </c>
      <c r="AM107" s="46">
        <f t="shared" si="71"/>
        <v>0</v>
      </c>
      <c r="AN107" s="46">
        <f t="shared" si="71"/>
        <v>0</v>
      </c>
      <c r="AO107" s="46">
        <f t="shared" si="71"/>
        <v>0</v>
      </c>
      <c r="AP107" s="46">
        <f t="shared" si="71"/>
        <v>0</v>
      </c>
      <c r="AQ107" s="46">
        <f t="shared" si="71"/>
        <v>0</v>
      </c>
      <c r="AR107" s="46">
        <f t="shared" si="71"/>
        <v>0</v>
      </c>
      <c r="AS107" s="46">
        <f t="shared" si="71"/>
        <v>0</v>
      </c>
      <c r="AT107" s="46">
        <f t="shared" si="71"/>
        <v>0</v>
      </c>
      <c r="AU107" s="46">
        <f t="shared" si="71"/>
        <v>0</v>
      </c>
      <c r="AV107" s="46">
        <f t="shared" si="71"/>
        <v>0</v>
      </c>
      <c r="AW107" s="46">
        <f t="shared" si="71"/>
        <v>0</v>
      </c>
      <c r="AX107" s="46">
        <f t="shared" si="71"/>
        <v>0</v>
      </c>
      <c r="AY107" s="46">
        <f t="shared" si="71"/>
        <v>0</v>
      </c>
      <c r="AZ107" s="46">
        <f t="shared" si="71"/>
        <v>0</v>
      </c>
      <c r="BA107" s="46">
        <f t="shared" si="71"/>
        <v>0</v>
      </c>
      <c r="BB107" s="46">
        <f t="shared" si="71"/>
        <v>0</v>
      </c>
      <c r="BC107" s="46">
        <f t="shared" si="71"/>
        <v>0</v>
      </c>
      <c r="BD107" s="46">
        <f t="shared" si="71"/>
        <v>0</v>
      </c>
      <c r="BE107" s="46">
        <f t="shared" si="71"/>
        <v>0</v>
      </c>
      <c r="BF107" s="46">
        <f t="shared" si="71"/>
        <v>0</v>
      </c>
      <c r="BG107" s="46">
        <f t="shared" si="71"/>
        <v>0</v>
      </c>
      <c r="BH107" s="46">
        <f t="shared" si="71"/>
        <v>0</v>
      </c>
      <c r="BI107" s="46">
        <f t="shared" si="71"/>
        <v>0</v>
      </c>
      <c r="BJ107" s="46">
        <f t="shared" si="71"/>
        <v>0</v>
      </c>
      <c r="BK107" s="46">
        <f t="shared" si="71"/>
        <v>0</v>
      </c>
      <c r="BL107" s="46">
        <f t="shared" si="71"/>
        <v>0</v>
      </c>
      <c r="BM107" s="46">
        <f t="shared" si="71"/>
        <v>0</v>
      </c>
      <c r="BN107" s="46">
        <f t="shared" si="71"/>
        <v>0</v>
      </c>
      <c r="BO107" s="46">
        <f t="shared" si="71"/>
        <v>0</v>
      </c>
      <c r="BP107" s="46">
        <f t="shared" si="71"/>
        <v>0</v>
      </c>
      <c r="BQ107" s="46">
        <f t="shared" si="71"/>
        <v>0</v>
      </c>
      <c r="BR107" s="46">
        <f t="shared" si="71"/>
        <v>0</v>
      </c>
      <c r="BS107" s="46">
        <f t="shared" si="71"/>
        <v>0</v>
      </c>
      <c r="BT107" s="46">
        <f t="shared" si="71"/>
        <v>0</v>
      </c>
      <c r="BU107" s="46">
        <f t="shared" si="71"/>
        <v>0</v>
      </c>
      <c r="BV107" s="46">
        <f t="shared" si="71"/>
        <v>0</v>
      </c>
      <c r="BW107" s="46">
        <f t="shared" si="71"/>
        <v>0</v>
      </c>
      <c r="BX107" s="46">
        <f t="shared" si="71"/>
        <v>0</v>
      </c>
      <c r="BY107" s="46">
        <f t="shared" si="71"/>
        <v>0</v>
      </c>
      <c r="BZ107" s="46">
        <f t="shared" si="71"/>
        <v>0</v>
      </c>
      <c r="CA107" s="46">
        <f t="shared" si="71"/>
        <v>0</v>
      </c>
      <c r="CB107" s="46">
        <f t="shared" si="71"/>
        <v>0</v>
      </c>
      <c r="CC107" s="46">
        <f t="shared" si="71"/>
        <v>0</v>
      </c>
    </row>
    <row r="108" ht="15.75" hidden="1" customHeight="1" outlineLevel="1">
      <c r="B108" s="2" t="str">
        <f>IF('Lease Abstract'!B71="","NA",'Lease Abstract'!B71)</f>
        <v>Foundation</v>
      </c>
      <c r="C108" s="242" t="str">
        <f>'Lease Abstract'!C71</f>
        <v/>
      </c>
      <c r="D108" s="242">
        <f>'Lease Abstract'!F71</f>
        <v>0</v>
      </c>
      <c r="E108" s="242">
        <f>'Lease Abstract'!G71</f>
        <v>0</v>
      </c>
      <c r="F108" s="242">
        <f t="shared" si="56"/>
        <v>0</v>
      </c>
      <c r="G108" s="242">
        <f t="shared" si="57"/>
        <v>0</v>
      </c>
      <c r="H108" s="243" t="str">
        <f>'Lease Abstract'!J71</f>
        <v/>
      </c>
      <c r="I108" s="243"/>
      <c r="J108" s="46">
        <f t="shared" ref="J108:CC108" si="72">(J$86&lt;=$C$87)*(($C108="Tenant")*J150+($C108="Base Year")*(J150*12-$D108)/12)</f>
        <v>0</v>
      </c>
      <c r="K108" s="46">
        <f t="shared" si="72"/>
        <v>0</v>
      </c>
      <c r="L108" s="46">
        <f t="shared" si="72"/>
        <v>0</v>
      </c>
      <c r="M108" s="46">
        <f t="shared" si="72"/>
        <v>0</v>
      </c>
      <c r="N108" s="46">
        <f t="shared" si="72"/>
        <v>0</v>
      </c>
      <c r="O108" s="46">
        <f t="shared" si="72"/>
        <v>0</v>
      </c>
      <c r="P108" s="46">
        <f t="shared" si="72"/>
        <v>0</v>
      </c>
      <c r="Q108" s="46">
        <f t="shared" si="72"/>
        <v>0</v>
      </c>
      <c r="R108" s="46">
        <f t="shared" si="72"/>
        <v>0</v>
      </c>
      <c r="S108" s="46">
        <f t="shared" si="72"/>
        <v>0</v>
      </c>
      <c r="T108" s="46">
        <f t="shared" si="72"/>
        <v>0</v>
      </c>
      <c r="U108" s="46">
        <f t="shared" si="72"/>
        <v>0</v>
      </c>
      <c r="V108" s="46">
        <f t="shared" si="72"/>
        <v>0</v>
      </c>
      <c r="W108" s="46">
        <f t="shared" si="72"/>
        <v>0</v>
      </c>
      <c r="X108" s="46">
        <f t="shared" si="72"/>
        <v>0</v>
      </c>
      <c r="Y108" s="46">
        <f t="shared" si="72"/>
        <v>0</v>
      </c>
      <c r="Z108" s="46">
        <f t="shared" si="72"/>
        <v>0</v>
      </c>
      <c r="AA108" s="46">
        <f t="shared" si="72"/>
        <v>0</v>
      </c>
      <c r="AB108" s="46">
        <f t="shared" si="72"/>
        <v>0</v>
      </c>
      <c r="AC108" s="46">
        <f t="shared" si="72"/>
        <v>0</v>
      </c>
      <c r="AD108" s="46">
        <f t="shared" si="72"/>
        <v>0</v>
      </c>
      <c r="AE108" s="46">
        <f t="shared" si="72"/>
        <v>0</v>
      </c>
      <c r="AF108" s="46">
        <f t="shared" si="72"/>
        <v>0</v>
      </c>
      <c r="AG108" s="46">
        <f t="shared" si="72"/>
        <v>0</v>
      </c>
      <c r="AH108" s="46">
        <f t="shared" si="72"/>
        <v>0</v>
      </c>
      <c r="AI108" s="46">
        <f t="shared" si="72"/>
        <v>0</v>
      </c>
      <c r="AJ108" s="46">
        <f t="shared" si="72"/>
        <v>0</v>
      </c>
      <c r="AK108" s="46">
        <f t="shared" si="72"/>
        <v>0</v>
      </c>
      <c r="AL108" s="46">
        <f t="shared" si="72"/>
        <v>0</v>
      </c>
      <c r="AM108" s="46">
        <f t="shared" si="72"/>
        <v>0</v>
      </c>
      <c r="AN108" s="46">
        <f t="shared" si="72"/>
        <v>0</v>
      </c>
      <c r="AO108" s="46">
        <f t="shared" si="72"/>
        <v>0</v>
      </c>
      <c r="AP108" s="46">
        <f t="shared" si="72"/>
        <v>0</v>
      </c>
      <c r="AQ108" s="46">
        <f t="shared" si="72"/>
        <v>0</v>
      </c>
      <c r="AR108" s="46">
        <f t="shared" si="72"/>
        <v>0</v>
      </c>
      <c r="AS108" s="46">
        <f t="shared" si="72"/>
        <v>0</v>
      </c>
      <c r="AT108" s="46">
        <f t="shared" si="72"/>
        <v>0</v>
      </c>
      <c r="AU108" s="46">
        <f t="shared" si="72"/>
        <v>0</v>
      </c>
      <c r="AV108" s="46">
        <f t="shared" si="72"/>
        <v>0</v>
      </c>
      <c r="AW108" s="46">
        <f t="shared" si="72"/>
        <v>0</v>
      </c>
      <c r="AX108" s="46">
        <f t="shared" si="72"/>
        <v>0</v>
      </c>
      <c r="AY108" s="46">
        <f t="shared" si="72"/>
        <v>0</v>
      </c>
      <c r="AZ108" s="46">
        <f t="shared" si="72"/>
        <v>0</v>
      </c>
      <c r="BA108" s="46">
        <f t="shared" si="72"/>
        <v>0</v>
      </c>
      <c r="BB108" s="46">
        <f t="shared" si="72"/>
        <v>0</v>
      </c>
      <c r="BC108" s="46">
        <f t="shared" si="72"/>
        <v>0</v>
      </c>
      <c r="BD108" s="46">
        <f t="shared" si="72"/>
        <v>0</v>
      </c>
      <c r="BE108" s="46">
        <f t="shared" si="72"/>
        <v>0</v>
      </c>
      <c r="BF108" s="46">
        <f t="shared" si="72"/>
        <v>0</v>
      </c>
      <c r="BG108" s="46">
        <f t="shared" si="72"/>
        <v>0</v>
      </c>
      <c r="BH108" s="46">
        <f t="shared" si="72"/>
        <v>0</v>
      </c>
      <c r="BI108" s="46">
        <f t="shared" si="72"/>
        <v>0</v>
      </c>
      <c r="BJ108" s="46">
        <f t="shared" si="72"/>
        <v>0</v>
      </c>
      <c r="BK108" s="46">
        <f t="shared" si="72"/>
        <v>0</v>
      </c>
      <c r="BL108" s="46">
        <f t="shared" si="72"/>
        <v>0</v>
      </c>
      <c r="BM108" s="46">
        <f t="shared" si="72"/>
        <v>0</v>
      </c>
      <c r="BN108" s="46">
        <f t="shared" si="72"/>
        <v>0</v>
      </c>
      <c r="BO108" s="46">
        <f t="shared" si="72"/>
        <v>0</v>
      </c>
      <c r="BP108" s="46">
        <f t="shared" si="72"/>
        <v>0</v>
      </c>
      <c r="BQ108" s="46">
        <f t="shared" si="72"/>
        <v>0</v>
      </c>
      <c r="BR108" s="46">
        <f t="shared" si="72"/>
        <v>0</v>
      </c>
      <c r="BS108" s="46">
        <f t="shared" si="72"/>
        <v>0</v>
      </c>
      <c r="BT108" s="46">
        <f t="shared" si="72"/>
        <v>0</v>
      </c>
      <c r="BU108" s="46">
        <f t="shared" si="72"/>
        <v>0</v>
      </c>
      <c r="BV108" s="46">
        <f t="shared" si="72"/>
        <v>0</v>
      </c>
      <c r="BW108" s="46">
        <f t="shared" si="72"/>
        <v>0</v>
      </c>
      <c r="BX108" s="46">
        <f t="shared" si="72"/>
        <v>0</v>
      </c>
      <c r="BY108" s="46">
        <f t="shared" si="72"/>
        <v>0</v>
      </c>
      <c r="BZ108" s="46">
        <f t="shared" si="72"/>
        <v>0</v>
      </c>
      <c r="CA108" s="46">
        <f t="shared" si="72"/>
        <v>0</v>
      </c>
      <c r="CB108" s="46">
        <f t="shared" si="72"/>
        <v>0</v>
      </c>
      <c r="CC108" s="46">
        <f t="shared" si="72"/>
        <v>0</v>
      </c>
    </row>
    <row r="109" ht="15.75" hidden="1" customHeight="1" outlineLevel="1">
      <c r="B109" s="2" t="str">
        <f>IF('Lease Abstract'!B72="","NA",'Lease Abstract'!B72)</f>
        <v>Signage</v>
      </c>
      <c r="C109" s="242" t="str">
        <f>'Lease Abstract'!C72</f>
        <v>Landlord</v>
      </c>
      <c r="D109" s="242">
        <f>'Lease Abstract'!F72</f>
        <v>0</v>
      </c>
      <c r="E109" s="242">
        <f>'Lease Abstract'!G72</f>
        <v>0</v>
      </c>
      <c r="F109" s="242">
        <f t="shared" si="56"/>
        <v>0</v>
      </c>
      <c r="G109" s="242">
        <f t="shared" si="57"/>
        <v>0</v>
      </c>
      <c r="H109" s="243" t="str">
        <f>'Lease Abstract'!J72</f>
        <v/>
      </c>
      <c r="I109" s="243"/>
      <c r="J109" s="46">
        <f t="shared" ref="J109:CC109" si="73">(J$86&lt;=$C$87)*(($C109="Tenant")*J151+($C109="Base Year")*(J151*12-$D109)/12)</f>
        <v>0</v>
      </c>
      <c r="K109" s="46">
        <f t="shared" si="73"/>
        <v>0</v>
      </c>
      <c r="L109" s="46">
        <f t="shared" si="73"/>
        <v>0</v>
      </c>
      <c r="M109" s="46">
        <f t="shared" si="73"/>
        <v>0</v>
      </c>
      <c r="N109" s="46">
        <f t="shared" si="73"/>
        <v>0</v>
      </c>
      <c r="O109" s="46">
        <f t="shared" si="73"/>
        <v>0</v>
      </c>
      <c r="P109" s="46">
        <f t="shared" si="73"/>
        <v>0</v>
      </c>
      <c r="Q109" s="46">
        <f t="shared" si="73"/>
        <v>0</v>
      </c>
      <c r="R109" s="46">
        <f t="shared" si="73"/>
        <v>0</v>
      </c>
      <c r="S109" s="46">
        <f t="shared" si="73"/>
        <v>0</v>
      </c>
      <c r="T109" s="46">
        <f t="shared" si="73"/>
        <v>0</v>
      </c>
      <c r="U109" s="46">
        <f t="shared" si="73"/>
        <v>0</v>
      </c>
      <c r="V109" s="46">
        <f t="shared" si="73"/>
        <v>0</v>
      </c>
      <c r="W109" s="46">
        <f t="shared" si="73"/>
        <v>0</v>
      </c>
      <c r="X109" s="46">
        <f t="shared" si="73"/>
        <v>0</v>
      </c>
      <c r="Y109" s="46">
        <f t="shared" si="73"/>
        <v>0</v>
      </c>
      <c r="Z109" s="46">
        <f t="shared" si="73"/>
        <v>0</v>
      </c>
      <c r="AA109" s="46">
        <f t="shared" si="73"/>
        <v>0</v>
      </c>
      <c r="AB109" s="46">
        <f t="shared" si="73"/>
        <v>0</v>
      </c>
      <c r="AC109" s="46">
        <f t="shared" si="73"/>
        <v>0</v>
      </c>
      <c r="AD109" s="46">
        <f t="shared" si="73"/>
        <v>0</v>
      </c>
      <c r="AE109" s="46">
        <f t="shared" si="73"/>
        <v>0</v>
      </c>
      <c r="AF109" s="46">
        <f t="shared" si="73"/>
        <v>0</v>
      </c>
      <c r="AG109" s="46">
        <f t="shared" si="73"/>
        <v>0</v>
      </c>
      <c r="AH109" s="46">
        <f t="shared" si="73"/>
        <v>0</v>
      </c>
      <c r="AI109" s="46">
        <f t="shared" si="73"/>
        <v>0</v>
      </c>
      <c r="AJ109" s="46">
        <f t="shared" si="73"/>
        <v>0</v>
      </c>
      <c r="AK109" s="46">
        <f t="shared" si="73"/>
        <v>0</v>
      </c>
      <c r="AL109" s="46">
        <f t="shared" si="73"/>
        <v>0</v>
      </c>
      <c r="AM109" s="46">
        <f t="shared" si="73"/>
        <v>0</v>
      </c>
      <c r="AN109" s="46">
        <f t="shared" si="73"/>
        <v>0</v>
      </c>
      <c r="AO109" s="46">
        <f t="shared" si="73"/>
        <v>0</v>
      </c>
      <c r="AP109" s="46">
        <f t="shared" si="73"/>
        <v>0</v>
      </c>
      <c r="AQ109" s="46">
        <f t="shared" si="73"/>
        <v>0</v>
      </c>
      <c r="AR109" s="46">
        <f t="shared" si="73"/>
        <v>0</v>
      </c>
      <c r="AS109" s="46">
        <f t="shared" si="73"/>
        <v>0</v>
      </c>
      <c r="AT109" s="46">
        <f t="shared" si="73"/>
        <v>0</v>
      </c>
      <c r="AU109" s="46">
        <f t="shared" si="73"/>
        <v>0</v>
      </c>
      <c r="AV109" s="46">
        <f t="shared" si="73"/>
        <v>0</v>
      </c>
      <c r="AW109" s="46">
        <f t="shared" si="73"/>
        <v>0</v>
      </c>
      <c r="AX109" s="46">
        <f t="shared" si="73"/>
        <v>0</v>
      </c>
      <c r="AY109" s="46">
        <f t="shared" si="73"/>
        <v>0</v>
      </c>
      <c r="AZ109" s="46">
        <f t="shared" si="73"/>
        <v>0</v>
      </c>
      <c r="BA109" s="46">
        <f t="shared" si="73"/>
        <v>0</v>
      </c>
      <c r="BB109" s="46">
        <f t="shared" si="73"/>
        <v>0</v>
      </c>
      <c r="BC109" s="46">
        <f t="shared" si="73"/>
        <v>0</v>
      </c>
      <c r="BD109" s="46">
        <f t="shared" si="73"/>
        <v>0</v>
      </c>
      <c r="BE109" s="46">
        <f t="shared" si="73"/>
        <v>0</v>
      </c>
      <c r="BF109" s="46">
        <f t="shared" si="73"/>
        <v>0</v>
      </c>
      <c r="BG109" s="46">
        <f t="shared" si="73"/>
        <v>0</v>
      </c>
      <c r="BH109" s="46">
        <f t="shared" si="73"/>
        <v>0</v>
      </c>
      <c r="BI109" s="46">
        <f t="shared" si="73"/>
        <v>0</v>
      </c>
      <c r="BJ109" s="46">
        <f t="shared" si="73"/>
        <v>0</v>
      </c>
      <c r="BK109" s="46">
        <f t="shared" si="73"/>
        <v>0</v>
      </c>
      <c r="BL109" s="46">
        <f t="shared" si="73"/>
        <v>0</v>
      </c>
      <c r="BM109" s="46">
        <f t="shared" si="73"/>
        <v>0</v>
      </c>
      <c r="BN109" s="46">
        <f t="shared" si="73"/>
        <v>0</v>
      </c>
      <c r="BO109" s="46">
        <f t="shared" si="73"/>
        <v>0</v>
      </c>
      <c r="BP109" s="46">
        <f t="shared" si="73"/>
        <v>0</v>
      </c>
      <c r="BQ109" s="46">
        <f t="shared" si="73"/>
        <v>0</v>
      </c>
      <c r="BR109" s="46">
        <f t="shared" si="73"/>
        <v>0</v>
      </c>
      <c r="BS109" s="46">
        <f t="shared" si="73"/>
        <v>0</v>
      </c>
      <c r="BT109" s="46">
        <f t="shared" si="73"/>
        <v>0</v>
      </c>
      <c r="BU109" s="46">
        <f t="shared" si="73"/>
        <v>0</v>
      </c>
      <c r="BV109" s="46">
        <f t="shared" si="73"/>
        <v>0</v>
      </c>
      <c r="BW109" s="46">
        <f t="shared" si="73"/>
        <v>0</v>
      </c>
      <c r="BX109" s="46">
        <f t="shared" si="73"/>
        <v>0</v>
      </c>
      <c r="BY109" s="46">
        <f t="shared" si="73"/>
        <v>0</v>
      </c>
      <c r="BZ109" s="46">
        <f t="shared" si="73"/>
        <v>0</v>
      </c>
      <c r="CA109" s="46">
        <f t="shared" si="73"/>
        <v>0</v>
      </c>
      <c r="CB109" s="46">
        <f t="shared" si="73"/>
        <v>0</v>
      </c>
      <c r="CC109" s="46">
        <f t="shared" si="73"/>
        <v>0</v>
      </c>
    </row>
    <row r="110" ht="15.75" hidden="1" customHeight="1" outlineLevel="1">
      <c r="B110" s="2" t="str">
        <f>IF('Lease Abstract'!B73="","NA",'Lease Abstract'!B73)</f>
        <v>NA</v>
      </c>
      <c r="C110" s="242" t="str">
        <f>'Lease Abstract'!C73</f>
        <v/>
      </c>
      <c r="D110" s="242">
        <f>'Lease Abstract'!F73</f>
        <v>0</v>
      </c>
      <c r="E110" s="242">
        <f>'Lease Abstract'!G73</f>
        <v>0</v>
      </c>
      <c r="F110" s="242">
        <f t="shared" si="56"/>
        <v>0</v>
      </c>
      <c r="G110" s="242">
        <f t="shared" si="57"/>
        <v>0</v>
      </c>
      <c r="H110" s="243" t="str">
        <f>'Lease Abstract'!J73</f>
        <v/>
      </c>
      <c r="I110" s="243"/>
      <c r="J110" s="49">
        <f t="shared" ref="J110:CC110" si="74">(J$86&lt;=$C$87)*(($C110="Tenant")*J152+($C110="Base Year")*(J152*12-$D110)/12)</f>
        <v>0</v>
      </c>
      <c r="K110" s="49">
        <f t="shared" si="74"/>
        <v>0</v>
      </c>
      <c r="L110" s="49">
        <f t="shared" si="74"/>
        <v>0</v>
      </c>
      <c r="M110" s="49">
        <f t="shared" si="74"/>
        <v>0</v>
      </c>
      <c r="N110" s="49">
        <f t="shared" si="74"/>
        <v>0</v>
      </c>
      <c r="O110" s="49">
        <f t="shared" si="74"/>
        <v>0</v>
      </c>
      <c r="P110" s="49">
        <f t="shared" si="74"/>
        <v>0</v>
      </c>
      <c r="Q110" s="49">
        <f t="shared" si="74"/>
        <v>0</v>
      </c>
      <c r="R110" s="49">
        <f t="shared" si="74"/>
        <v>0</v>
      </c>
      <c r="S110" s="49">
        <f t="shared" si="74"/>
        <v>0</v>
      </c>
      <c r="T110" s="49">
        <f t="shared" si="74"/>
        <v>0</v>
      </c>
      <c r="U110" s="49">
        <f t="shared" si="74"/>
        <v>0</v>
      </c>
      <c r="V110" s="49">
        <f t="shared" si="74"/>
        <v>0</v>
      </c>
      <c r="W110" s="49">
        <f t="shared" si="74"/>
        <v>0</v>
      </c>
      <c r="X110" s="49">
        <f t="shared" si="74"/>
        <v>0</v>
      </c>
      <c r="Y110" s="49">
        <f t="shared" si="74"/>
        <v>0</v>
      </c>
      <c r="Z110" s="49">
        <f t="shared" si="74"/>
        <v>0</v>
      </c>
      <c r="AA110" s="49">
        <f t="shared" si="74"/>
        <v>0</v>
      </c>
      <c r="AB110" s="49">
        <f t="shared" si="74"/>
        <v>0</v>
      </c>
      <c r="AC110" s="49">
        <f t="shared" si="74"/>
        <v>0</v>
      </c>
      <c r="AD110" s="49">
        <f t="shared" si="74"/>
        <v>0</v>
      </c>
      <c r="AE110" s="49">
        <f t="shared" si="74"/>
        <v>0</v>
      </c>
      <c r="AF110" s="49">
        <f t="shared" si="74"/>
        <v>0</v>
      </c>
      <c r="AG110" s="49">
        <f t="shared" si="74"/>
        <v>0</v>
      </c>
      <c r="AH110" s="49">
        <f t="shared" si="74"/>
        <v>0</v>
      </c>
      <c r="AI110" s="49">
        <f t="shared" si="74"/>
        <v>0</v>
      </c>
      <c r="AJ110" s="49">
        <f t="shared" si="74"/>
        <v>0</v>
      </c>
      <c r="AK110" s="49">
        <f t="shared" si="74"/>
        <v>0</v>
      </c>
      <c r="AL110" s="49">
        <f t="shared" si="74"/>
        <v>0</v>
      </c>
      <c r="AM110" s="49">
        <f t="shared" si="74"/>
        <v>0</v>
      </c>
      <c r="AN110" s="49">
        <f t="shared" si="74"/>
        <v>0</v>
      </c>
      <c r="AO110" s="49">
        <f t="shared" si="74"/>
        <v>0</v>
      </c>
      <c r="AP110" s="49">
        <f t="shared" si="74"/>
        <v>0</v>
      </c>
      <c r="AQ110" s="49">
        <f t="shared" si="74"/>
        <v>0</v>
      </c>
      <c r="AR110" s="49">
        <f t="shared" si="74"/>
        <v>0</v>
      </c>
      <c r="AS110" s="49">
        <f t="shared" si="74"/>
        <v>0</v>
      </c>
      <c r="AT110" s="49">
        <f t="shared" si="74"/>
        <v>0</v>
      </c>
      <c r="AU110" s="49">
        <f t="shared" si="74"/>
        <v>0</v>
      </c>
      <c r="AV110" s="49">
        <f t="shared" si="74"/>
        <v>0</v>
      </c>
      <c r="AW110" s="49">
        <f t="shared" si="74"/>
        <v>0</v>
      </c>
      <c r="AX110" s="49">
        <f t="shared" si="74"/>
        <v>0</v>
      </c>
      <c r="AY110" s="49">
        <f t="shared" si="74"/>
        <v>0</v>
      </c>
      <c r="AZ110" s="49">
        <f t="shared" si="74"/>
        <v>0</v>
      </c>
      <c r="BA110" s="49">
        <f t="shared" si="74"/>
        <v>0</v>
      </c>
      <c r="BB110" s="49">
        <f t="shared" si="74"/>
        <v>0</v>
      </c>
      <c r="BC110" s="49">
        <f t="shared" si="74"/>
        <v>0</v>
      </c>
      <c r="BD110" s="49">
        <f t="shared" si="74"/>
        <v>0</v>
      </c>
      <c r="BE110" s="49">
        <f t="shared" si="74"/>
        <v>0</v>
      </c>
      <c r="BF110" s="49">
        <f t="shared" si="74"/>
        <v>0</v>
      </c>
      <c r="BG110" s="49">
        <f t="shared" si="74"/>
        <v>0</v>
      </c>
      <c r="BH110" s="49">
        <f t="shared" si="74"/>
        <v>0</v>
      </c>
      <c r="BI110" s="49">
        <f t="shared" si="74"/>
        <v>0</v>
      </c>
      <c r="BJ110" s="49">
        <f t="shared" si="74"/>
        <v>0</v>
      </c>
      <c r="BK110" s="49">
        <f t="shared" si="74"/>
        <v>0</v>
      </c>
      <c r="BL110" s="49">
        <f t="shared" si="74"/>
        <v>0</v>
      </c>
      <c r="BM110" s="49">
        <f t="shared" si="74"/>
        <v>0</v>
      </c>
      <c r="BN110" s="49">
        <f t="shared" si="74"/>
        <v>0</v>
      </c>
      <c r="BO110" s="49">
        <f t="shared" si="74"/>
        <v>0</v>
      </c>
      <c r="BP110" s="49">
        <f t="shared" si="74"/>
        <v>0</v>
      </c>
      <c r="BQ110" s="49">
        <f t="shared" si="74"/>
        <v>0</v>
      </c>
      <c r="BR110" s="49">
        <f t="shared" si="74"/>
        <v>0</v>
      </c>
      <c r="BS110" s="49">
        <f t="shared" si="74"/>
        <v>0</v>
      </c>
      <c r="BT110" s="49">
        <f t="shared" si="74"/>
        <v>0</v>
      </c>
      <c r="BU110" s="49">
        <f t="shared" si="74"/>
        <v>0</v>
      </c>
      <c r="BV110" s="49">
        <f t="shared" si="74"/>
        <v>0</v>
      </c>
      <c r="BW110" s="49">
        <f t="shared" si="74"/>
        <v>0</v>
      </c>
      <c r="BX110" s="49">
        <f t="shared" si="74"/>
        <v>0</v>
      </c>
      <c r="BY110" s="49">
        <f t="shared" si="74"/>
        <v>0</v>
      </c>
      <c r="BZ110" s="49">
        <f t="shared" si="74"/>
        <v>0</v>
      </c>
      <c r="CA110" s="49">
        <f t="shared" si="74"/>
        <v>0</v>
      </c>
      <c r="CB110" s="49">
        <f t="shared" si="74"/>
        <v>0</v>
      </c>
      <c r="CC110" s="49">
        <f t="shared" si="74"/>
        <v>0</v>
      </c>
    </row>
    <row r="111" ht="15.75" customHeight="1" outlineLevel="1">
      <c r="B111" s="20" t="str">
        <f>'Lease Abstract'!B74</f>
        <v>Total</v>
      </c>
      <c r="J111" s="46">
        <f t="shared" ref="J111:CC111" si="75">SUM(J93:J110)</f>
        <v>0</v>
      </c>
      <c r="K111" s="46">
        <f t="shared" si="75"/>
        <v>0</v>
      </c>
      <c r="L111" s="46">
        <f t="shared" si="75"/>
        <v>0</v>
      </c>
      <c r="M111" s="46">
        <f t="shared" si="75"/>
        <v>0</v>
      </c>
      <c r="N111" s="46">
        <f t="shared" si="75"/>
        <v>0</v>
      </c>
      <c r="O111" s="46">
        <f t="shared" si="75"/>
        <v>0</v>
      </c>
      <c r="P111" s="46">
        <f t="shared" si="75"/>
        <v>0</v>
      </c>
      <c r="Q111" s="46">
        <f t="shared" si="75"/>
        <v>0</v>
      </c>
      <c r="R111" s="46">
        <f t="shared" si="75"/>
        <v>0</v>
      </c>
      <c r="S111" s="46">
        <f t="shared" si="75"/>
        <v>0</v>
      </c>
      <c r="T111" s="46">
        <f t="shared" si="75"/>
        <v>0</v>
      </c>
      <c r="U111" s="46">
        <f t="shared" si="75"/>
        <v>0</v>
      </c>
      <c r="V111" s="46">
        <f t="shared" si="75"/>
        <v>0</v>
      </c>
      <c r="W111" s="46">
        <f t="shared" si="75"/>
        <v>0</v>
      </c>
      <c r="X111" s="46">
        <f t="shared" si="75"/>
        <v>0</v>
      </c>
      <c r="Y111" s="46">
        <f t="shared" si="75"/>
        <v>0</v>
      </c>
      <c r="Z111" s="46">
        <f t="shared" si="75"/>
        <v>0</v>
      </c>
      <c r="AA111" s="46">
        <f t="shared" si="75"/>
        <v>0</v>
      </c>
      <c r="AB111" s="46">
        <f t="shared" si="75"/>
        <v>0</v>
      </c>
      <c r="AC111" s="46">
        <f t="shared" si="75"/>
        <v>0</v>
      </c>
      <c r="AD111" s="46">
        <f t="shared" si="75"/>
        <v>0</v>
      </c>
      <c r="AE111" s="46">
        <f t="shared" si="75"/>
        <v>0</v>
      </c>
      <c r="AF111" s="46">
        <f t="shared" si="75"/>
        <v>0</v>
      </c>
      <c r="AG111" s="46">
        <f t="shared" si="75"/>
        <v>0</v>
      </c>
      <c r="AH111" s="46">
        <f t="shared" si="75"/>
        <v>0</v>
      </c>
      <c r="AI111" s="46">
        <f t="shared" si="75"/>
        <v>0</v>
      </c>
      <c r="AJ111" s="46">
        <f t="shared" si="75"/>
        <v>0</v>
      </c>
      <c r="AK111" s="46">
        <f t="shared" si="75"/>
        <v>0</v>
      </c>
      <c r="AL111" s="46">
        <f t="shared" si="75"/>
        <v>0</v>
      </c>
      <c r="AM111" s="46">
        <f t="shared" si="75"/>
        <v>0</v>
      </c>
      <c r="AN111" s="46">
        <f t="shared" si="75"/>
        <v>0</v>
      </c>
      <c r="AO111" s="46">
        <f t="shared" si="75"/>
        <v>0</v>
      </c>
      <c r="AP111" s="46">
        <f t="shared" si="75"/>
        <v>0</v>
      </c>
      <c r="AQ111" s="46">
        <f t="shared" si="75"/>
        <v>0</v>
      </c>
      <c r="AR111" s="46">
        <f t="shared" si="75"/>
        <v>0</v>
      </c>
      <c r="AS111" s="46">
        <f t="shared" si="75"/>
        <v>0</v>
      </c>
      <c r="AT111" s="46">
        <f t="shared" si="75"/>
        <v>0</v>
      </c>
      <c r="AU111" s="46">
        <f t="shared" si="75"/>
        <v>0</v>
      </c>
      <c r="AV111" s="46">
        <f t="shared" si="75"/>
        <v>0</v>
      </c>
      <c r="AW111" s="46">
        <f t="shared" si="75"/>
        <v>0</v>
      </c>
      <c r="AX111" s="46">
        <f t="shared" si="75"/>
        <v>0</v>
      </c>
      <c r="AY111" s="46">
        <f t="shared" si="75"/>
        <v>0</v>
      </c>
      <c r="AZ111" s="46">
        <f t="shared" si="75"/>
        <v>0</v>
      </c>
      <c r="BA111" s="46">
        <f t="shared" si="75"/>
        <v>0</v>
      </c>
      <c r="BB111" s="46">
        <f t="shared" si="75"/>
        <v>0</v>
      </c>
      <c r="BC111" s="46">
        <f t="shared" si="75"/>
        <v>0</v>
      </c>
      <c r="BD111" s="46">
        <f t="shared" si="75"/>
        <v>0</v>
      </c>
      <c r="BE111" s="46">
        <f t="shared" si="75"/>
        <v>0</v>
      </c>
      <c r="BF111" s="46">
        <f t="shared" si="75"/>
        <v>0</v>
      </c>
      <c r="BG111" s="46">
        <f t="shared" si="75"/>
        <v>0</v>
      </c>
      <c r="BH111" s="46">
        <f t="shared" si="75"/>
        <v>0</v>
      </c>
      <c r="BI111" s="46">
        <f t="shared" si="75"/>
        <v>0</v>
      </c>
      <c r="BJ111" s="46">
        <f t="shared" si="75"/>
        <v>0</v>
      </c>
      <c r="BK111" s="46">
        <f t="shared" si="75"/>
        <v>0</v>
      </c>
      <c r="BL111" s="46">
        <f t="shared" si="75"/>
        <v>0</v>
      </c>
      <c r="BM111" s="46">
        <f t="shared" si="75"/>
        <v>0</v>
      </c>
      <c r="BN111" s="46">
        <f t="shared" si="75"/>
        <v>0</v>
      </c>
      <c r="BO111" s="46">
        <f t="shared" si="75"/>
        <v>0</v>
      </c>
      <c r="BP111" s="46">
        <f t="shared" si="75"/>
        <v>0</v>
      </c>
      <c r="BQ111" s="46">
        <f t="shared" si="75"/>
        <v>0</v>
      </c>
      <c r="BR111" s="46">
        <f t="shared" si="75"/>
        <v>0</v>
      </c>
      <c r="BS111" s="46">
        <f t="shared" si="75"/>
        <v>0</v>
      </c>
      <c r="BT111" s="46">
        <f t="shared" si="75"/>
        <v>0</v>
      </c>
      <c r="BU111" s="46">
        <f t="shared" si="75"/>
        <v>0</v>
      </c>
      <c r="BV111" s="46">
        <f t="shared" si="75"/>
        <v>0</v>
      </c>
      <c r="BW111" s="46">
        <f t="shared" si="75"/>
        <v>0</v>
      </c>
      <c r="BX111" s="46">
        <f t="shared" si="75"/>
        <v>0</v>
      </c>
      <c r="BY111" s="46">
        <f t="shared" si="75"/>
        <v>0</v>
      </c>
      <c r="BZ111" s="46">
        <f t="shared" si="75"/>
        <v>0</v>
      </c>
      <c r="CA111" s="46">
        <f t="shared" si="75"/>
        <v>0</v>
      </c>
      <c r="CB111" s="46">
        <f t="shared" si="75"/>
        <v>0</v>
      </c>
      <c r="CC111" s="46">
        <f t="shared" si="75"/>
        <v>0</v>
      </c>
    </row>
    <row r="112" ht="15.75" customHeight="1" outlineLevel="1"/>
    <row r="113" ht="15.75" customHeight="1" outlineLevel="1">
      <c r="B113" s="51" t="s">
        <v>203</v>
      </c>
      <c r="C113" s="235"/>
      <c r="D113" s="235"/>
      <c r="E113" s="235"/>
      <c r="F113" s="235"/>
      <c r="G113" s="235"/>
      <c r="H113" s="235"/>
      <c r="I113" s="235"/>
      <c r="J113" s="234">
        <v>1.0</v>
      </c>
      <c r="K113" s="234">
        <f t="shared" ref="K113:CC113" si="76">J113+1</f>
        <v>2</v>
      </c>
      <c r="L113" s="234">
        <f t="shared" si="76"/>
        <v>3</v>
      </c>
      <c r="M113" s="234">
        <f t="shared" si="76"/>
        <v>4</v>
      </c>
      <c r="N113" s="234">
        <f t="shared" si="76"/>
        <v>5</v>
      </c>
      <c r="O113" s="234">
        <f t="shared" si="76"/>
        <v>6</v>
      </c>
      <c r="P113" s="234">
        <f t="shared" si="76"/>
        <v>7</v>
      </c>
      <c r="Q113" s="234">
        <f t="shared" si="76"/>
        <v>8</v>
      </c>
      <c r="R113" s="234">
        <f t="shared" si="76"/>
        <v>9</v>
      </c>
      <c r="S113" s="234">
        <f t="shared" si="76"/>
        <v>10</v>
      </c>
      <c r="T113" s="234">
        <f t="shared" si="76"/>
        <v>11</v>
      </c>
      <c r="U113" s="234">
        <f t="shared" si="76"/>
        <v>12</v>
      </c>
      <c r="V113" s="234">
        <f t="shared" si="76"/>
        <v>13</v>
      </c>
      <c r="W113" s="234">
        <f t="shared" si="76"/>
        <v>14</v>
      </c>
      <c r="X113" s="234">
        <f t="shared" si="76"/>
        <v>15</v>
      </c>
      <c r="Y113" s="234">
        <f t="shared" si="76"/>
        <v>16</v>
      </c>
      <c r="Z113" s="234">
        <f t="shared" si="76"/>
        <v>17</v>
      </c>
      <c r="AA113" s="234">
        <f t="shared" si="76"/>
        <v>18</v>
      </c>
      <c r="AB113" s="234">
        <f t="shared" si="76"/>
        <v>19</v>
      </c>
      <c r="AC113" s="234">
        <f t="shared" si="76"/>
        <v>20</v>
      </c>
      <c r="AD113" s="234">
        <f t="shared" si="76"/>
        <v>21</v>
      </c>
      <c r="AE113" s="234">
        <f t="shared" si="76"/>
        <v>22</v>
      </c>
      <c r="AF113" s="234">
        <f t="shared" si="76"/>
        <v>23</v>
      </c>
      <c r="AG113" s="234">
        <f t="shared" si="76"/>
        <v>24</v>
      </c>
      <c r="AH113" s="234">
        <f t="shared" si="76"/>
        <v>25</v>
      </c>
      <c r="AI113" s="234">
        <f t="shared" si="76"/>
        <v>26</v>
      </c>
      <c r="AJ113" s="234">
        <f t="shared" si="76"/>
        <v>27</v>
      </c>
      <c r="AK113" s="234">
        <f t="shared" si="76"/>
        <v>28</v>
      </c>
      <c r="AL113" s="234">
        <f t="shared" si="76"/>
        <v>29</v>
      </c>
      <c r="AM113" s="234">
        <f t="shared" si="76"/>
        <v>30</v>
      </c>
      <c r="AN113" s="234">
        <f t="shared" si="76"/>
        <v>31</v>
      </c>
      <c r="AO113" s="234">
        <f t="shared" si="76"/>
        <v>32</v>
      </c>
      <c r="AP113" s="234">
        <f t="shared" si="76"/>
        <v>33</v>
      </c>
      <c r="AQ113" s="234">
        <f t="shared" si="76"/>
        <v>34</v>
      </c>
      <c r="AR113" s="234">
        <f t="shared" si="76"/>
        <v>35</v>
      </c>
      <c r="AS113" s="234">
        <f t="shared" si="76"/>
        <v>36</v>
      </c>
      <c r="AT113" s="234">
        <f t="shared" si="76"/>
        <v>37</v>
      </c>
      <c r="AU113" s="234">
        <f t="shared" si="76"/>
        <v>38</v>
      </c>
      <c r="AV113" s="234">
        <f t="shared" si="76"/>
        <v>39</v>
      </c>
      <c r="AW113" s="234">
        <f t="shared" si="76"/>
        <v>40</v>
      </c>
      <c r="AX113" s="234">
        <f t="shared" si="76"/>
        <v>41</v>
      </c>
      <c r="AY113" s="234">
        <f t="shared" si="76"/>
        <v>42</v>
      </c>
      <c r="AZ113" s="234">
        <f t="shared" si="76"/>
        <v>43</v>
      </c>
      <c r="BA113" s="234">
        <f t="shared" si="76"/>
        <v>44</v>
      </c>
      <c r="BB113" s="234">
        <f t="shared" si="76"/>
        <v>45</v>
      </c>
      <c r="BC113" s="234">
        <f t="shared" si="76"/>
        <v>46</v>
      </c>
      <c r="BD113" s="234">
        <f t="shared" si="76"/>
        <v>47</v>
      </c>
      <c r="BE113" s="234">
        <f t="shared" si="76"/>
        <v>48</v>
      </c>
      <c r="BF113" s="234">
        <f t="shared" si="76"/>
        <v>49</v>
      </c>
      <c r="BG113" s="234">
        <f t="shared" si="76"/>
        <v>50</v>
      </c>
      <c r="BH113" s="234">
        <f t="shared" si="76"/>
        <v>51</v>
      </c>
      <c r="BI113" s="234">
        <f t="shared" si="76"/>
        <v>52</v>
      </c>
      <c r="BJ113" s="234">
        <f t="shared" si="76"/>
        <v>53</v>
      </c>
      <c r="BK113" s="234">
        <f t="shared" si="76"/>
        <v>54</v>
      </c>
      <c r="BL113" s="234">
        <f t="shared" si="76"/>
        <v>55</v>
      </c>
      <c r="BM113" s="234">
        <f t="shared" si="76"/>
        <v>56</v>
      </c>
      <c r="BN113" s="234">
        <f t="shared" si="76"/>
        <v>57</v>
      </c>
      <c r="BO113" s="234">
        <f t="shared" si="76"/>
        <v>58</v>
      </c>
      <c r="BP113" s="234">
        <f t="shared" si="76"/>
        <v>59</v>
      </c>
      <c r="BQ113" s="234">
        <f t="shared" si="76"/>
        <v>60</v>
      </c>
      <c r="BR113" s="234">
        <f t="shared" si="76"/>
        <v>61</v>
      </c>
      <c r="BS113" s="234">
        <f t="shared" si="76"/>
        <v>62</v>
      </c>
      <c r="BT113" s="234">
        <f t="shared" si="76"/>
        <v>63</v>
      </c>
      <c r="BU113" s="234">
        <f t="shared" si="76"/>
        <v>64</v>
      </c>
      <c r="BV113" s="234">
        <f t="shared" si="76"/>
        <v>65</v>
      </c>
      <c r="BW113" s="234">
        <f t="shared" si="76"/>
        <v>66</v>
      </c>
      <c r="BX113" s="234">
        <f t="shared" si="76"/>
        <v>67</v>
      </c>
      <c r="BY113" s="234">
        <f t="shared" si="76"/>
        <v>68</v>
      </c>
      <c r="BZ113" s="234">
        <f t="shared" si="76"/>
        <v>69</v>
      </c>
      <c r="CA113" s="234">
        <f t="shared" si="76"/>
        <v>70</v>
      </c>
      <c r="CB113" s="234">
        <f t="shared" si="76"/>
        <v>71</v>
      </c>
      <c r="CC113" s="234">
        <f t="shared" si="76"/>
        <v>72</v>
      </c>
    </row>
    <row r="114" ht="15.75" hidden="1" customHeight="1" outlineLevel="1">
      <c r="B114" s="2" t="str">
        <f t="shared" ref="B114:B131" si="78">B93</f>
        <v>Utilities</v>
      </c>
      <c r="C114" s="242"/>
      <c r="D114" s="242"/>
      <c r="E114" s="242"/>
      <c r="F114" s="242"/>
      <c r="G114" s="242"/>
      <c r="H114" s="243" t="str">
        <f>'Lease Abstract'!J77</f>
        <v/>
      </c>
      <c r="I114" s="243"/>
      <c r="J114" s="46">
        <f t="shared" ref="J114:CC114" si="77">(J$86&lt;=$C$87)*(J135-J93)</f>
        <v>0</v>
      </c>
      <c r="K114" s="46">
        <f t="shared" si="77"/>
        <v>0</v>
      </c>
      <c r="L114" s="46">
        <f t="shared" si="77"/>
        <v>0</v>
      </c>
      <c r="M114" s="46">
        <f t="shared" si="77"/>
        <v>0</v>
      </c>
      <c r="N114" s="46">
        <f t="shared" si="77"/>
        <v>0</v>
      </c>
      <c r="O114" s="46">
        <f t="shared" si="77"/>
        <v>0</v>
      </c>
      <c r="P114" s="46">
        <f t="shared" si="77"/>
        <v>0</v>
      </c>
      <c r="Q114" s="46">
        <f t="shared" si="77"/>
        <v>0</v>
      </c>
      <c r="R114" s="46">
        <f t="shared" si="77"/>
        <v>0</v>
      </c>
      <c r="S114" s="46">
        <f t="shared" si="77"/>
        <v>0</v>
      </c>
      <c r="T114" s="46">
        <f t="shared" si="77"/>
        <v>0</v>
      </c>
      <c r="U114" s="46">
        <f t="shared" si="77"/>
        <v>0</v>
      </c>
      <c r="V114" s="46">
        <f t="shared" si="77"/>
        <v>0</v>
      </c>
      <c r="W114" s="46">
        <f t="shared" si="77"/>
        <v>0</v>
      </c>
      <c r="X114" s="46">
        <f t="shared" si="77"/>
        <v>0</v>
      </c>
      <c r="Y114" s="46">
        <f t="shared" si="77"/>
        <v>0</v>
      </c>
      <c r="Z114" s="46">
        <f t="shared" si="77"/>
        <v>0</v>
      </c>
      <c r="AA114" s="46">
        <f t="shared" si="77"/>
        <v>0</v>
      </c>
      <c r="AB114" s="46">
        <f t="shared" si="77"/>
        <v>0</v>
      </c>
      <c r="AC114" s="46">
        <f t="shared" si="77"/>
        <v>0</v>
      </c>
      <c r="AD114" s="46">
        <f t="shared" si="77"/>
        <v>0</v>
      </c>
      <c r="AE114" s="46">
        <f t="shared" si="77"/>
        <v>0</v>
      </c>
      <c r="AF114" s="46">
        <f t="shared" si="77"/>
        <v>0</v>
      </c>
      <c r="AG114" s="46">
        <f t="shared" si="77"/>
        <v>0</v>
      </c>
      <c r="AH114" s="46">
        <f t="shared" si="77"/>
        <v>0</v>
      </c>
      <c r="AI114" s="46">
        <f t="shared" si="77"/>
        <v>0</v>
      </c>
      <c r="AJ114" s="46">
        <f t="shared" si="77"/>
        <v>0</v>
      </c>
      <c r="AK114" s="46">
        <f t="shared" si="77"/>
        <v>0</v>
      </c>
      <c r="AL114" s="46">
        <f t="shared" si="77"/>
        <v>0</v>
      </c>
      <c r="AM114" s="46">
        <f t="shared" si="77"/>
        <v>0</v>
      </c>
      <c r="AN114" s="46">
        <f t="shared" si="77"/>
        <v>0</v>
      </c>
      <c r="AO114" s="46">
        <f t="shared" si="77"/>
        <v>0</v>
      </c>
      <c r="AP114" s="46">
        <f t="shared" si="77"/>
        <v>0</v>
      </c>
      <c r="AQ114" s="46">
        <f t="shared" si="77"/>
        <v>0</v>
      </c>
      <c r="AR114" s="46">
        <f t="shared" si="77"/>
        <v>0</v>
      </c>
      <c r="AS114" s="46">
        <f t="shared" si="77"/>
        <v>0</v>
      </c>
      <c r="AT114" s="46">
        <f t="shared" si="77"/>
        <v>0</v>
      </c>
      <c r="AU114" s="46">
        <f t="shared" si="77"/>
        <v>0</v>
      </c>
      <c r="AV114" s="46">
        <f t="shared" si="77"/>
        <v>0</v>
      </c>
      <c r="AW114" s="46">
        <f t="shared" si="77"/>
        <v>0</v>
      </c>
      <c r="AX114" s="46">
        <f t="shared" si="77"/>
        <v>0</v>
      </c>
      <c r="AY114" s="46">
        <f t="shared" si="77"/>
        <v>0</v>
      </c>
      <c r="AZ114" s="46">
        <f t="shared" si="77"/>
        <v>0</v>
      </c>
      <c r="BA114" s="46">
        <f t="shared" si="77"/>
        <v>0</v>
      </c>
      <c r="BB114" s="46">
        <f t="shared" si="77"/>
        <v>0</v>
      </c>
      <c r="BC114" s="46">
        <f t="shared" si="77"/>
        <v>0</v>
      </c>
      <c r="BD114" s="46">
        <f t="shared" si="77"/>
        <v>0</v>
      </c>
      <c r="BE114" s="46">
        <f t="shared" si="77"/>
        <v>0</v>
      </c>
      <c r="BF114" s="46">
        <f t="shared" si="77"/>
        <v>0</v>
      </c>
      <c r="BG114" s="46">
        <f t="shared" si="77"/>
        <v>0</v>
      </c>
      <c r="BH114" s="46">
        <f t="shared" si="77"/>
        <v>0</v>
      </c>
      <c r="BI114" s="46">
        <f t="shared" si="77"/>
        <v>0</v>
      </c>
      <c r="BJ114" s="46">
        <f t="shared" si="77"/>
        <v>0</v>
      </c>
      <c r="BK114" s="46">
        <f t="shared" si="77"/>
        <v>0</v>
      </c>
      <c r="BL114" s="46">
        <f t="shared" si="77"/>
        <v>0</v>
      </c>
      <c r="BM114" s="46">
        <f t="shared" si="77"/>
        <v>0</v>
      </c>
      <c r="BN114" s="46">
        <f t="shared" si="77"/>
        <v>0</v>
      </c>
      <c r="BO114" s="46">
        <f t="shared" si="77"/>
        <v>0</v>
      </c>
      <c r="BP114" s="46">
        <f t="shared" si="77"/>
        <v>0</v>
      </c>
      <c r="BQ114" s="46">
        <f t="shared" si="77"/>
        <v>0</v>
      </c>
      <c r="BR114" s="46">
        <f t="shared" si="77"/>
        <v>0</v>
      </c>
      <c r="BS114" s="46">
        <f t="shared" si="77"/>
        <v>0</v>
      </c>
      <c r="BT114" s="46">
        <f t="shared" si="77"/>
        <v>0</v>
      </c>
      <c r="BU114" s="46">
        <f t="shared" si="77"/>
        <v>0</v>
      </c>
      <c r="BV114" s="46">
        <f t="shared" si="77"/>
        <v>0</v>
      </c>
      <c r="BW114" s="46">
        <f t="shared" si="77"/>
        <v>0</v>
      </c>
      <c r="BX114" s="46">
        <f t="shared" si="77"/>
        <v>0</v>
      </c>
      <c r="BY114" s="46">
        <f t="shared" si="77"/>
        <v>0</v>
      </c>
      <c r="BZ114" s="46">
        <f t="shared" si="77"/>
        <v>0</v>
      </c>
      <c r="CA114" s="46">
        <f t="shared" si="77"/>
        <v>0</v>
      </c>
      <c r="CB114" s="46">
        <f t="shared" si="77"/>
        <v>0</v>
      </c>
      <c r="CC114" s="46">
        <f t="shared" si="77"/>
        <v>0</v>
      </c>
    </row>
    <row r="115" ht="15.75" hidden="1" customHeight="1" outlineLevel="1">
      <c r="B115" s="2" t="str">
        <f t="shared" si="78"/>
        <v>Security</v>
      </c>
      <c r="C115" s="242"/>
      <c r="D115" s="242"/>
      <c r="E115" s="242"/>
      <c r="F115" s="242"/>
      <c r="G115" s="242"/>
      <c r="H115" s="243" t="str">
        <f>'Lease Abstract'!J78</f>
        <v/>
      </c>
      <c r="I115" s="243"/>
      <c r="J115" s="46">
        <f t="shared" ref="J115:CC115" si="79">(J$86&lt;=$C$87)*(J136-J94)</f>
        <v>0</v>
      </c>
      <c r="K115" s="46">
        <f t="shared" si="79"/>
        <v>0</v>
      </c>
      <c r="L115" s="46">
        <f t="shared" si="79"/>
        <v>0</v>
      </c>
      <c r="M115" s="46">
        <f t="shared" si="79"/>
        <v>0</v>
      </c>
      <c r="N115" s="46">
        <f t="shared" si="79"/>
        <v>0</v>
      </c>
      <c r="O115" s="46">
        <f t="shared" si="79"/>
        <v>0</v>
      </c>
      <c r="P115" s="46">
        <f t="shared" si="79"/>
        <v>0</v>
      </c>
      <c r="Q115" s="46">
        <f t="shared" si="79"/>
        <v>0</v>
      </c>
      <c r="R115" s="46">
        <f t="shared" si="79"/>
        <v>0</v>
      </c>
      <c r="S115" s="46">
        <f t="shared" si="79"/>
        <v>0</v>
      </c>
      <c r="T115" s="46">
        <f t="shared" si="79"/>
        <v>0</v>
      </c>
      <c r="U115" s="46">
        <f t="shared" si="79"/>
        <v>0</v>
      </c>
      <c r="V115" s="46">
        <f t="shared" si="79"/>
        <v>0</v>
      </c>
      <c r="W115" s="46">
        <f t="shared" si="79"/>
        <v>0</v>
      </c>
      <c r="X115" s="46">
        <f t="shared" si="79"/>
        <v>0</v>
      </c>
      <c r="Y115" s="46">
        <f t="shared" si="79"/>
        <v>0</v>
      </c>
      <c r="Z115" s="46">
        <f t="shared" si="79"/>
        <v>0</v>
      </c>
      <c r="AA115" s="46">
        <f t="shared" si="79"/>
        <v>0</v>
      </c>
      <c r="AB115" s="46">
        <f t="shared" si="79"/>
        <v>0</v>
      </c>
      <c r="AC115" s="46">
        <f t="shared" si="79"/>
        <v>0</v>
      </c>
      <c r="AD115" s="46">
        <f t="shared" si="79"/>
        <v>0</v>
      </c>
      <c r="AE115" s="46">
        <f t="shared" si="79"/>
        <v>0</v>
      </c>
      <c r="AF115" s="46">
        <f t="shared" si="79"/>
        <v>0</v>
      </c>
      <c r="AG115" s="46">
        <f t="shared" si="79"/>
        <v>0</v>
      </c>
      <c r="AH115" s="46">
        <f t="shared" si="79"/>
        <v>0</v>
      </c>
      <c r="AI115" s="46">
        <f t="shared" si="79"/>
        <v>0</v>
      </c>
      <c r="AJ115" s="46">
        <f t="shared" si="79"/>
        <v>0</v>
      </c>
      <c r="AK115" s="46">
        <f t="shared" si="79"/>
        <v>0</v>
      </c>
      <c r="AL115" s="46">
        <f t="shared" si="79"/>
        <v>0</v>
      </c>
      <c r="AM115" s="46">
        <f t="shared" si="79"/>
        <v>0</v>
      </c>
      <c r="AN115" s="46">
        <f t="shared" si="79"/>
        <v>0</v>
      </c>
      <c r="AO115" s="46">
        <f t="shared" si="79"/>
        <v>0</v>
      </c>
      <c r="AP115" s="46">
        <f t="shared" si="79"/>
        <v>0</v>
      </c>
      <c r="AQ115" s="46">
        <f t="shared" si="79"/>
        <v>0</v>
      </c>
      <c r="AR115" s="46">
        <f t="shared" si="79"/>
        <v>0</v>
      </c>
      <c r="AS115" s="46">
        <f t="shared" si="79"/>
        <v>0</v>
      </c>
      <c r="AT115" s="46">
        <f t="shared" si="79"/>
        <v>0</v>
      </c>
      <c r="AU115" s="46">
        <f t="shared" si="79"/>
        <v>0</v>
      </c>
      <c r="AV115" s="46">
        <f t="shared" si="79"/>
        <v>0</v>
      </c>
      <c r="AW115" s="46">
        <f t="shared" si="79"/>
        <v>0</v>
      </c>
      <c r="AX115" s="46">
        <f t="shared" si="79"/>
        <v>0</v>
      </c>
      <c r="AY115" s="46">
        <f t="shared" si="79"/>
        <v>0</v>
      </c>
      <c r="AZ115" s="46">
        <f t="shared" si="79"/>
        <v>0</v>
      </c>
      <c r="BA115" s="46">
        <f t="shared" si="79"/>
        <v>0</v>
      </c>
      <c r="BB115" s="46">
        <f t="shared" si="79"/>
        <v>0</v>
      </c>
      <c r="BC115" s="46">
        <f t="shared" si="79"/>
        <v>0</v>
      </c>
      <c r="BD115" s="46">
        <f t="shared" si="79"/>
        <v>0</v>
      </c>
      <c r="BE115" s="46">
        <f t="shared" si="79"/>
        <v>0</v>
      </c>
      <c r="BF115" s="46">
        <f t="shared" si="79"/>
        <v>0</v>
      </c>
      <c r="BG115" s="46">
        <f t="shared" si="79"/>
        <v>0</v>
      </c>
      <c r="BH115" s="46">
        <f t="shared" si="79"/>
        <v>0</v>
      </c>
      <c r="BI115" s="46">
        <f t="shared" si="79"/>
        <v>0</v>
      </c>
      <c r="BJ115" s="46">
        <f t="shared" si="79"/>
        <v>0</v>
      </c>
      <c r="BK115" s="46">
        <f t="shared" si="79"/>
        <v>0</v>
      </c>
      <c r="BL115" s="46">
        <f t="shared" si="79"/>
        <v>0</v>
      </c>
      <c r="BM115" s="46">
        <f t="shared" si="79"/>
        <v>0</v>
      </c>
      <c r="BN115" s="46">
        <f t="shared" si="79"/>
        <v>0</v>
      </c>
      <c r="BO115" s="46">
        <f t="shared" si="79"/>
        <v>0</v>
      </c>
      <c r="BP115" s="46">
        <f t="shared" si="79"/>
        <v>0</v>
      </c>
      <c r="BQ115" s="46">
        <f t="shared" si="79"/>
        <v>0</v>
      </c>
      <c r="BR115" s="46">
        <f t="shared" si="79"/>
        <v>0</v>
      </c>
      <c r="BS115" s="46">
        <f t="shared" si="79"/>
        <v>0</v>
      </c>
      <c r="BT115" s="46">
        <f t="shared" si="79"/>
        <v>0</v>
      </c>
      <c r="BU115" s="46">
        <f t="shared" si="79"/>
        <v>0</v>
      </c>
      <c r="BV115" s="46">
        <f t="shared" si="79"/>
        <v>0</v>
      </c>
      <c r="BW115" s="46">
        <f t="shared" si="79"/>
        <v>0</v>
      </c>
      <c r="BX115" s="46">
        <f t="shared" si="79"/>
        <v>0</v>
      </c>
      <c r="BY115" s="46">
        <f t="shared" si="79"/>
        <v>0</v>
      </c>
      <c r="BZ115" s="46">
        <f t="shared" si="79"/>
        <v>0</v>
      </c>
      <c r="CA115" s="46">
        <f t="shared" si="79"/>
        <v>0</v>
      </c>
      <c r="CB115" s="46">
        <f t="shared" si="79"/>
        <v>0</v>
      </c>
      <c r="CC115" s="46">
        <f t="shared" si="79"/>
        <v>0</v>
      </c>
    </row>
    <row r="116" ht="15.75" hidden="1" customHeight="1" outlineLevel="1">
      <c r="B116" s="2" t="str">
        <f t="shared" si="78"/>
        <v>Trash</v>
      </c>
      <c r="C116" s="242"/>
      <c r="D116" s="242"/>
      <c r="E116" s="242"/>
      <c r="F116" s="242"/>
      <c r="G116" s="242"/>
      <c r="H116" s="243" t="str">
        <f>'Lease Abstract'!J79</f>
        <v/>
      </c>
      <c r="I116" s="243"/>
      <c r="J116" s="46">
        <f t="shared" ref="J116:CC116" si="80">(J$86&lt;=$C$87)*(J137-J95)</f>
        <v>0</v>
      </c>
      <c r="K116" s="46">
        <f t="shared" si="80"/>
        <v>0</v>
      </c>
      <c r="L116" s="46">
        <f t="shared" si="80"/>
        <v>0</v>
      </c>
      <c r="M116" s="46">
        <f t="shared" si="80"/>
        <v>0</v>
      </c>
      <c r="N116" s="46">
        <f t="shared" si="80"/>
        <v>0</v>
      </c>
      <c r="O116" s="46">
        <f t="shared" si="80"/>
        <v>0</v>
      </c>
      <c r="P116" s="46">
        <f t="shared" si="80"/>
        <v>0</v>
      </c>
      <c r="Q116" s="46">
        <f t="shared" si="80"/>
        <v>0</v>
      </c>
      <c r="R116" s="46">
        <f t="shared" si="80"/>
        <v>0</v>
      </c>
      <c r="S116" s="46">
        <f t="shared" si="80"/>
        <v>0</v>
      </c>
      <c r="T116" s="46">
        <f t="shared" si="80"/>
        <v>0</v>
      </c>
      <c r="U116" s="46">
        <f t="shared" si="80"/>
        <v>0</v>
      </c>
      <c r="V116" s="46">
        <f t="shared" si="80"/>
        <v>0</v>
      </c>
      <c r="W116" s="46">
        <f t="shared" si="80"/>
        <v>0</v>
      </c>
      <c r="X116" s="46">
        <f t="shared" si="80"/>
        <v>0</v>
      </c>
      <c r="Y116" s="46">
        <f t="shared" si="80"/>
        <v>0</v>
      </c>
      <c r="Z116" s="46">
        <f t="shared" si="80"/>
        <v>0</v>
      </c>
      <c r="AA116" s="46">
        <f t="shared" si="80"/>
        <v>0</v>
      </c>
      <c r="AB116" s="46">
        <f t="shared" si="80"/>
        <v>0</v>
      </c>
      <c r="AC116" s="46">
        <f t="shared" si="80"/>
        <v>0</v>
      </c>
      <c r="AD116" s="46">
        <f t="shared" si="80"/>
        <v>0</v>
      </c>
      <c r="AE116" s="46">
        <f t="shared" si="80"/>
        <v>0</v>
      </c>
      <c r="AF116" s="46">
        <f t="shared" si="80"/>
        <v>0</v>
      </c>
      <c r="AG116" s="46">
        <f t="shared" si="80"/>
        <v>0</v>
      </c>
      <c r="AH116" s="46">
        <f t="shared" si="80"/>
        <v>0</v>
      </c>
      <c r="AI116" s="46">
        <f t="shared" si="80"/>
        <v>0</v>
      </c>
      <c r="AJ116" s="46">
        <f t="shared" si="80"/>
        <v>0</v>
      </c>
      <c r="AK116" s="46">
        <f t="shared" si="80"/>
        <v>0</v>
      </c>
      <c r="AL116" s="46">
        <f t="shared" si="80"/>
        <v>0</v>
      </c>
      <c r="AM116" s="46">
        <f t="shared" si="80"/>
        <v>0</v>
      </c>
      <c r="AN116" s="46">
        <f t="shared" si="80"/>
        <v>0</v>
      </c>
      <c r="AO116" s="46">
        <f t="shared" si="80"/>
        <v>0</v>
      </c>
      <c r="AP116" s="46">
        <f t="shared" si="80"/>
        <v>0</v>
      </c>
      <c r="AQ116" s="46">
        <f t="shared" si="80"/>
        <v>0</v>
      </c>
      <c r="AR116" s="46">
        <f t="shared" si="80"/>
        <v>0</v>
      </c>
      <c r="AS116" s="46">
        <f t="shared" si="80"/>
        <v>0</v>
      </c>
      <c r="AT116" s="46">
        <f t="shared" si="80"/>
        <v>0</v>
      </c>
      <c r="AU116" s="46">
        <f t="shared" si="80"/>
        <v>0</v>
      </c>
      <c r="AV116" s="46">
        <f t="shared" si="80"/>
        <v>0</v>
      </c>
      <c r="AW116" s="46">
        <f t="shared" si="80"/>
        <v>0</v>
      </c>
      <c r="AX116" s="46">
        <f t="shared" si="80"/>
        <v>0</v>
      </c>
      <c r="AY116" s="46">
        <f t="shared" si="80"/>
        <v>0</v>
      </c>
      <c r="AZ116" s="46">
        <f t="shared" si="80"/>
        <v>0</v>
      </c>
      <c r="BA116" s="46">
        <f t="shared" si="80"/>
        <v>0</v>
      </c>
      <c r="BB116" s="46">
        <f t="shared" si="80"/>
        <v>0</v>
      </c>
      <c r="BC116" s="46">
        <f t="shared" si="80"/>
        <v>0</v>
      </c>
      <c r="BD116" s="46">
        <f t="shared" si="80"/>
        <v>0</v>
      </c>
      <c r="BE116" s="46">
        <f t="shared" si="80"/>
        <v>0</v>
      </c>
      <c r="BF116" s="46">
        <f t="shared" si="80"/>
        <v>0</v>
      </c>
      <c r="BG116" s="46">
        <f t="shared" si="80"/>
        <v>0</v>
      </c>
      <c r="BH116" s="46">
        <f t="shared" si="80"/>
        <v>0</v>
      </c>
      <c r="BI116" s="46">
        <f t="shared" si="80"/>
        <v>0</v>
      </c>
      <c r="BJ116" s="46">
        <f t="shared" si="80"/>
        <v>0</v>
      </c>
      <c r="BK116" s="46">
        <f t="shared" si="80"/>
        <v>0</v>
      </c>
      <c r="BL116" s="46">
        <f t="shared" si="80"/>
        <v>0</v>
      </c>
      <c r="BM116" s="46">
        <f t="shared" si="80"/>
        <v>0</v>
      </c>
      <c r="BN116" s="46">
        <f t="shared" si="80"/>
        <v>0</v>
      </c>
      <c r="BO116" s="46">
        <f t="shared" si="80"/>
        <v>0</v>
      </c>
      <c r="BP116" s="46">
        <f t="shared" si="80"/>
        <v>0</v>
      </c>
      <c r="BQ116" s="46">
        <f t="shared" si="80"/>
        <v>0</v>
      </c>
      <c r="BR116" s="46">
        <f t="shared" si="80"/>
        <v>0</v>
      </c>
      <c r="BS116" s="46">
        <f t="shared" si="80"/>
        <v>0</v>
      </c>
      <c r="BT116" s="46">
        <f t="shared" si="80"/>
        <v>0</v>
      </c>
      <c r="BU116" s="46">
        <f t="shared" si="80"/>
        <v>0</v>
      </c>
      <c r="BV116" s="46">
        <f t="shared" si="80"/>
        <v>0</v>
      </c>
      <c r="BW116" s="46">
        <f t="shared" si="80"/>
        <v>0</v>
      </c>
      <c r="BX116" s="46">
        <f t="shared" si="80"/>
        <v>0</v>
      </c>
      <c r="BY116" s="46">
        <f t="shared" si="80"/>
        <v>0</v>
      </c>
      <c r="BZ116" s="46">
        <f t="shared" si="80"/>
        <v>0</v>
      </c>
      <c r="CA116" s="46">
        <f t="shared" si="80"/>
        <v>0</v>
      </c>
      <c r="CB116" s="46">
        <f t="shared" si="80"/>
        <v>0</v>
      </c>
      <c r="CC116" s="46">
        <f t="shared" si="80"/>
        <v>0</v>
      </c>
    </row>
    <row r="117" ht="15.75" hidden="1" customHeight="1" outlineLevel="1">
      <c r="B117" s="2" t="str">
        <f t="shared" si="78"/>
        <v>Parking</v>
      </c>
      <c r="C117" s="242"/>
      <c r="D117" s="242"/>
      <c r="E117" s="242"/>
      <c r="F117" s="242"/>
      <c r="G117" s="242"/>
      <c r="H117" s="243" t="str">
        <f>'Lease Abstract'!J80</f>
        <v/>
      </c>
      <c r="I117" s="243"/>
      <c r="J117" s="46">
        <f t="shared" ref="J117:CC117" si="81">(J$86&lt;=$C$87)*(J138-J96)</f>
        <v>0</v>
      </c>
      <c r="K117" s="46">
        <f t="shared" si="81"/>
        <v>0</v>
      </c>
      <c r="L117" s="46">
        <f t="shared" si="81"/>
        <v>0</v>
      </c>
      <c r="M117" s="46">
        <f t="shared" si="81"/>
        <v>0</v>
      </c>
      <c r="N117" s="46">
        <f t="shared" si="81"/>
        <v>0</v>
      </c>
      <c r="O117" s="46">
        <f t="shared" si="81"/>
        <v>0</v>
      </c>
      <c r="P117" s="46">
        <f t="shared" si="81"/>
        <v>0</v>
      </c>
      <c r="Q117" s="46">
        <f t="shared" si="81"/>
        <v>0</v>
      </c>
      <c r="R117" s="46">
        <f t="shared" si="81"/>
        <v>0</v>
      </c>
      <c r="S117" s="46">
        <f t="shared" si="81"/>
        <v>0</v>
      </c>
      <c r="T117" s="46">
        <f t="shared" si="81"/>
        <v>0</v>
      </c>
      <c r="U117" s="46">
        <f t="shared" si="81"/>
        <v>0</v>
      </c>
      <c r="V117" s="46">
        <f t="shared" si="81"/>
        <v>0</v>
      </c>
      <c r="W117" s="46">
        <f t="shared" si="81"/>
        <v>0</v>
      </c>
      <c r="X117" s="46">
        <f t="shared" si="81"/>
        <v>0</v>
      </c>
      <c r="Y117" s="46">
        <f t="shared" si="81"/>
        <v>0</v>
      </c>
      <c r="Z117" s="46">
        <f t="shared" si="81"/>
        <v>0</v>
      </c>
      <c r="AA117" s="46">
        <f t="shared" si="81"/>
        <v>0</v>
      </c>
      <c r="AB117" s="46">
        <f t="shared" si="81"/>
        <v>0</v>
      </c>
      <c r="AC117" s="46">
        <f t="shared" si="81"/>
        <v>0</v>
      </c>
      <c r="AD117" s="46">
        <f t="shared" si="81"/>
        <v>0</v>
      </c>
      <c r="AE117" s="46">
        <f t="shared" si="81"/>
        <v>0</v>
      </c>
      <c r="AF117" s="46">
        <f t="shared" si="81"/>
        <v>0</v>
      </c>
      <c r="AG117" s="46">
        <f t="shared" si="81"/>
        <v>0</v>
      </c>
      <c r="AH117" s="46">
        <f t="shared" si="81"/>
        <v>0</v>
      </c>
      <c r="AI117" s="46">
        <f t="shared" si="81"/>
        <v>0</v>
      </c>
      <c r="AJ117" s="46">
        <f t="shared" si="81"/>
        <v>0</v>
      </c>
      <c r="AK117" s="46">
        <f t="shared" si="81"/>
        <v>0</v>
      </c>
      <c r="AL117" s="46">
        <f t="shared" si="81"/>
        <v>0</v>
      </c>
      <c r="AM117" s="46">
        <f t="shared" si="81"/>
        <v>0</v>
      </c>
      <c r="AN117" s="46">
        <f t="shared" si="81"/>
        <v>0</v>
      </c>
      <c r="AO117" s="46">
        <f t="shared" si="81"/>
        <v>0</v>
      </c>
      <c r="AP117" s="46">
        <f t="shared" si="81"/>
        <v>0</v>
      </c>
      <c r="AQ117" s="46">
        <f t="shared" si="81"/>
        <v>0</v>
      </c>
      <c r="AR117" s="46">
        <f t="shared" si="81"/>
        <v>0</v>
      </c>
      <c r="AS117" s="46">
        <f t="shared" si="81"/>
        <v>0</v>
      </c>
      <c r="AT117" s="46">
        <f t="shared" si="81"/>
        <v>0</v>
      </c>
      <c r="AU117" s="46">
        <f t="shared" si="81"/>
        <v>0</v>
      </c>
      <c r="AV117" s="46">
        <f t="shared" si="81"/>
        <v>0</v>
      </c>
      <c r="AW117" s="46">
        <f t="shared" si="81"/>
        <v>0</v>
      </c>
      <c r="AX117" s="46">
        <f t="shared" si="81"/>
        <v>0</v>
      </c>
      <c r="AY117" s="46">
        <f t="shared" si="81"/>
        <v>0</v>
      </c>
      <c r="AZ117" s="46">
        <f t="shared" si="81"/>
        <v>0</v>
      </c>
      <c r="BA117" s="46">
        <f t="shared" si="81"/>
        <v>0</v>
      </c>
      <c r="BB117" s="46">
        <f t="shared" si="81"/>
        <v>0</v>
      </c>
      <c r="BC117" s="46">
        <f t="shared" si="81"/>
        <v>0</v>
      </c>
      <c r="BD117" s="46">
        <f t="shared" si="81"/>
        <v>0</v>
      </c>
      <c r="BE117" s="46">
        <f t="shared" si="81"/>
        <v>0</v>
      </c>
      <c r="BF117" s="46">
        <f t="shared" si="81"/>
        <v>0</v>
      </c>
      <c r="BG117" s="46">
        <f t="shared" si="81"/>
        <v>0</v>
      </c>
      <c r="BH117" s="46">
        <f t="shared" si="81"/>
        <v>0</v>
      </c>
      <c r="BI117" s="46">
        <f t="shared" si="81"/>
        <v>0</v>
      </c>
      <c r="BJ117" s="46">
        <f t="shared" si="81"/>
        <v>0</v>
      </c>
      <c r="BK117" s="46">
        <f t="shared" si="81"/>
        <v>0</v>
      </c>
      <c r="BL117" s="46">
        <f t="shared" si="81"/>
        <v>0</v>
      </c>
      <c r="BM117" s="46">
        <f t="shared" si="81"/>
        <v>0</v>
      </c>
      <c r="BN117" s="46">
        <f t="shared" si="81"/>
        <v>0</v>
      </c>
      <c r="BO117" s="46">
        <f t="shared" si="81"/>
        <v>0</v>
      </c>
      <c r="BP117" s="46">
        <f t="shared" si="81"/>
        <v>0</v>
      </c>
      <c r="BQ117" s="46">
        <f t="shared" si="81"/>
        <v>0</v>
      </c>
      <c r="BR117" s="46">
        <f t="shared" si="81"/>
        <v>0</v>
      </c>
      <c r="BS117" s="46">
        <f t="shared" si="81"/>
        <v>0</v>
      </c>
      <c r="BT117" s="46">
        <f t="shared" si="81"/>
        <v>0</v>
      </c>
      <c r="BU117" s="46">
        <f t="shared" si="81"/>
        <v>0</v>
      </c>
      <c r="BV117" s="46">
        <f t="shared" si="81"/>
        <v>0</v>
      </c>
      <c r="BW117" s="46">
        <f t="shared" si="81"/>
        <v>0</v>
      </c>
      <c r="BX117" s="46">
        <f t="shared" si="81"/>
        <v>0</v>
      </c>
      <c r="BY117" s="46">
        <f t="shared" si="81"/>
        <v>0</v>
      </c>
      <c r="BZ117" s="46">
        <f t="shared" si="81"/>
        <v>0</v>
      </c>
      <c r="CA117" s="46">
        <f t="shared" si="81"/>
        <v>0</v>
      </c>
      <c r="CB117" s="46">
        <f t="shared" si="81"/>
        <v>0</v>
      </c>
      <c r="CC117" s="46">
        <f t="shared" si="81"/>
        <v>0</v>
      </c>
    </row>
    <row r="118" ht="15.75" hidden="1" customHeight="1" outlineLevel="1">
      <c r="B118" s="2" t="str">
        <f t="shared" si="78"/>
        <v>R&amp;M</v>
      </c>
      <c r="C118" s="242"/>
      <c r="D118" s="242"/>
      <c r="E118" s="242"/>
      <c r="F118" s="242"/>
      <c r="G118" s="242"/>
      <c r="H118" s="243" t="str">
        <f>'Lease Abstract'!J81</f>
        <v/>
      </c>
      <c r="I118" s="243"/>
      <c r="J118" s="46">
        <f t="shared" ref="J118:CC118" si="82">(J$86&lt;=$C$87)*(J139-J97)</f>
        <v>0</v>
      </c>
      <c r="K118" s="46">
        <f t="shared" si="82"/>
        <v>0</v>
      </c>
      <c r="L118" s="46">
        <f t="shared" si="82"/>
        <v>0</v>
      </c>
      <c r="M118" s="46">
        <f t="shared" si="82"/>
        <v>0</v>
      </c>
      <c r="N118" s="46">
        <f t="shared" si="82"/>
        <v>0</v>
      </c>
      <c r="O118" s="46">
        <f t="shared" si="82"/>
        <v>0</v>
      </c>
      <c r="P118" s="46">
        <f t="shared" si="82"/>
        <v>0</v>
      </c>
      <c r="Q118" s="46">
        <f t="shared" si="82"/>
        <v>0</v>
      </c>
      <c r="R118" s="46">
        <f t="shared" si="82"/>
        <v>0</v>
      </c>
      <c r="S118" s="46">
        <f t="shared" si="82"/>
        <v>0</v>
      </c>
      <c r="T118" s="46">
        <f t="shared" si="82"/>
        <v>0</v>
      </c>
      <c r="U118" s="46">
        <f t="shared" si="82"/>
        <v>0</v>
      </c>
      <c r="V118" s="46">
        <f t="shared" si="82"/>
        <v>0</v>
      </c>
      <c r="W118" s="46">
        <f t="shared" si="82"/>
        <v>0</v>
      </c>
      <c r="X118" s="46">
        <f t="shared" si="82"/>
        <v>0</v>
      </c>
      <c r="Y118" s="46">
        <f t="shared" si="82"/>
        <v>0</v>
      </c>
      <c r="Z118" s="46">
        <f t="shared" si="82"/>
        <v>0</v>
      </c>
      <c r="AA118" s="46">
        <f t="shared" si="82"/>
        <v>0</v>
      </c>
      <c r="AB118" s="46">
        <f t="shared" si="82"/>
        <v>0</v>
      </c>
      <c r="AC118" s="46">
        <f t="shared" si="82"/>
        <v>0</v>
      </c>
      <c r="AD118" s="46">
        <f t="shared" si="82"/>
        <v>0</v>
      </c>
      <c r="AE118" s="46">
        <f t="shared" si="82"/>
        <v>0</v>
      </c>
      <c r="AF118" s="46">
        <f t="shared" si="82"/>
        <v>0</v>
      </c>
      <c r="AG118" s="46">
        <f t="shared" si="82"/>
        <v>0</v>
      </c>
      <c r="AH118" s="46">
        <f t="shared" si="82"/>
        <v>0</v>
      </c>
      <c r="AI118" s="46">
        <f t="shared" si="82"/>
        <v>0</v>
      </c>
      <c r="AJ118" s="46">
        <f t="shared" si="82"/>
        <v>0</v>
      </c>
      <c r="AK118" s="46">
        <f t="shared" si="82"/>
        <v>0</v>
      </c>
      <c r="AL118" s="46">
        <f t="shared" si="82"/>
        <v>0</v>
      </c>
      <c r="AM118" s="46">
        <f t="shared" si="82"/>
        <v>0</v>
      </c>
      <c r="AN118" s="46">
        <f t="shared" si="82"/>
        <v>0</v>
      </c>
      <c r="AO118" s="46">
        <f t="shared" si="82"/>
        <v>0</v>
      </c>
      <c r="AP118" s="46">
        <f t="shared" si="82"/>
        <v>0</v>
      </c>
      <c r="AQ118" s="46">
        <f t="shared" si="82"/>
        <v>0</v>
      </c>
      <c r="AR118" s="46">
        <f t="shared" si="82"/>
        <v>0</v>
      </c>
      <c r="AS118" s="46">
        <f t="shared" si="82"/>
        <v>0</v>
      </c>
      <c r="AT118" s="46">
        <f t="shared" si="82"/>
        <v>0</v>
      </c>
      <c r="AU118" s="46">
        <f t="shared" si="82"/>
        <v>0</v>
      </c>
      <c r="AV118" s="46">
        <f t="shared" si="82"/>
        <v>0</v>
      </c>
      <c r="AW118" s="46">
        <f t="shared" si="82"/>
        <v>0</v>
      </c>
      <c r="AX118" s="46">
        <f t="shared" si="82"/>
        <v>0</v>
      </c>
      <c r="AY118" s="46">
        <f t="shared" si="82"/>
        <v>0</v>
      </c>
      <c r="AZ118" s="46">
        <f t="shared" si="82"/>
        <v>0</v>
      </c>
      <c r="BA118" s="46">
        <f t="shared" si="82"/>
        <v>0</v>
      </c>
      <c r="BB118" s="46">
        <f t="shared" si="82"/>
        <v>0</v>
      </c>
      <c r="BC118" s="46">
        <f t="shared" si="82"/>
        <v>0</v>
      </c>
      <c r="BD118" s="46">
        <f t="shared" si="82"/>
        <v>0</v>
      </c>
      <c r="BE118" s="46">
        <f t="shared" si="82"/>
        <v>0</v>
      </c>
      <c r="BF118" s="46">
        <f t="shared" si="82"/>
        <v>0</v>
      </c>
      <c r="BG118" s="46">
        <f t="shared" si="82"/>
        <v>0</v>
      </c>
      <c r="BH118" s="46">
        <f t="shared" si="82"/>
        <v>0</v>
      </c>
      <c r="BI118" s="46">
        <f t="shared" si="82"/>
        <v>0</v>
      </c>
      <c r="BJ118" s="46">
        <f t="shared" si="82"/>
        <v>0</v>
      </c>
      <c r="BK118" s="46">
        <f t="shared" si="82"/>
        <v>0</v>
      </c>
      <c r="BL118" s="46">
        <f t="shared" si="82"/>
        <v>0</v>
      </c>
      <c r="BM118" s="46">
        <f t="shared" si="82"/>
        <v>0</v>
      </c>
      <c r="BN118" s="46">
        <f t="shared" si="82"/>
        <v>0</v>
      </c>
      <c r="BO118" s="46">
        <f t="shared" si="82"/>
        <v>0</v>
      </c>
      <c r="BP118" s="46">
        <f t="shared" si="82"/>
        <v>0</v>
      </c>
      <c r="BQ118" s="46">
        <f t="shared" si="82"/>
        <v>0</v>
      </c>
      <c r="BR118" s="46">
        <f t="shared" si="82"/>
        <v>0</v>
      </c>
      <c r="BS118" s="46">
        <f t="shared" si="82"/>
        <v>0</v>
      </c>
      <c r="BT118" s="46">
        <f t="shared" si="82"/>
        <v>0</v>
      </c>
      <c r="BU118" s="46">
        <f t="shared" si="82"/>
        <v>0</v>
      </c>
      <c r="BV118" s="46">
        <f t="shared" si="82"/>
        <v>0</v>
      </c>
      <c r="BW118" s="46">
        <f t="shared" si="82"/>
        <v>0</v>
      </c>
      <c r="BX118" s="46">
        <f t="shared" si="82"/>
        <v>0</v>
      </c>
      <c r="BY118" s="46">
        <f t="shared" si="82"/>
        <v>0</v>
      </c>
      <c r="BZ118" s="46">
        <f t="shared" si="82"/>
        <v>0</v>
      </c>
      <c r="CA118" s="46">
        <f t="shared" si="82"/>
        <v>0</v>
      </c>
      <c r="CB118" s="46">
        <f t="shared" si="82"/>
        <v>0</v>
      </c>
      <c r="CC118" s="46">
        <f t="shared" si="82"/>
        <v>0</v>
      </c>
    </row>
    <row r="119" ht="15.75" hidden="1" customHeight="1" outlineLevel="1">
      <c r="B119" s="2" t="str">
        <f t="shared" si="78"/>
        <v>Landscaping</v>
      </c>
      <c r="C119" s="242"/>
      <c r="D119" s="242"/>
      <c r="E119" s="242"/>
      <c r="F119" s="242"/>
      <c r="G119" s="242"/>
      <c r="H119" s="243" t="str">
        <f>'Lease Abstract'!J82</f>
        <v/>
      </c>
      <c r="I119" s="243"/>
      <c r="J119" s="46">
        <f t="shared" ref="J119:CC119" si="83">(J$86&lt;=$C$87)*(J140-J98)</f>
        <v>0</v>
      </c>
      <c r="K119" s="46">
        <f t="shared" si="83"/>
        <v>0</v>
      </c>
      <c r="L119" s="46">
        <f t="shared" si="83"/>
        <v>0</v>
      </c>
      <c r="M119" s="46">
        <f t="shared" si="83"/>
        <v>0</v>
      </c>
      <c r="N119" s="46">
        <f t="shared" si="83"/>
        <v>0</v>
      </c>
      <c r="O119" s="46">
        <f t="shared" si="83"/>
        <v>0</v>
      </c>
      <c r="P119" s="46">
        <f t="shared" si="83"/>
        <v>0</v>
      </c>
      <c r="Q119" s="46">
        <f t="shared" si="83"/>
        <v>0</v>
      </c>
      <c r="R119" s="46">
        <f t="shared" si="83"/>
        <v>0</v>
      </c>
      <c r="S119" s="46">
        <f t="shared" si="83"/>
        <v>0</v>
      </c>
      <c r="T119" s="46">
        <f t="shared" si="83"/>
        <v>0</v>
      </c>
      <c r="U119" s="46">
        <f t="shared" si="83"/>
        <v>0</v>
      </c>
      <c r="V119" s="46">
        <f t="shared" si="83"/>
        <v>0</v>
      </c>
      <c r="W119" s="46">
        <f t="shared" si="83"/>
        <v>0</v>
      </c>
      <c r="X119" s="46">
        <f t="shared" si="83"/>
        <v>0</v>
      </c>
      <c r="Y119" s="46">
        <f t="shared" si="83"/>
        <v>0</v>
      </c>
      <c r="Z119" s="46">
        <f t="shared" si="83"/>
        <v>0</v>
      </c>
      <c r="AA119" s="46">
        <f t="shared" si="83"/>
        <v>0</v>
      </c>
      <c r="AB119" s="46">
        <f t="shared" si="83"/>
        <v>0</v>
      </c>
      <c r="AC119" s="46">
        <f t="shared" si="83"/>
        <v>0</v>
      </c>
      <c r="AD119" s="46">
        <f t="shared" si="83"/>
        <v>0</v>
      </c>
      <c r="AE119" s="46">
        <f t="shared" si="83"/>
        <v>0</v>
      </c>
      <c r="AF119" s="46">
        <f t="shared" si="83"/>
        <v>0</v>
      </c>
      <c r="AG119" s="46">
        <f t="shared" si="83"/>
        <v>0</v>
      </c>
      <c r="AH119" s="46">
        <f t="shared" si="83"/>
        <v>0</v>
      </c>
      <c r="AI119" s="46">
        <f t="shared" si="83"/>
        <v>0</v>
      </c>
      <c r="AJ119" s="46">
        <f t="shared" si="83"/>
        <v>0</v>
      </c>
      <c r="AK119" s="46">
        <f t="shared" si="83"/>
        <v>0</v>
      </c>
      <c r="AL119" s="46">
        <f t="shared" si="83"/>
        <v>0</v>
      </c>
      <c r="AM119" s="46">
        <f t="shared" si="83"/>
        <v>0</v>
      </c>
      <c r="AN119" s="46">
        <f t="shared" si="83"/>
        <v>0</v>
      </c>
      <c r="AO119" s="46">
        <f t="shared" si="83"/>
        <v>0</v>
      </c>
      <c r="AP119" s="46">
        <f t="shared" si="83"/>
        <v>0</v>
      </c>
      <c r="AQ119" s="46">
        <f t="shared" si="83"/>
        <v>0</v>
      </c>
      <c r="AR119" s="46">
        <f t="shared" si="83"/>
        <v>0</v>
      </c>
      <c r="AS119" s="46">
        <f t="shared" si="83"/>
        <v>0</v>
      </c>
      <c r="AT119" s="46">
        <f t="shared" si="83"/>
        <v>0</v>
      </c>
      <c r="AU119" s="46">
        <f t="shared" si="83"/>
        <v>0</v>
      </c>
      <c r="AV119" s="46">
        <f t="shared" si="83"/>
        <v>0</v>
      </c>
      <c r="AW119" s="46">
        <f t="shared" si="83"/>
        <v>0</v>
      </c>
      <c r="AX119" s="46">
        <f t="shared" si="83"/>
        <v>0</v>
      </c>
      <c r="AY119" s="46">
        <f t="shared" si="83"/>
        <v>0</v>
      </c>
      <c r="AZ119" s="46">
        <f t="shared" si="83"/>
        <v>0</v>
      </c>
      <c r="BA119" s="46">
        <f t="shared" si="83"/>
        <v>0</v>
      </c>
      <c r="BB119" s="46">
        <f t="shared" si="83"/>
        <v>0</v>
      </c>
      <c r="BC119" s="46">
        <f t="shared" si="83"/>
        <v>0</v>
      </c>
      <c r="BD119" s="46">
        <f t="shared" si="83"/>
        <v>0</v>
      </c>
      <c r="BE119" s="46">
        <f t="shared" si="83"/>
        <v>0</v>
      </c>
      <c r="BF119" s="46">
        <f t="shared" si="83"/>
        <v>0</v>
      </c>
      <c r="BG119" s="46">
        <f t="shared" si="83"/>
        <v>0</v>
      </c>
      <c r="BH119" s="46">
        <f t="shared" si="83"/>
        <v>0</v>
      </c>
      <c r="BI119" s="46">
        <f t="shared" si="83"/>
        <v>0</v>
      </c>
      <c r="BJ119" s="46">
        <f t="shared" si="83"/>
        <v>0</v>
      </c>
      <c r="BK119" s="46">
        <f t="shared" si="83"/>
        <v>0</v>
      </c>
      <c r="BL119" s="46">
        <f t="shared" si="83"/>
        <v>0</v>
      </c>
      <c r="BM119" s="46">
        <f t="shared" si="83"/>
        <v>0</v>
      </c>
      <c r="BN119" s="46">
        <f t="shared" si="83"/>
        <v>0</v>
      </c>
      <c r="BO119" s="46">
        <f t="shared" si="83"/>
        <v>0</v>
      </c>
      <c r="BP119" s="46">
        <f t="shared" si="83"/>
        <v>0</v>
      </c>
      <c r="BQ119" s="46">
        <f t="shared" si="83"/>
        <v>0</v>
      </c>
      <c r="BR119" s="46">
        <f t="shared" si="83"/>
        <v>0</v>
      </c>
      <c r="BS119" s="46">
        <f t="shared" si="83"/>
        <v>0</v>
      </c>
      <c r="BT119" s="46">
        <f t="shared" si="83"/>
        <v>0</v>
      </c>
      <c r="BU119" s="46">
        <f t="shared" si="83"/>
        <v>0</v>
      </c>
      <c r="BV119" s="46">
        <f t="shared" si="83"/>
        <v>0</v>
      </c>
      <c r="BW119" s="46">
        <f t="shared" si="83"/>
        <v>0</v>
      </c>
      <c r="BX119" s="46">
        <f t="shared" si="83"/>
        <v>0</v>
      </c>
      <c r="BY119" s="46">
        <f t="shared" si="83"/>
        <v>0</v>
      </c>
      <c r="BZ119" s="46">
        <f t="shared" si="83"/>
        <v>0</v>
      </c>
      <c r="CA119" s="46">
        <f t="shared" si="83"/>
        <v>0</v>
      </c>
      <c r="CB119" s="46">
        <f t="shared" si="83"/>
        <v>0</v>
      </c>
      <c r="CC119" s="46">
        <f t="shared" si="83"/>
        <v>0</v>
      </c>
    </row>
    <row r="120" ht="15.75" hidden="1" customHeight="1" outlineLevel="1">
      <c r="B120" s="2" t="str">
        <f t="shared" si="78"/>
        <v>Windows</v>
      </c>
      <c r="C120" s="242"/>
      <c r="D120" s="242"/>
      <c r="E120" s="242"/>
      <c r="F120" s="242"/>
      <c r="G120" s="242"/>
      <c r="H120" s="243" t="str">
        <f>'Lease Abstract'!J83</f>
        <v/>
      </c>
      <c r="I120" s="243"/>
      <c r="J120" s="46">
        <f t="shared" ref="J120:CC120" si="84">(J$86&lt;=$C$87)*(J141-J99)</f>
        <v>0</v>
      </c>
      <c r="K120" s="46">
        <f t="shared" si="84"/>
        <v>0</v>
      </c>
      <c r="L120" s="46">
        <f t="shared" si="84"/>
        <v>0</v>
      </c>
      <c r="M120" s="46">
        <f t="shared" si="84"/>
        <v>0</v>
      </c>
      <c r="N120" s="46">
        <f t="shared" si="84"/>
        <v>0</v>
      </c>
      <c r="O120" s="46">
        <f t="shared" si="84"/>
        <v>0</v>
      </c>
      <c r="P120" s="46">
        <f t="shared" si="84"/>
        <v>0</v>
      </c>
      <c r="Q120" s="46">
        <f t="shared" si="84"/>
        <v>0</v>
      </c>
      <c r="R120" s="46">
        <f t="shared" si="84"/>
        <v>0</v>
      </c>
      <c r="S120" s="46">
        <f t="shared" si="84"/>
        <v>0</v>
      </c>
      <c r="T120" s="46">
        <f t="shared" si="84"/>
        <v>0</v>
      </c>
      <c r="U120" s="46">
        <f t="shared" si="84"/>
        <v>0</v>
      </c>
      <c r="V120" s="46">
        <f t="shared" si="84"/>
        <v>0</v>
      </c>
      <c r="W120" s="46">
        <f t="shared" si="84"/>
        <v>0</v>
      </c>
      <c r="X120" s="46">
        <f t="shared" si="84"/>
        <v>0</v>
      </c>
      <c r="Y120" s="46">
        <f t="shared" si="84"/>
        <v>0</v>
      </c>
      <c r="Z120" s="46">
        <f t="shared" si="84"/>
        <v>0</v>
      </c>
      <c r="AA120" s="46">
        <f t="shared" si="84"/>
        <v>0</v>
      </c>
      <c r="AB120" s="46">
        <f t="shared" si="84"/>
        <v>0</v>
      </c>
      <c r="AC120" s="46">
        <f t="shared" si="84"/>
        <v>0</v>
      </c>
      <c r="AD120" s="46">
        <f t="shared" si="84"/>
        <v>0</v>
      </c>
      <c r="AE120" s="46">
        <f t="shared" si="84"/>
        <v>0</v>
      </c>
      <c r="AF120" s="46">
        <f t="shared" si="84"/>
        <v>0</v>
      </c>
      <c r="AG120" s="46">
        <f t="shared" si="84"/>
        <v>0</v>
      </c>
      <c r="AH120" s="46">
        <f t="shared" si="84"/>
        <v>0</v>
      </c>
      <c r="AI120" s="46">
        <f t="shared" si="84"/>
        <v>0</v>
      </c>
      <c r="AJ120" s="46">
        <f t="shared" si="84"/>
        <v>0</v>
      </c>
      <c r="AK120" s="46">
        <f t="shared" si="84"/>
        <v>0</v>
      </c>
      <c r="AL120" s="46">
        <f t="shared" si="84"/>
        <v>0</v>
      </c>
      <c r="AM120" s="46">
        <f t="shared" si="84"/>
        <v>0</v>
      </c>
      <c r="AN120" s="46">
        <f t="shared" si="84"/>
        <v>0</v>
      </c>
      <c r="AO120" s="46">
        <f t="shared" si="84"/>
        <v>0</v>
      </c>
      <c r="AP120" s="46">
        <f t="shared" si="84"/>
        <v>0</v>
      </c>
      <c r="AQ120" s="46">
        <f t="shared" si="84"/>
        <v>0</v>
      </c>
      <c r="AR120" s="46">
        <f t="shared" si="84"/>
        <v>0</v>
      </c>
      <c r="AS120" s="46">
        <f t="shared" si="84"/>
        <v>0</v>
      </c>
      <c r="AT120" s="46">
        <f t="shared" si="84"/>
        <v>0</v>
      </c>
      <c r="AU120" s="46">
        <f t="shared" si="84"/>
        <v>0</v>
      </c>
      <c r="AV120" s="46">
        <f t="shared" si="84"/>
        <v>0</v>
      </c>
      <c r="AW120" s="46">
        <f t="shared" si="84"/>
        <v>0</v>
      </c>
      <c r="AX120" s="46">
        <f t="shared" si="84"/>
        <v>0</v>
      </c>
      <c r="AY120" s="46">
        <f t="shared" si="84"/>
        <v>0</v>
      </c>
      <c r="AZ120" s="46">
        <f t="shared" si="84"/>
        <v>0</v>
      </c>
      <c r="BA120" s="46">
        <f t="shared" si="84"/>
        <v>0</v>
      </c>
      <c r="BB120" s="46">
        <f t="shared" si="84"/>
        <v>0</v>
      </c>
      <c r="BC120" s="46">
        <f t="shared" si="84"/>
        <v>0</v>
      </c>
      <c r="BD120" s="46">
        <f t="shared" si="84"/>
        <v>0</v>
      </c>
      <c r="BE120" s="46">
        <f t="shared" si="84"/>
        <v>0</v>
      </c>
      <c r="BF120" s="46">
        <f t="shared" si="84"/>
        <v>0</v>
      </c>
      <c r="BG120" s="46">
        <f t="shared" si="84"/>
        <v>0</v>
      </c>
      <c r="BH120" s="46">
        <f t="shared" si="84"/>
        <v>0</v>
      </c>
      <c r="BI120" s="46">
        <f t="shared" si="84"/>
        <v>0</v>
      </c>
      <c r="BJ120" s="46">
        <f t="shared" si="84"/>
        <v>0</v>
      </c>
      <c r="BK120" s="46">
        <f t="shared" si="84"/>
        <v>0</v>
      </c>
      <c r="BL120" s="46">
        <f t="shared" si="84"/>
        <v>0</v>
      </c>
      <c r="BM120" s="46">
        <f t="shared" si="84"/>
        <v>0</v>
      </c>
      <c r="BN120" s="46">
        <f t="shared" si="84"/>
        <v>0</v>
      </c>
      <c r="BO120" s="46">
        <f t="shared" si="84"/>
        <v>0</v>
      </c>
      <c r="BP120" s="46">
        <f t="shared" si="84"/>
        <v>0</v>
      </c>
      <c r="BQ120" s="46">
        <f t="shared" si="84"/>
        <v>0</v>
      </c>
      <c r="BR120" s="46">
        <f t="shared" si="84"/>
        <v>0</v>
      </c>
      <c r="BS120" s="46">
        <f t="shared" si="84"/>
        <v>0</v>
      </c>
      <c r="BT120" s="46">
        <f t="shared" si="84"/>
        <v>0</v>
      </c>
      <c r="BU120" s="46">
        <f t="shared" si="84"/>
        <v>0</v>
      </c>
      <c r="BV120" s="46">
        <f t="shared" si="84"/>
        <v>0</v>
      </c>
      <c r="BW120" s="46">
        <f t="shared" si="84"/>
        <v>0</v>
      </c>
      <c r="BX120" s="46">
        <f t="shared" si="84"/>
        <v>0</v>
      </c>
      <c r="BY120" s="46">
        <f t="shared" si="84"/>
        <v>0</v>
      </c>
      <c r="BZ120" s="46">
        <f t="shared" si="84"/>
        <v>0</v>
      </c>
      <c r="CA120" s="46">
        <f t="shared" si="84"/>
        <v>0</v>
      </c>
      <c r="CB120" s="46">
        <f t="shared" si="84"/>
        <v>0</v>
      </c>
      <c r="CC120" s="46">
        <f t="shared" si="84"/>
        <v>0</v>
      </c>
    </row>
    <row r="121" ht="15.75" hidden="1" customHeight="1" outlineLevel="1">
      <c r="B121" s="2" t="str">
        <f t="shared" si="78"/>
        <v>Cleaning</v>
      </c>
      <c r="C121" s="242"/>
      <c r="D121" s="242"/>
      <c r="E121" s="242"/>
      <c r="F121" s="242"/>
      <c r="G121" s="242"/>
      <c r="H121" s="243" t="str">
        <f>'Lease Abstract'!J84</f>
        <v/>
      </c>
      <c r="I121" s="243"/>
      <c r="J121" s="46">
        <f t="shared" ref="J121:CC121" si="85">(J$86&lt;=$C$87)*(J142-J100)</f>
        <v>0</v>
      </c>
      <c r="K121" s="46">
        <f t="shared" si="85"/>
        <v>0</v>
      </c>
      <c r="L121" s="46">
        <f t="shared" si="85"/>
        <v>0</v>
      </c>
      <c r="M121" s="46">
        <f t="shared" si="85"/>
        <v>0</v>
      </c>
      <c r="N121" s="46">
        <f t="shared" si="85"/>
        <v>0</v>
      </c>
      <c r="O121" s="46">
        <f t="shared" si="85"/>
        <v>0</v>
      </c>
      <c r="P121" s="46">
        <f t="shared" si="85"/>
        <v>0</v>
      </c>
      <c r="Q121" s="46">
        <f t="shared" si="85"/>
        <v>0</v>
      </c>
      <c r="R121" s="46">
        <f t="shared" si="85"/>
        <v>0</v>
      </c>
      <c r="S121" s="46">
        <f t="shared" si="85"/>
        <v>0</v>
      </c>
      <c r="T121" s="46">
        <f t="shared" si="85"/>
        <v>0</v>
      </c>
      <c r="U121" s="46">
        <f t="shared" si="85"/>
        <v>0</v>
      </c>
      <c r="V121" s="46">
        <f t="shared" si="85"/>
        <v>0</v>
      </c>
      <c r="W121" s="46">
        <f t="shared" si="85"/>
        <v>0</v>
      </c>
      <c r="X121" s="46">
        <f t="shared" si="85"/>
        <v>0</v>
      </c>
      <c r="Y121" s="46">
        <f t="shared" si="85"/>
        <v>0</v>
      </c>
      <c r="Z121" s="46">
        <f t="shared" si="85"/>
        <v>0</v>
      </c>
      <c r="AA121" s="46">
        <f t="shared" si="85"/>
        <v>0</v>
      </c>
      <c r="AB121" s="46">
        <f t="shared" si="85"/>
        <v>0</v>
      </c>
      <c r="AC121" s="46">
        <f t="shared" si="85"/>
        <v>0</v>
      </c>
      <c r="AD121" s="46">
        <f t="shared" si="85"/>
        <v>0</v>
      </c>
      <c r="AE121" s="46">
        <f t="shared" si="85"/>
        <v>0</v>
      </c>
      <c r="AF121" s="46">
        <f t="shared" si="85"/>
        <v>0</v>
      </c>
      <c r="AG121" s="46">
        <f t="shared" si="85"/>
        <v>0</v>
      </c>
      <c r="AH121" s="46">
        <f t="shared" si="85"/>
        <v>0</v>
      </c>
      <c r="AI121" s="46">
        <f t="shared" si="85"/>
        <v>0</v>
      </c>
      <c r="AJ121" s="46">
        <f t="shared" si="85"/>
        <v>0</v>
      </c>
      <c r="AK121" s="46">
        <f t="shared" si="85"/>
        <v>0</v>
      </c>
      <c r="AL121" s="46">
        <f t="shared" si="85"/>
        <v>0</v>
      </c>
      <c r="AM121" s="46">
        <f t="shared" si="85"/>
        <v>0</v>
      </c>
      <c r="AN121" s="46">
        <f t="shared" si="85"/>
        <v>0</v>
      </c>
      <c r="AO121" s="46">
        <f t="shared" si="85"/>
        <v>0</v>
      </c>
      <c r="AP121" s="46">
        <f t="shared" si="85"/>
        <v>0</v>
      </c>
      <c r="AQ121" s="46">
        <f t="shared" si="85"/>
        <v>0</v>
      </c>
      <c r="AR121" s="46">
        <f t="shared" si="85"/>
        <v>0</v>
      </c>
      <c r="AS121" s="46">
        <f t="shared" si="85"/>
        <v>0</v>
      </c>
      <c r="AT121" s="46">
        <f t="shared" si="85"/>
        <v>0</v>
      </c>
      <c r="AU121" s="46">
        <f t="shared" si="85"/>
        <v>0</v>
      </c>
      <c r="AV121" s="46">
        <f t="shared" si="85"/>
        <v>0</v>
      </c>
      <c r="AW121" s="46">
        <f t="shared" si="85"/>
        <v>0</v>
      </c>
      <c r="AX121" s="46">
        <f t="shared" si="85"/>
        <v>0</v>
      </c>
      <c r="AY121" s="46">
        <f t="shared" si="85"/>
        <v>0</v>
      </c>
      <c r="AZ121" s="46">
        <f t="shared" si="85"/>
        <v>0</v>
      </c>
      <c r="BA121" s="46">
        <f t="shared" si="85"/>
        <v>0</v>
      </c>
      <c r="BB121" s="46">
        <f t="shared" si="85"/>
        <v>0</v>
      </c>
      <c r="BC121" s="46">
        <f t="shared" si="85"/>
        <v>0</v>
      </c>
      <c r="BD121" s="46">
        <f t="shared" si="85"/>
        <v>0</v>
      </c>
      <c r="BE121" s="46">
        <f t="shared" si="85"/>
        <v>0</v>
      </c>
      <c r="BF121" s="46">
        <f t="shared" si="85"/>
        <v>0</v>
      </c>
      <c r="BG121" s="46">
        <f t="shared" si="85"/>
        <v>0</v>
      </c>
      <c r="BH121" s="46">
        <f t="shared" si="85"/>
        <v>0</v>
      </c>
      <c r="BI121" s="46">
        <f t="shared" si="85"/>
        <v>0</v>
      </c>
      <c r="BJ121" s="46">
        <f t="shared" si="85"/>
        <v>0</v>
      </c>
      <c r="BK121" s="46">
        <f t="shared" si="85"/>
        <v>0</v>
      </c>
      <c r="BL121" s="46">
        <f t="shared" si="85"/>
        <v>0</v>
      </c>
      <c r="BM121" s="46">
        <f t="shared" si="85"/>
        <v>0</v>
      </c>
      <c r="BN121" s="46">
        <f t="shared" si="85"/>
        <v>0</v>
      </c>
      <c r="BO121" s="46">
        <f t="shared" si="85"/>
        <v>0</v>
      </c>
      <c r="BP121" s="46">
        <f t="shared" si="85"/>
        <v>0</v>
      </c>
      <c r="BQ121" s="46">
        <f t="shared" si="85"/>
        <v>0</v>
      </c>
      <c r="BR121" s="46">
        <f t="shared" si="85"/>
        <v>0</v>
      </c>
      <c r="BS121" s="46">
        <f t="shared" si="85"/>
        <v>0</v>
      </c>
      <c r="BT121" s="46">
        <f t="shared" si="85"/>
        <v>0</v>
      </c>
      <c r="BU121" s="46">
        <f t="shared" si="85"/>
        <v>0</v>
      </c>
      <c r="BV121" s="46">
        <f t="shared" si="85"/>
        <v>0</v>
      </c>
      <c r="BW121" s="46">
        <f t="shared" si="85"/>
        <v>0</v>
      </c>
      <c r="BX121" s="46">
        <f t="shared" si="85"/>
        <v>0</v>
      </c>
      <c r="BY121" s="46">
        <f t="shared" si="85"/>
        <v>0</v>
      </c>
      <c r="BZ121" s="46">
        <f t="shared" si="85"/>
        <v>0</v>
      </c>
      <c r="CA121" s="46">
        <f t="shared" si="85"/>
        <v>0</v>
      </c>
      <c r="CB121" s="46">
        <f t="shared" si="85"/>
        <v>0</v>
      </c>
      <c r="CC121" s="46">
        <f t="shared" si="85"/>
        <v>0</v>
      </c>
    </row>
    <row r="122" ht="15.75" hidden="1" customHeight="1" outlineLevel="1">
      <c r="B122" s="2" t="str">
        <f t="shared" si="78"/>
        <v>General CAM</v>
      </c>
      <c r="C122" s="242"/>
      <c r="D122" s="242"/>
      <c r="E122" s="242"/>
      <c r="F122" s="242"/>
      <c r="G122" s="242"/>
      <c r="H122" s="243" t="str">
        <f>'Lease Abstract'!J85</f>
        <v/>
      </c>
      <c r="I122" s="243"/>
      <c r="J122" s="46">
        <f t="shared" ref="J122:CC122" si="86">(J$86&lt;=$C$87)*(J143-J101)</f>
        <v>0</v>
      </c>
      <c r="K122" s="46">
        <f t="shared" si="86"/>
        <v>0</v>
      </c>
      <c r="L122" s="46">
        <f t="shared" si="86"/>
        <v>0</v>
      </c>
      <c r="M122" s="46">
        <f t="shared" si="86"/>
        <v>0</v>
      </c>
      <c r="N122" s="46">
        <f t="shared" si="86"/>
        <v>0</v>
      </c>
      <c r="O122" s="46">
        <f t="shared" si="86"/>
        <v>0</v>
      </c>
      <c r="P122" s="46">
        <f t="shared" si="86"/>
        <v>0</v>
      </c>
      <c r="Q122" s="46">
        <f t="shared" si="86"/>
        <v>0</v>
      </c>
      <c r="R122" s="46">
        <f t="shared" si="86"/>
        <v>0</v>
      </c>
      <c r="S122" s="46">
        <f t="shared" si="86"/>
        <v>0</v>
      </c>
      <c r="T122" s="46">
        <f t="shared" si="86"/>
        <v>0</v>
      </c>
      <c r="U122" s="46">
        <f t="shared" si="86"/>
        <v>0</v>
      </c>
      <c r="V122" s="46">
        <f t="shared" si="86"/>
        <v>0</v>
      </c>
      <c r="W122" s="46">
        <f t="shared" si="86"/>
        <v>0</v>
      </c>
      <c r="X122" s="46">
        <f t="shared" si="86"/>
        <v>0</v>
      </c>
      <c r="Y122" s="46">
        <f t="shared" si="86"/>
        <v>0</v>
      </c>
      <c r="Z122" s="46">
        <f t="shared" si="86"/>
        <v>0</v>
      </c>
      <c r="AA122" s="46">
        <f t="shared" si="86"/>
        <v>0</v>
      </c>
      <c r="AB122" s="46">
        <f t="shared" si="86"/>
        <v>0</v>
      </c>
      <c r="AC122" s="46">
        <f t="shared" si="86"/>
        <v>0</v>
      </c>
      <c r="AD122" s="46">
        <f t="shared" si="86"/>
        <v>0</v>
      </c>
      <c r="AE122" s="46">
        <f t="shared" si="86"/>
        <v>0</v>
      </c>
      <c r="AF122" s="46">
        <f t="shared" si="86"/>
        <v>0</v>
      </c>
      <c r="AG122" s="46">
        <f t="shared" si="86"/>
        <v>0</v>
      </c>
      <c r="AH122" s="46">
        <f t="shared" si="86"/>
        <v>0</v>
      </c>
      <c r="AI122" s="46">
        <f t="shared" si="86"/>
        <v>0</v>
      </c>
      <c r="AJ122" s="46">
        <f t="shared" si="86"/>
        <v>0</v>
      </c>
      <c r="AK122" s="46">
        <f t="shared" si="86"/>
        <v>0</v>
      </c>
      <c r="AL122" s="46">
        <f t="shared" si="86"/>
        <v>0</v>
      </c>
      <c r="AM122" s="46">
        <f t="shared" si="86"/>
        <v>0</v>
      </c>
      <c r="AN122" s="46">
        <f t="shared" si="86"/>
        <v>0</v>
      </c>
      <c r="AO122" s="46">
        <f t="shared" si="86"/>
        <v>0</v>
      </c>
      <c r="AP122" s="46">
        <f t="shared" si="86"/>
        <v>0</v>
      </c>
      <c r="AQ122" s="46">
        <f t="shared" si="86"/>
        <v>0</v>
      </c>
      <c r="AR122" s="46">
        <f t="shared" si="86"/>
        <v>0</v>
      </c>
      <c r="AS122" s="46">
        <f t="shared" si="86"/>
        <v>0</v>
      </c>
      <c r="AT122" s="46">
        <f t="shared" si="86"/>
        <v>0</v>
      </c>
      <c r="AU122" s="46">
        <f t="shared" si="86"/>
        <v>0</v>
      </c>
      <c r="AV122" s="46">
        <f t="shared" si="86"/>
        <v>0</v>
      </c>
      <c r="AW122" s="46">
        <f t="shared" si="86"/>
        <v>0</v>
      </c>
      <c r="AX122" s="46">
        <f t="shared" si="86"/>
        <v>0</v>
      </c>
      <c r="AY122" s="46">
        <f t="shared" si="86"/>
        <v>0</v>
      </c>
      <c r="AZ122" s="46">
        <f t="shared" si="86"/>
        <v>0</v>
      </c>
      <c r="BA122" s="46">
        <f t="shared" si="86"/>
        <v>0</v>
      </c>
      <c r="BB122" s="46">
        <f t="shared" si="86"/>
        <v>0</v>
      </c>
      <c r="BC122" s="46">
        <f t="shared" si="86"/>
        <v>0</v>
      </c>
      <c r="BD122" s="46">
        <f t="shared" si="86"/>
        <v>0</v>
      </c>
      <c r="BE122" s="46">
        <f t="shared" si="86"/>
        <v>0</v>
      </c>
      <c r="BF122" s="46">
        <f t="shared" si="86"/>
        <v>0</v>
      </c>
      <c r="BG122" s="46">
        <f t="shared" si="86"/>
        <v>0</v>
      </c>
      <c r="BH122" s="46">
        <f t="shared" si="86"/>
        <v>0</v>
      </c>
      <c r="BI122" s="46">
        <f t="shared" si="86"/>
        <v>0</v>
      </c>
      <c r="BJ122" s="46">
        <f t="shared" si="86"/>
        <v>0</v>
      </c>
      <c r="BK122" s="46">
        <f t="shared" si="86"/>
        <v>0</v>
      </c>
      <c r="BL122" s="46">
        <f t="shared" si="86"/>
        <v>0</v>
      </c>
      <c r="BM122" s="46">
        <f t="shared" si="86"/>
        <v>0</v>
      </c>
      <c r="BN122" s="46">
        <f t="shared" si="86"/>
        <v>0</v>
      </c>
      <c r="BO122" s="46">
        <f t="shared" si="86"/>
        <v>0</v>
      </c>
      <c r="BP122" s="46">
        <f t="shared" si="86"/>
        <v>0</v>
      </c>
      <c r="BQ122" s="46">
        <f t="shared" si="86"/>
        <v>0</v>
      </c>
      <c r="BR122" s="46">
        <f t="shared" si="86"/>
        <v>0</v>
      </c>
      <c r="BS122" s="46">
        <f t="shared" si="86"/>
        <v>0</v>
      </c>
      <c r="BT122" s="46">
        <f t="shared" si="86"/>
        <v>0</v>
      </c>
      <c r="BU122" s="46">
        <f t="shared" si="86"/>
        <v>0</v>
      </c>
      <c r="BV122" s="46">
        <f t="shared" si="86"/>
        <v>0</v>
      </c>
      <c r="BW122" s="46">
        <f t="shared" si="86"/>
        <v>0</v>
      </c>
      <c r="BX122" s="46">
        <f t="shared" si="86"/>
        <v>0</v>
      </c>
      <c r="BY122" s="46">
        <f t="shared" si="86"/>
        <v>0</v>
      </c>
      <c r="BZ122" s="46">
        <f t="shared" si="86"/>
        <v>0</v>
      </c>
      <c r="CA122" s="46">
        <f t="shared" si="86"/>
        <v>0</v>
      </c>
      <c r="CB122" s="46">
        <f t="shared" si="86"/>
        <v>0</v>
      </c>
      <c r="CC122" s="46">
        <f t="shared" si="86"/>
        <v>0</v>
      </c>
    </row>
    <row r="123" ht="15.75" hidden="1" customHeight="1" outlineLevel="1">
      <c r="B123" s="2" t="str">
        <f t="shared" si="78"/>
        <v>Prop. Tax</v>
      </c>
      <c r="C123" s="242"/>
      <c r="D123" s="242"/>
      <c r="E123" s="242"/>
      <c r="F123" s="242"/>
      <c r="G123" s="242"/>
      <c r="H123" s="243" t="str">
        <f>'Lease Abstract'!J86</f>
        <v/>
      </c>
      <c r="I123" s="243"/>
      <c r="J123" s="46">
        <f t="shared" ref="J123:CC123" si="87">(J$86&lt;=$C$87)*(J144-J102)</f>
        <v>0</v>
      </c>
      <c r="K123" s="46">
        <f t="shared" si="87"/>
        <v>0</v>
      </c>
      <c r="L123" s="46">
        <f t="shared" si="87"/>
        <v>0</v>
      </c>
      <c r="M123" s="46">
        <f t="shared" si="87"/>
        <v>0</v>
      </c>
      <c r="N123" s="46">
        <f t="shared" si="87"/>
        <v>0</v>
      </c>
      <c r="O123" s="46">
        <f t="shared" si="87"/>
        <v>0</v>
      </c>
      <c r="P123" s="46">
        <f t="shared" si="87"/>
        <v>0</v>
      </c>
      <c r="Q123" s="46">
        <f t="shared" si="87"/>
        <v>0</v>
      </c>
      <c r="R123" s="46">
        <f t="shared" si="87"/>
        <v>0</v>
      </c>
      <c r="S123" s="46">
        <f t="shared" si="87"/>
        <v>0</v>
      </c>
      <c r="T123" s="46">
        <f t="shared" si="87"/>
        <v>0</v>
      </c>
      <c r="U123" s="46">
        <f t="shared" si="87"/>
        <v>0</v>
      </c>
      <c r="V123" s="46">
        <f t="shared" si="87"/>
        <v>0</v>
      </c>
      <c r="W123" s="46">
        <f t="shared" si="87"/>
        <v>0</v>
      </c>
      <c r="X123" s="46">
        <f t="shared" si="87"/>
        <v>0</v>
      </c>
      <c r="Y123" s="46">
        <f t="shared" si="87"/>
        <v>0</v>
      </c>
      <c r="Z123" s="46">
        <f t="shared" si="87"/>
        <v>0</v>
      </c>
      <c r="AA123" s="46">
        <f t="shared" si="87"/>
        <v>0</v>
      </c>
      <c r="AB123" s="46">
        <f t="shared" si="87"/>
        <v>0</v>
      </c>
      <c r="AC123" s="46">
        <f t="shared" si="87"/>
        <v>0</v>
      </c>
      <c r="AD123" s="46">
        <f t="shared" si="87"/>
        <v>0</v>
      </c>
      <c r="AE123" s="46">
        <f t="shared" si="87"/>
        <v>0</v>
      </c>
      <c r="AF123" s="46">
        <f t="shared" si="87"/>
        <v>0</v>
      </c>
      <c r="AG123" s="46">
        <f t="shared" si="87"/>
        <v>0</v>
      </c>
      <c r="AH123" s="46">
        <f t="shared" si="87"/>
        <v>0</v>
      </c>
      <c r="AI123" s="46">
        <f t="shared" si="87"/>
        <v>0</v>
      </c>
      <c r="AJ123" s="46">
        <f t="shared" si="87"/>
        <v>0</v>
      </c>
      <c r="AK123" s="46">
        <f t="shared" si="87"/>
        <v>0</v>
      </c>
      <c r="AL123" s="46">
        <f t="shared" si="87"/>
        <v>0</v>
      </c>
      <c r="AM123" s="46">
        <f t="shared" si="87"/>
        <v>0</v>
      </c>
      <c r="AN123" s="46">
        <f t="shared" si="87"/>
        <v>0</v>
      </c>
      <c r="AO123" s="46">
        <f t="shared" si="87"/>
        <v>0</v>
      </c>
      <c r="AP123" s="46">
        <f t="shared" si="87"/>
        <v>0</v>
      </c>
      <c r="AQ123" s="46">
        <f t="shared" si="87"/>
        <v>0</v>
      </c>
      <c r="AR123" s="46">
        <f t="shared" si="87"/>
        <v>0</v>
      </c>
      <c r="AS123" s="46">
        <f t="shared" si="87"/>
        <v>0</v>
      </c>
      <c r="AT123" s="46">
        <f t="shared" si="87"/>
        <v>0</v>
      </c>
      <c r="AU123" s="46">
        <f t="shared" si="87"/>
        <v>0</v>
      </c>
      <c r="AV123" s="46">
        <f t="shared" si="87"/>
        <v>0</v>
      </c>
      <c r="AW123" s="46">
        <f t="shared" si="87"/>
        <v>0</v>
      </c>
      <c r="AX123" s="46">
        <f t="shared" si="87"/>
        <v>0</v>
      </c>
      <c r="AY123" s="46">
        <f t="shared" si="87"/>
        <v>0</v>
      </c>
      <c r="AZ123" s="46">
        <f t="shared" si="87"/>
        <v>0</v>
      </c>
      <c r="BA123" s="46">
        <f t="shared" si="87"/>
        <v>0</v>
      </c>
      <c r="BB123" s="46">
        <f t="shared" si="87"/>
        <v>0</v>
      </c>
      <c r="BC123" s="46">
        <f t="shared" si="87"/>
        <v>0</v>
      </c>
      <c r="BD123" s="46">
        <f t="shared" si="87"/>
        <v>0</v>
      </c>
      <c r="BE123" s="46">
        <f t="shared" si="87"/>
        <v>0</v>
      </c>
      <c r="BF123" s="46">
        <f t="shared" si="87"/>
        <v>0</v>
      </c>
      <c r="BG123" s="46">
        <f t="shared" si="87"/>
        <v>0</v>
      </c>
      <c r="BH123" s="46">
        <f t="shared" si="87"/>
        <v>0</v>
      </c>
      <c r="BI123" s="46">
        <f t="shared" si="87"/>
        <v>0</v>
      </c>
      <c r="BJ123" s="46">
        <f t="shared" si="87"/>
        <v>0</v>
      </c>
      <c r="BK123" s="46">
        <f t="shared" si="87"/>
        <v>0</v>
      </c>
      <c r="BL123" s="46">
        <f t="shared" si="87"/>
        <v>0</v>
      </c>
      <c r="BM123" s="46">
        <f t="shared" si="87"/>
        <v>0</v>
      </c>
      <c r="BN123" s="46">
        <f t="shared" si="87"/>
        <v>0</v>
      </c>
      <c r="BO123" s="46">
        <f t="shared" si="87"/>
        <v>0</v>
      </c>
      <c r="BP123" s="46">
        <f t="shared" si="87"/>
        <v>0</v>
      </c>
      <c r="BQ123" s="46">
        <f t="shared" si="87"/>
        <v>0</v>
      </c>
      <c r="BR123" s="46">
        <f t="shared" si="87"/>
        <v>0</v>
      </c>
      <c r="BS123" s="46">
        <f t="shared" si="87"/>
        <v>0</v>
      </c>
      <c r="BT123" s="46">
        <f t="shared" si="87"/>
        <v>0</v>
      </c>
      <c r="BU123" s="46">
        <f t="shared" si="87"/>
        <v>0</v>
      </c>
      <c r="BV123" s="46">
        <f t="shared" si="87"/>
        <v>0</v>
      </c>
      <c r="BW123" s="46">
        <f t="shared" si="87"/>
        <v>0</v>
      </c>
      <c r="BX123" s="46">
        <f t="shared" si="87"/>
        <v>0</v>
      </c>
      <c r="BY123" s="46">
        <f t="shared" si="87"/>
        <v>0</v>
      </c>
      <c r="BZ123" s="46">
        <f t="shared" si="87"/>
        <v>0</v>
      </c>
      <c r="CA123" s="46">
        <f t="shared" si="87"/>
        <v>0</v>
      </c>
      <c r="CB123" s="46">
        <f t="shared" si="87"/>
        <v>0</v>
      </c>
      <c r="CC123" s="46">
        <f t="shared" si="87"/>
        <v>0</v>
      </c>
    </row>
    <row r="124" ht="15.75" hidden="1" customHeight="1" outlineLevel="1">
      <c r="B124" s="2" t="str">
        <f t="shared" si="78"/>
        <v>Insurance</v>
      </c>
      <c r="C124" s="242"/>
      <c r="D124" s="242"/>
      <c r="E124" s="242"/>
      <c r="F124" s="242"/>
      <c r="G124" s="242"/>
      <c r="H124" s="243" t="str">
        <f>'Lease Abstract'!J87</f>
        <v/>
      </c>
      <c r="I124" s="243"/>
      <c r="J124" s="46">
        <f t="shared" ref="J124:CC124" si="88">(J$86&lt;=$C$87)*(J145-J103)</f>
        <v>0</v>
      </c>
      <c r="K124" s="46">
        <f t="shared" si="88"/>
        <v>0</v>
      </c>
      <c r="L124" s="46">
        <f t="shared" si="88"/>
        <v>0</v>
      </c>
      <c r="M124" s="46">
        <f t="shared" si="88"/>
        <v>0</v>
      </c>
      <c r="N124" s="46">
        <f t="shared" si="88"/>
        <v>0</v>
      </c>
      <c r="O124" s="46">
        <f t="shared" si="88"/>
        <v>0</v>
      </c>
      <c r="P124" s="46">
        <f t="shared" si="88"/>
        <v>0</v>
      </c>
      <c r="Q124" s="46">
        <f t="shared" si="88"/>
        <v>0</v>
      </c>
      <c r="R124" s="46">
        <f t="shared" si="88"/>
        <v>0</v>
      </c>
      <c r="S124" s="46">
        <f t="shared" si="88"/>
        <v>0</v>
      </c>
      <c r="T124" s="46">
        <f t="shared" si="88"/>
        <v>0</v>
      </c>
      <c r="U124" s="46">
        <f t="shared" si="88"/>
        <v>0</v>
      </c>
      <c r="V124" s="46">
        <f t="shared" si="88"/>
        <v>0</v>
      </c>
      <c r="W124" s="46">
        <f t="shared" si="88"/>
        <v>0</v>
      </c>
      <c r="X124" s="46">
        <f t="shared" si="88"/>
        <v>0</v>
      </c>
      <c r="Y124" s="46">
        <f t="shared" si="88"/>
        <v>0</v>
      </c>
      <c r="Z124" s="46">
        <f t="shared" si="88"/>
        <v>0</v>
      </c>
      <c r="AA124" s="46">
        <f t="shared" si="88"/>
        <v>0</v>
      </c>
      <c r="AB124" s="46">
        <f t="shared" si="88"/>
        <v>0</v>
      </c>
      <c r="AC124" s="46">
        <f t="shared" si="88"/>
        <v>0</v>
      </c>
      <c r="AD124" s="46">
        <f t="shared" si="88"/>
        <v>0</v>
      </c>
      <c r="AE124" s="46">
        <f t="shared" si="88"/>
        <v>0</v>
      </c>
      <c r="AF124" s="46">
        <f t="shared" si="88"/>
        <v>0</v>
      </c>
      <c r="AG124" s="46">
        <f t="shared" si="88"/>
        <v>0</v>
      </c>
      <c r="AH124" s="46">
        <f t="shared" si="88"/>
        <v>0</v>
      </c>
      <c r="AI124" s="46">
        <f t="shared" si="88"/>
        <v>0</v>
      </c>
      <c r="AJ124" s="46">
        <f t="shared" si="88"/>
        <v>0</v>
      </c>
      <c r="AK124" s="46">
        <f t="shared" si="88"/>
        <v>0</v>
      </c>
      <c r="AL124" s="46">
        <f t="shared" si="88"/>
        <v>0</v>
      </c>
      <c r="AM124" s="46">
        <f t="shared" si="88"/>
        <v>0</v>
      </c>
      <c r="AN124" s="46">
        <f t="shared" si="88"/>
        <v>0</v>
      </c>
      <c r="AO124" s="46">
        <f t="shared" si="88"/>
        <v>0</v>
      </c>
      <c r="AP124" s="46">
        <f t="shared" si="88"/>
        <v>0</v>
      </c>
      <c r="AQ124" s="46">
        <f t="shared" si="88"/>
        <v>0</v>
      </c>
      <c r="AR124" s="46">
        <f t="shared" si="88"/>
        <v>0</v>
      </c>
      <c r="AS124" s="46">
        <f t="shared" si="88"/>
        <v>0</v>
      </c>
      <c r="AT124" s="46">
        <f t="shared" si="88"/>
        <v>0</v>
      </c>
      <c r="AU124" s="46">
        <f t="shared" si="88"/>
        <v>0</v>
      </c>
      <c r="AV124" s="46">
        <f t="shared" si="88"/>
        <v>0</v>
      </c>
      <c r="AW124" s="46">
        <f t="shared" si="88"/>
        <v>0</v>
      </c>
      <c r="AX124" s="46">
        <f t="shared" si="88"/>
        <v>0</v>
      </c>
      <c r="AY124" s="46">
        <f t="shared" si="88"/>
        <v>0</v>
      </c>
      <c r="AZ124" s="46">
        <f t="shared" si="88"/>
        <v>0</v>
      </c>
      <c r="BA124" s="46">
        <f t="shared" si="88"/>
        <v>0</v>
      </c>
      <c r="BB124" s="46">
        <f t="shared" si="88"/>
        <v>0</v>
      </c>
      <c r="BC124" s="46">
        <f t="shared" si="88"/>
        <v>0</v>
      </c>
      <c r="BD124" s="46">
        <f t="shared" si="88"/>
        <v>0</v>
      </c>
      <c r="BE124" s="46">
        <f t="shared" si="88"/>
        <v>0</v>
      </c>
      <c r="BF124" s="46">
        <f t="shared" si="88"/>
        <v>0</v>
      </c>
      <c r="BG124" s="46">
        <f t="shared" si="88"/>
        <v>0</v>
      </c>
      <c r="BH124" s="46">
        <f t="shared" si="88"/>
        <v>0</v>
      </c>
      <c r="BI124" s="46">
        <f t="shared" si="88"/>
        <v>0</v>
      </c>
      <c r="BJ124" s="46">
        <f t="shared" si="88"/>
        <v>0</v>
      </c>
      <c r="BK124" s="46">
        <f t="shared" si="88"/>
        <v>0</v>
      </c>
      <c r="BL124" s="46">
        <f t="shared" si="88"/>
        <v>0</v>
      </c>
      <c r="BM124" s="46">
        <f t="shared" si="88"/>
        <v>0</v>
      </c>
      <c r="BN124" s="46">
        <f t="shared" si="88"/>
        <v>0</v>
      </c>
      <c r="BO124" s="46">
        <f t="shared" si="88"/>
        <v>0</v>
      </c>
      <c r="BP124" s="46">
        <f t="shared" si="88"/>
        <v>0</v>
      </c>
      <c r="BQ124" s="46">
        <f t="shared" si="88"/>
        <v>0</v>
      </c>
      <c r="BR124" s="46">
        <f t="shared" si="88"/>
        <v>0</v>
      </c>
      <c r="BS124" s="46">
        <f t="shared" si="88"/>
        <v>0</v>
      </c>
      <c r="BT124" s="46">
        <f t="shared" si="88"/>
        <v>0</v>
      </c>
      <c r="BU124" s="46">
        <f t="shared" si="88"/>
        <v>0</v>
      </c>
      <c r="BV124" s="46">
        <f t="shared" si="88"/>
        <v>0</v>
      </c>
      <c r="BW124" s="46">
        <f t="shared" si="88"/>
        <v>0</v>
      </c>
      <c r="BX124" s="46">
        <f t="shared" si="88"/>
        <v>0</v>
      </c>
      <c r="BY124" s="46">
        <f t="shared" si="88"/>
        <v>0</v>
      </c>
      <c r="BZ124" s="46">
        <f t="shared" si="88"/>
        <v>0</v>
      </c>
      <c r="CA124" s="46">
        <f t="shared" si="88"/>
        <v>0</v>
      </c>
      <c r="CB124" s="46">
        <f t="shared" si="88"/>
        <v>0</v>
      </c>
      <c r="CC124" s="46">
        <f t="shared" si="88"/>
        <v>0</v>
      </c>
    </row>
    <row r="125" ht="15.75" hidden="1" customHeight="1" outlineLevel="1">
      <c r="B125" s="2" t="str">
        <f t="shared" si="78"/>
        <v>HVAC</v>
      </c>
      <c r="C125" s="242"/>
      <c r="D125" s="242"/>
      <c r="E125" s="242"/>
      <c r="F125" s="242"/>
      <c r="G125" s="242"/>
      <c r="H125" s="243" t="str">
        <f>'Lease Abstract'!J88</f>
        <v/>
      </c>
      <c r="I125" s="243"/>
      <c r="J125" s="46">
        <f t="shared" ref="J125:CC125" si="89">(J$86&lt;=$C$87)*(J146-J104)</f>
        <v>0</v>
      </c>
      <c r="K125" s="46">
        <f t="shared" si="89"/>
        <v>0</v>
      </c>
      <c r="L125" s="46">
        <f t="shared" si="89"/>
        <v>0</v>
      </c>
      <c r="M125" s="46">
        <f t="shared" si="89"/>
        <v>0</v>
      </c>
      <c r="N125" s="46">
        <f t="shared" si="89"/>
        <v>0</v>
      </c>
      <c r="O125" s="46">
        <f t="shared" si="89"/>
        <v>0</v>
      </c>
      <c r="P125" s="46">
        <f t="shared" si="89"/>
        <v>0</v>
      </c>
      <c r="Q125" s="46">
        <f t="shared" si="89"/>
        <v>0</v>
      </c>
      <c r="R125" s="46">
        <f t="shared" si="89"/>
        <v>0</v>
      </c>
      <c r="S125" s="46">
        <f t="shared" si="89"/>
        <v>0</v>
      </c>
      <c r="T125" s="46">
        <f t="shared" si="89"/>
        <v>0</v>
      </c>
      <c r="U125" s="46">
        <f t="shared" si="89"/>
        <v>0</v>
      </c>
      <c r="V125" s="46">
        <f t="shared" si="89"/>
        <v>0</v>
      </c>
      <c r="W125" s="46">
        <f t="shared" si="89"/>
        <v>0</v>
      </c>
      <c r="X125" s="46">
        <f t="shared" si="89"/>
        <v>0</v>
      </c>
      <c r="Y125" s="46">
        <f t="shared" si="89"/>
        <v>0</v>
      </c>
      <c r="Z125" s="46">
        <f t="shared" si="89"/>
        <v>0</v>
      </c>
      <c r="AA125" s="46">
        <f t="shared" si="89"/>
        <v>0</v>
      </c>
      <c r="AB125" s="46">
        <f t="shared" si="89"/>
        <v>0</v>
      </c>
      <c r="AC125" s="46">
        <f t="shared" si="89"/>
        <v>0</v>
      </c>
      <c r="AD125" s="46">
        <f t="shared" si="89"/>
        <v>0</v>
      </c>
      <c r="AE125" s="46">
        <f t="shared" si="89"/>
        <v>0</v>
      </c>
      <c r="AF125" s="46">
        <f t="shared" si="89"/>
        <v>0</v>
      </c>
      <c r="AG125" s="46">
        <f t="shared" si="89"/>
        <v>0</v>
      </c>
      <c r="AH125" s="46">
        <f t="shared" si="89"/>
        <v>0</v>
      </c>
      <c r="AI125" s="46">
        <f t="shared" si="89"/>
        <v>0</v>
      </c>
      <c r="AJ125" s="46">
        <f t="shared" si="89"/>
        <v>0</v>
      </c>
      <c r="AK125" s="46">
        <f t="shared" si="89"/>
        <v>0</v>
      </c>
      <c r="AL125" s="46">
        <f t="shared" si="89"/>
        <v>0</v>
      </c>
      <c r="AM125" s="46">
        <f t="shared" si="89"/>
        <v>0</v>
      </c>
      <c r="AN125" s="46">
        <f t="shared" si="89"/>
        <v>0</v>
      </c>
      <c r="AO125" s="46">
        <f t="shared" si="89"/>
        <v>0</v>
      </c>
      <c r="AP125" s="46">
        <f t="shared" si="89"/>
        <v>0</v>
      </c>
      <c r="AQ125" s="46">
        <f t="shared" si="89"/>
        <v>0</v>
      </c>
      <c r="AR125" s="46">
        <f t="shared" si="89"/>
        <v>0</v>
      </c>
      <c r="AS125" s="46">
        <f t="shared" si="89"/>
        <v>0</v>
      </c>
      <c r="AT125" s="46">
        <f t="shared" si="89"/>
        <v>0</v>
      </c>
      <c r="AU125" s="46">
        <f t="shared" si="89"/>
        <v>0</v>
      </c>
      <c r="AV125" s="46">
        <f t="shared" si="89"/>
        <v>0</v>
      </c>
      <c r="AW125" s="46">
        <f t="shared" si="89"/>
        <v>0</v>
      </c>
      <c r="AX125" s="46">
        <f t="shared" si="89"/>
        <v>0</v>
      </c>
      <c r="AY125" s="46">
        <f t="shared" si="89"/>
        <v>0</v>
      </c>
      <c r="AZ125" s="46">
        <f t="shared" si="89"/>
        <v>0</v>
      </c>
      <c r="BA125" s="46">
        <f t="shared" si="89"/>
        <v>0</v>
      </c>
      <c r="BB125" s="46">
        <f t="shared" si="89"/>
        <v>0</v>
      </c>
      <c r="BC125" s="46">
        <f t="shared" si="89"/>
        <v>0</v>
      </c>
      <c r="BD125" s="46">
        <f t="shared" si="89"/>
        <v>0</v>
      </c>
      <c r="BE125" s="46">
        <f t="shared" si="89"/>
        <v>0</v>
      </c>
      <c r="BF125" s="46">
        <f t="shared" si="89"/>
        <v>0</v>
      </c>
      <c r="BG125" s="46">
        <f t="shared" si="89"/>
        <v>0</v>
      </c>
      <c r="BH125" s="46">
        <f t="shared" si="89"/>
        <v>0</v>
      </c>
      <c r="BI125" s="46">
        <f t="shared" si="89"/>
        <v>0</v>
      </c>
      <c r="BJ125" s="46">
        <f t="shared" si="89"/>
        <v>0</v>
      </c>
      <c r="BK125" s="46">
        <f t="shared" si="89"/>
        <v>0</v>
      </c>
      <c r="BL125" s="46">
        <f t="shared" si="89"/>
        <v>0</v>
      </c>
      <c r="BM125" s="46">
        <f t="shared" si="89"/>
        <v>0</v>
      </c>
      <c r="BN125" s="46">
        <f t="shared" si="89"/>
        <v>0</v>
      </c>
      <c r="BO125" s="46">
        <f t="shared" si="89"/>
        <v>0</v>
      </c>
      <c r="BP125" s="46">
        <f t="shared" si="89"/>
        <v>0</v>
      </c>
      <c r="BQ125" s="46">
        <f t="shared" si="89"/>
        <v>0</v>
      </c>
      <c r="BR125" s="46">
        <f t="shared" si="89"/>
        <v>0</v>
      </c>
      <c r="BS125" s="46">
        <f t="shared" si="89"/>
        <v>0</v>
      </c>
      <c r="BT125" s="46">
        <f t="shared" si="89"/>
        <v>0</v>
      </c>
      <c r="BU125" s="46">
        <f t="shared" si="89"/>
        <v>0</v>
      </c>
      <c r="BV125" s="46">
        <f t="shared" si="89"/>
        <v>0</v>
      </c>
      <c r="BW125" s="46">
        <f t="shared" si="89"/>
        <v>0</v>
      </c>
      <c r="BX125" s="46">
        <f t="shared" si="89"/>
        <v>0</v>
      </c>
      <c r="BY125" s="46">
        <f t="shared" si="89"/>
        <v>0</v>
      </c>
      <c r="BZ125" s="46">
        <f t="shared" si="89"/>
        <v>0</v>
      </c>
      <c r="CA125" s="46">
        <f t="shared" si="89"/>
        <v>0</v>
      </c>
      <c r="CB125" s="46">
        <f t="shared" si="89"/>
        <v>0</v>
      </c>
      <c r="CC125" s="46">
        <f t="shared" si="89"/>
        <v>0</v>
      </c>
    </row>
    <row r="126" ht="15.75" hidden="1" customHeight="1" outlineLevel="1">
      <c r="B126" s="2" t="str">
        <f t="shared" si="78"/>
        <v>Roof</v>
      </c>
      <c r="C126" s="242"/>
      <c r="D126" s="242"/>
      <c r="E126" s="242"/>
      <c r="F126" s="242"/>
      <c r="G126" s="242"/>
      <c r="H126" s="243" t="str">
        <f>'Lease Abstract'!J89</f>
        <v/>
      </c>
      <c r="I126" s="243"/>
      <c r="J126" s="46">
        <f t="shared" ref="J126:CC126" si="90">(J$86&lt;=$C$87)*(J147-J105)</f>
        <v>0</v>
      </c>
      <c r="K126" s="46">
        <f t="shared" si="90"/>
        <v>0</v>
      </c>
      <c r="L126" s="46">
        <f t="shared" si="90"/>
        <v>0</v>
      </c>
      <c r="M126" s="46">
        <f t="shared" si="90"/>
        <v>0</v>
      </c>
      <c r="N126" s="46">
        <f t="shared" si="90"/>
        <v>0</v>
      </c>
      <c r="O126" s="46">
        <f t="shared" si="90"/>
        <v>0</v>
      </c>
      <c r="P126" s="46">
        <f t="shared" si="90"/>
        <v>0</v>
      </c>
      <c r="Q126" s="46">
        <f t="shared" si="90"/>
        <v>0</v>
      </c>
      <c r="R126" s="46">
        <f t="shared" si="90"/>
        <v>0</v>
      </c>
      <c r="S126" s="46">
        <f t="shared" si="90"/>
        <v>0</v>
      </c>
      <c r="T126" s="46">
        <f t="shared" si="90"/>
        <v>0</v>
      </c>
      <c r="U126" s="46">
        <f t="shared" si="90"/>
        <v>0</v>
      </c>
      <c r="V126" s="46">
        <f t="shared" si="90"/>
        <v>0</v>
      </c>
      <c r="W126" s="46">
        <f t="shared" si="90"/>
        <v>0</v>
      </c>
      <c r="X126" s="46">
        <f t="shared" si="90"/>
        <v>0</v>
      </c>
      <c r="Y126" s="46">
        <f t="shared" si="90"/>
        <v>0</v>
      </c>
      <c r="Z126" s="46">
        <f t="shared" si="90"/>
        <v>0</v>
      </c>
      <c r="AA126" s="46">
        <f t="shared" si="90"/>
        <v>0</v>
      </c>
      <c r="AB126" s="46">
        <f t="shared" si="90"/>
        <v>0</v>
      </c>
      <c r="AC126" s="46">
        <f t="shared" si="90"/>
        <v>0</v>
      </c>
      <c r="AD126" s="46">
        <f t="shared" si="90"/>
        <v>0</v>
      </c>
      <c r="AE126" s="46">
        <f t="shared" si="90"/>
        <v>0</v>
      </c>
      <c r="AF126" s="46">
        <f t="shared" si="90"/>
        <v>0</v>
      </c>
      <c r="AG126" s="46">
        <f t="shared" si="90"/>
        <v>0</v>
      </c>
      <c r="AH126" s="46">
        <f t="shared" si="90"/>
        <v>0</v>
      </c>
      <c r="AI126" s="46">
        <f t="shared" si="90"/>
        <v>0</v>
      </c>
      <c r="AJ126" s="46">
        <f t="shared" si="90"/>
        <v>0</v>
      </c>
      <c r="AK126" s="46">
        <f t="shared" si="90"/>
        <v>0</v>
      </c>
      <c r="AL126" s="46">
        <f t="shared" si="90"/>
        <v>0</v>
      </c>
      <c r="AM126" s="46">
        <f t="shared" si="90"/>
        <v>0</v>
      </c>
      <c r="AN126" s="46">
        <f t="shared" si="90"/>
        <v>0</v>
      </c>
      <c r="AO126" s="46">
        <f t="shared" si="90"/>
        <v>0</v>
      </c>
      <c r="AP126" s="46">
        <f t="shared" si="90"/>
        <v>0</v>
      </c>
      <c r="AQ126" s="46">
        <f t="shared" si="90"/>
        <v>0</v>
      </c>
      <c r="AR126" s="46">
        <f t="shared" si="90"/>
        <v>0</v>
      </c>
      <c r="AS126" s="46">
        <f t="shared" si="90"/>
        <v>0</v>
      </c>
      <c r="AT126" s="46">
        <f t="shared" si="90"/>
        <v>0</v>
      </c>
      <c r="AU126" s="46">
        <f t="shared" si="90"/>
        <v>0</v>
      </c>
      <c r="AV126" s="46">
        <f t="shared" si="90"/>
        <v>0</v>
      </c>
      <c r="AW126" s="46">
        <f t="shared" si="90"/>
        <v>0</v>
      </c>
      <c r="AX126" s="46">
        <f t="shared" si="90"/>
        <v>0</v>
      </c>
      <c r="AY126" s="46">
        <f t="shared" si="90"/>
        <v>0</v>
      </c>
      <c r="AZ126" s="46">
        <f t="shared" si="90"/>
        <v>0</v>
      </c>
      <c r="BA126" s="46">
        <f t="shared" si="90"/>
        <v>0</v>
      </c>
      <c r="BB126" s="46">
        <f t="shared" si="90"/>
        <v>0</v>
      </c>
      <c r="BC126" s="46">
        <f t="shared" si="90"/>
        <v>0</v>
      </c>
      <c r="BD126" s="46">
        <f t="shared" si="90"/>
        <v>0</v>
      </c>
      <c r="BE126" s="46">
        <f t="shared" si="90"/>
        <v>0</v>
      </c>
      <c r="BF126" s="46">
        <f t="shared" si="90"/>
        <v>0</v>
      </c>
      <c r="BG126" s="46">
        <f t="shared" si="90"/>
        <v>0</v>
      </c>
      <c r="BH126" s="46">
        <f t="shared" si="90"/>
        <v>0</v>
      </c>
      <c r="BI126" s="46">
        <f t="shared" si="90"/>
        <v>0</v>
      </c>
      <c r="BJ126" s="46">
        <f t="shared" si="90"/>
        <v>0</v>
      </c>
      <c r="BK126" s="46">
        <f t="shared" si="90"/>
        <v>0</v>
      </c>
      <c r="BL126" s="46">
        <f t="shared" si="90"/>
        <v>0</v>
      </c>
      <c r="BM126" s="46">
        <f t="shared" si="90"/>
        <v>0</v>
      </c>
      <c r="BN126" s="46">
        <f t="shared" si="90"/>
        <v>0</v>
      </c>
      <c r="BO126" s="46">
        <f t="shared" si="90"/>
        <v>0</v>
      </c>
      <c r="BP126" s="46">
        <f t="shared" si="90"/>
        <v>0</v>
      </c>
      <c r="BQ126" s="46">
        <f t="shared" si="90"/>
        <v>0</v>
      </c>
      <c r="BR126" s="46">
        <f t="shared" si="90"/>
        <v>0</v>
      </c>
      <c r="BS126" s="46">
        <f t="shared" si="90"/>
        <v>0</v>
      </c>
      <c r="BT126" s="46">
        <f t="shared" si="90"/>
        <v>0</v>
      </c>
      <c r="BU126" s="46">
        <f t="shared" si="90"/>
        <v>0</v>
      </c>
      <c r="BV126" s="46">
        <f t="shared" si="90"/>
        <v>0</v>
      </c>
      <c r="BW126" s="46">
        <f t="shared" si="90"/>
        <v>0</v>
      </c>
      <c r="BX126" s="46">
        <f t="shared" si="90"/>
        <v>0</v>
      </c>
      <c r="BY126" s="46">
        <f t="shared" si="90"/>
        <v>0</v>
      </c>
      <c r="BZ126" s="46">
        <f t="shared" si="90"/>
        <v>0</v>
      </c>
      <c r="CA126" s="46">
        <f t="shared" si="90"/>
        <v>0</v>
      </c>
      <c r="CB126" s="46">
        <f t="shared" si="90"/>
        <v>0</v>
      </c>
      <c r="CC126" s="46">
        <f t="shared" si="90"/>
        <v>0</v>
      </c>
    </row>
    <row r="127" ht="15.75" hidden="1" customHeight="1" outlineLevel="1">
      <c r="B127" s="2" t="str">
        <f t="shared" si="78"/>
        <v>Structure</v>
      </c>
      <c r="C127" s="242"/>
      <c r="D127" s="242"/>
      <c r="E127" s="242"/>
      <c r="F127" s="242"/>
      <c r="G127" s="242"/>
      <c r="H127" s="243" t="str">
        <f>'Lease Abstract'!J90</f>
        <v/>
      </c>
      <c r="I127" s="243"/>
      <c r="J127" s="46">
        <f t="shared" ref="J127:CC127" si="91">(J$86&lt;=$C$87)*(J148-J106)</f>
        <v>0</v>
      </c>
      <c r="K127" s="46">
        <f t="shared" si="91"/>
        <v>0</v>
      </c>
      <c r="L127" s="46">
        <f t="shared" si="91"/>
        <v>0</v>
      </c>
      <c r="M127" s="46">
        <f t="shared" si="91"/>
        <v>0</v>
      </c>
      <c r="N127" s="46">
        <f t="shared" si="91"/>
        <v>0</v>
      </c>
      <c r="O127" s="46">
        <f t="shared" si="91"/>
        <v>0</v>
      </c>
      <c r="P127" s="46">
        <f t="shared" si="91"/>
        <v>0</v>
      </c>
      <c r="Q127" s="46">
        <f t="shared" si="91"/>
        <v>0</v>
      </c>
      <c r="R127" s="46">
        <f t="shared" si="91"/>
        <v>0</v>
      </c>
      <c r="S127" s="46">
        <f t="shared" si="91"/>
        <v>0</v>
      </c>
      <c r="T127" s="46">
        <f t="shared" si="91"/>
        <v>0</v>
      </c>
      <c r="U127" s="46">
        <f t="shared" si="91"/>
        <v>0</v>
      </c>
      <c r="V127" s="46">
        <f t="shared" si="91"/>
        <v>0</v>
      </c>
      <c r="W127" s="46">
        <f t="shared" si="91"/>
        <v>0</v>
      </c>
      <c r="X127" s="46">
        <f t="shared" si="91"/>
        <v>0</v>
      </c>
      <c r="Y127" s="46">
        <f t="shared" si="91"/>
        <v>0</v>
      </c>
      <c r="Z127" s="46">
        <f t="shared" si="91"/>
        <v>0</v>
      </c>
      <c r="AA127" s="46">
        <f t="shared" si="91"/>
        <v>0</v>
      </c>
      <c r="AB127" s="46">
        <f t="shared" si="91"/>
        <v>0</v>
      </c>
      <c r="AC127" s="46">
        <f t="shared" si="91"/>
        <v>0</v>
      </c>
      <c r="AD127" s="46">
        <f t="shared" si="91"/>
        <v>0</v>
      </c>
      <c r="AE127" s="46">
        <f t="shared" si="91"/>
        <v>0</v>
      </c>
      <c r="AF127" s="46">
        <f t="shared" si="91"/>
        <v>0</v>
      </c>
      <c r="AG127" s="46">
        <f t="shared" si="91"/>
        <v>0</v>
      </c>
      <c r="AH127" s="46">
        <f t="shared" si="91"/>
        <v>0</v>
      </c>
      <c r="AI127" s="46">
        <f t="shared" si="91"/>
        <v>0</v>
      </c>
      <c r="AJ127" s="46">
        <f t="shared" si="91"/>
        <v>0</v>
      </c>
      <c r="AK127" s="46">
        <f t="shared" si="91"/>
        <v>0</v>
      </c>
      <c r="AL127" s="46">
        <f t="shared" si="91"/>
        <v>0</v>
      </c>
      <c r="AM127" s="46">
        <f t="shared" si="91"/>
        <v>0</v>
      </c>
      <c r="AN127" s="46">
        <f t="shared" si="91"/>
        <v>0</v>
      </c>
      <c r="AO127" s="46">
        <f t="shared" si="91"/>
        <v>0</v>
      </c>
      <c r="AP127" s="46">
        <f t="shared" si="91"/>
        <v>0</v>
      </c>
      <c r="AQ127" s="46">
        <f t="shared" si="91"/>
        <v>0</v>
      </c>
      <c r="AR127" s="46">
        <f t="shared" si="91"/>
        <v>0</v>
      </c>
      <c r="AS127" s="46">
        <f t="shared" si="91"/>
        <v>0</v>
      </c>
      <c r="AT127" s="46">
        <f t="shared" si="91"/>
        <v>0</v>
      </c>
      <c r="AU127" s="46">
        <f t="shared" si="91"/>
        <v>0</v>
      </c>
      <c r="AV127" s="46">
        <f t="shared" si="91"/>
        <v>0</v>
      </c>
      <c r="AW127" s="46">
        <f t="shared" si="91"/>
        <v>0</v>
      </c>
      <c r="AX127" s="46">
        <f t="shared" si="91"/>
        <v>0</v>
      </c>
      <c r="AY127" s="46">
        <f t="shared" si="91"/>
        <v>0</v>
      </c>
      <c r="AZ127" s="46">
        <f t="shared" si="91"/>
        <v>0</v>
      </c>
      <c r="BA127" s="46">
        <f t="shared" si="91"/>
        <v>0</v>
      </c>
      <c r="BB127" s="46">
        <f t="shared" si="91"/>
        <v>0</v>
      </c>
      <c r="BC127" s="46">
        <f t="shared" si="91"/>
        <v>0</v>
      </c>
      <c r="BD127" s="46">
        <f t="shared" si="91"/>
        <v>0</v>
      </c>
      <c r="BE127" s="46">
        <f t="shared" si="91"/>
        <v>0</v>
      </c>
      <c r="BF127" s="46">
        <f t="shared" si="91"/>
        <v>0</v>
      </c>
      <c r="BG127" s="46">
        <f t="shared" si="91"/>
        <v>0</v>
      </c>
      <c r="BH127" s="46">
        <f t="shared" si="91"/>
        <v>0</v>
      </c>
      <c r="BI127" s="46">
        <f t="shared" si="91"/>
        <v>0</v>
      </c>
      <c r="BJ127" s="46">
        <f t="shared" si="91"/>
        <v>0</v>
      </c>
      <c r="BK127" s="46">
        <f t="shared" si="91"/>
        <v>0</v>
      </c>
      <c r="BL127" s="46">
        <f t="shared" si="91"/>
        <v>0</v>
      </c>
      <c r="BM127" s="46">
        <f t="shared" si="91"/>
        <v>0</v>
      </c>
      <c r="BN127" s="46">
        <f t="shared" si="91"/>
        <v>0</v>
      </c>
      <c r="BO127" s="46">
        <f t="shared" si="91"/>
        <v>0</v>
      </c>
      <c r="BP127" s="46">
        <f t="shared" si="91"/>
        <v>0</v>
      </c>
      <c r="BQ127" s="46">
        <f t="shared" si="91"/>
        <v>0</v>
      </c>
      <c r="BR127" s="46">
        <f t="shared" si="91"/>
        <v>0</v>
      </c>
      <c r="BS127" s="46">
        <f t="shared" si="91"/>
        <v>0</v>
      </c>
      <c r="BT127" s="46">
        <f t="shared" si="91"/>
        <v>0</v>
      </c>
      <c r="BU127" s="46">
        <f t="shared" si="91"/>
        <v>0</v>
      </c>
      <c r="BV127" s="46">
        <f t="shared" si="91"/>
        <v>0</v>
      </c>
      <c r="BW127" s="46">
        <f t="shared" si="91"/>
        <v>0</v>
      </c>
      <c r="BX127" s="46">
        <f t="shared" si="91"/>
        <v>0</v>
      </c>
      <c r="BY127" s="46">
        <f t="shared" si="91"/>
        <v>0</v>
      </c>
      <c r="BZ127" s="46">
        <f t="shared" si="91"/>
        <v>0</v>
      </c>
      <c r="CA127" s="46">
        <f t="shared" si="91"/>
        <v>0</v>
      </c>
      <c r="CB127" s="46">
        <f t="shared" si="91"/>
        <v>0</v>
      </c>
      <c r="CC127" s="46">
        <f t="shared" si="91"/>
        <v>0</v>
      </c>
    </row>
    <row r="128" ht="15.75" hidden="1" customHeight="1" outlineLevel="1">
      <c r="B128" s="2" t="str">
        <f t="shared" si="78"/>
        <v>Walls</v>
      </c>
      <c r="C128" s="242"/>
      <c r="D128" s="242"/>
      <c r="E128" s="242"/>
      <c r="F128" s="242"/>
      <c r="G128" s="242"/>
      <c r="H128" s="243" t="str">
        <f>'Lease Abstract'!J91</f>
        <v/>
      </c>
      <c r="I128" s="243"/>
      <c r="J128" s="46">
        <f t="shared" ref="J128:CC128" si="92">(J$86&lt;=$C$87)*(J149-J107)</f>
        <v>0</v>
      </c>
      <c r="K128" s="46">
        <f t="shared" si="92"/>
        <v>0</v>
      </c>
      <c r="L128" s="46">
        <f t="shared" si="92"/>
        <v>0</v>
      </c>
      <c r="M128" s="46">
        <f t="shared" si="92"/>
        <v>0</v>
      </c>
      <c r="N128" s="46">
        <f t="shared" si="92"/>
        <v>0</v>
      </c>
      <c r="O128" s="46">
        <f t="shared" si="92"/>
        <v>0</v>
      </c>
      <c r="P128" s="46">
        <f t="shared" si="92"/>
        <v>0</v>
      </c>
      <c r="Q128" s="46">
        <f t="shared" si="92"/>
        <v>0</v>
      </c>
      <c r="R128" s="46">
        <f t="shared" si="92"/>
        <v>0</v>
      </c>
      <c r="S128" s="46">
        <f t="shared" si="92"/>
        <v>0</v>
      </c>
      <c r="T128" s="46">
        <f t="shared" si="92"/>
        <v>0</v>
      </c>
      <c r="U128" s="46">
        <f t="shared" si="92"/>
        <v>0</v>
      </c>
      <c r="V128" s="46">
        <f t="shared" si="92"/>
        <v>0</v>
      </c>
      <c r="W128" s="46">
        <f t="shared" si="92"/>
        <v>0</v>
      </c>
      <c r="X128" s="46">
        <f t="shared" si="92"/>
        <v>0</v>
      </c>
      <c r="Y128" s="46">
        <f t="shared" si="92"/>
        <v>0</v>
      </c>
      <c r="Z128" s="46">
        <f t="shared" si="92"/>
        <v>0</v>
      </c>
      <c r="AA128" s="46">
        <f t="shared" si="92"/>
        <v>0</v>
      </c>
      <c r="AB128" s="46">
        <f t="shared" si="92"/>
        <v>0</v>
      </c>
      <c r="AC128" s="46">
        <f t="shared" si="92"/>
        <v>0</v>
      </c>
      <c r="AD128" s="46">
        <f t="shared" si="92"/>
        <v>0</v>
      </c>
      <c r="AE128" s="46">
        <f t="shared" si="92"/>
        <v>0</v>
      </c>
      <c r="AF128" s="46">
        <f t="shared" si="92"/>
        <v>0</v>
      </c>
      <c r="AG128" s="46">
        <f t="shared" si="92"/>
        <v>0</v>
      </c>
      <c r="AH128" s="46">
        <f t="shared" si="92"/>
        <v>0</v>
      </c>
      <c r="AI128" s="46">
        <f t="shared" si="92"/>
        <v>0</v>
      </c>
      <c r="AJ128" s="46">
        <f t="shared" si="92"/>
        <v>0</v>
      </c>
      <c r="AK128" s="46">
        <f t="shared" si="92"/>
        <v>0</v>
      </c>
      <c r="AL128" s="46">
        <f t="shared" si="92"/>
        <v>0</v>
      </c>
      <c r="AM128" s="46">
        <f t="shared" si="92"/>
        <v>0</v>
      </c>
      <c r="AN128" s="46">
        <f t="shared" si="92"/>
        <v>0</v>
      </c>
      <c r="AO128" s="46">
        <f t="shared" si="92"/>
        <v>0</v>
      </c>
      <c r="AP128" s="46">
        <f t="shared" si="92"/>
        <v>0</v>
      </c>
      <c r="AQ128" s="46">
        <f t="shared" si="92"/>
        <v>0</v>
      </c>
      <c r="AR128" s="46">
        <f t="shared" si="92"/>
        <v>0</v>
      </c>
      <c r="AS128" s="46">
        <f t="shared" si="92"/>
        <v>0</v>
      </c>
      <c r="AT128" s="46">
        <f t="shared" si="92"/>
        <v>0</v>
      </c>
      <c r="AU128" s="46">
        <f t="shared" si="92"/>
        <v>0</v>
      </c>
      <c r="AV128" s="46">
        <f t="shared" si="92"/>
        <v>0</v>
      </c>
      <c r="AW128" s="46">
        <f t="shared" si="92"/>
        <v>0</v>
      </c>
      <c r="AX128" s="46">
        <f t="shared" si="92"/>
        <v>0</v>
      </c>
      <c r="AY128" s="46">
        <f t="shared" si="92"/>
        <v>0</v>
      </c>
      <c r="AZ128" s="46">
        <f t="shared" si="92"/>
        <v>0</v>
      </c>
      <c r="BA128" s="46">
        <f t="shared" si="92"/>
        <v>0</v>
      </c>
      <c r="BB128" s="46">
        <f t="shared" si="92"/>
        <v>0</v>
      </c>
      <c r="BC128" s="46">
        <f t="shared" si="92"/>
        <v>0</v>
      </c>
      <c r="BD128" s="46">
        <f t="shared" si="92"/>
        <v>0</v>
      </c>
      <c r="BE128" s="46">
        <f t="shared" si="92"/>
        <v>0</v>
      </c>
      <c r="BF128" s="46">
        <f t="shared" si="92"/>
        <v>0</v>
      </c>
      <c r="BG128" s="46">
        <f t="shared" si="92"/>
        <v>0</v>
      </c>
      <c r="BH128" s="46">
        <f t="shared" si="92"/>
        <v>0</v>
      </c>
      <c r="BI128" s="46">
        <f t="shared" si="92"/>
        <v>0</v>
      </c>
      <c r="BJ128" s="46">
        <f t="shared" si="92"/>
        <v>0</v>
      </c>
      <c r="BK128" s="46">
        <f t="shared" si="92"/>
        <v>0</v>
      </c>
      <c r="BL128" s="46">
        <f t="shared" si="92"/>
        <v>0</v>
      </c>
      <c r="BM128" s="46">
        <f t="shared" si="92"/>
        <v>0</v>
      </c>
      <c r="BN128" s="46">
        <f t="shared" si="92"/>
        <v>0</v>
      </c>
      <c r="BO128" s="46">
        <f t="shared" si="92"/>
        <v>0</v>
      </c>
      <c r="BP128" s="46">
        <f t="shared" si="92"/>
        <v>0</v>
      </c>
      <c r="BQ128" s="46">
        <f t="shared" si="92"/>
        <v>0</v>
      </c>
      <c r="BR128" s="46">
        <f t="shared" si="92"/>
        <v>0</v>
      </c>
      <c r="BS128" s="46">
        <f t="shared" si="92"/>
        <v>0</v>
      </c>
      <c r="BT128" s="46">
        <f t="shared" si="92"/>
        <v>0</v>
      </c>
      <c r="BU128" s="46">
        <f t="shared" si="92"/>
        <v>0</v>
      </c>
      <c r="BV128" s="46">
        <f t="shared" si="92"/>
        <v>0</v>
      </c>
      <c r="BW128" s="46">
        <f t="shared" si="92"/>
        <v>0</v>
      </c>
      <c r="BX128" s="46">
        <f t="shared" si="92"/>
        <v>0</v>
      </c>
      <c r="BY128" s="46">
        <f t="shared" si="92"/>
        <v>0</v>
      </c>
      <c r="BZ128" s="46">
        <f t="shared" si="92"/>
        <v>0</v>
      </c>
      <c r="CA128" s="46">
        <f t="shared" si="92"/>
        <v>0</v>
      </c>
      <c r="CB128" s="46">
        <f t="shared" si="92"/>
        <v>0</v>
      </c>
      <c r="CC128" s="46">
        <f t="shared" si="92"/>
        <v>0</v>
      </c>
    </row>
    <row r="129" ht="15.75" hidden="1" customHeight="1" outlineLevel="1">
      <c r="B129" s="2" t="str">
        <f t="shared" si="78"/>
        <v>Foundation</v>
      </c>
      <c r="C129" s="242"/>
      <c r="D129" s="242"/>
      <c r="E129" s="242"/>
      <c r="F129" s="242"/>
      <c r="G129" s="242"/>
      <c r="H129" s="243" t="str">
        <f>'Lease Abstract'!J92</f>
        <v/>
      </c>
      <c r="I129" s="243"/>
      <c r="J129" s="46">
        <f t="shared" ref="J129:CC129" si="93">(J$86&lt;=$C$87)*(J150-J108)</f>
        <v>0</v>
      </c>
      <c r="K129" s="46">
        <f t="shared" si="93"/>
        <v>0</v>
      </c>
      <c r="L129" s="46">
        <f t="shared" si="93"/>
        <v>0</v>
      </c>
      <c r="M129" s="46">
        <f t="shared" si="93"/>
        <v>0</v>
      </c>
      <c r="N129" s="46">
        <f t="shared" si="93"/>
        <v>0</v>
      </c>
      <c r="O129" s="46">
        <f t="shared" si="93"/>
        <v>0</v>
      </c>
      <c r="P129" s="46">
        <f t="shared" si="93"/>
        <v>0</v>
      </c>
      <c r="Q129" s="46">
        <f t="shared" si="93"/>
        <v>0</v>
      </c>
      <c r="R129" s="46">
        <f t="shared" si="93"/>
        <v>0</v>
      </c>
      <c r="S129" s="46">
        <f t="shared" si="93"/>
        <v>0</v>
      </c>
      <c r="T129" s="46">
        <f t="shared" si="93"/>
        <v>0</v>
      </c>
      <c r="U129" s="46">
        <f t="shared" si="93"/>
        <v>0</v>
      </c>
      <c r="V129" s="46">
        <f t="shared" si="93"/>
        <v>0</v>
      </c>
      <c r="W129" s="46">
        <f t="shared" si="93"/>
        <v>0</v>
      </c>
      <c r="X129" s="46">
        <f t="shared" si="93"/>
        <v>0</v>
      </c>
      <c r="Y129" s="46">
        <f t="shared" si="93"/>
        <v>0</v>
      </c>
      <c r="Z129" s="46">
        <f t="shared" si="93"/>
        <v>0</v>
      </c>
      <c r="AA129" s="46">
        <f t="shared" si="93"/>
        <v>0</v>
      </c>
      <c r="AB129" s="46">
        <f t="shared" si="93"/>
        <v>0</v>
      </c>
      <c r="AC129" s="46">
        <f t="shared" si="93"/>
        <v>0</v>
      </c>
      <c r="AD129" s="46">
        <f t="shared" si="93"/>
        <v>0</v>
      </c>
      <c r="AE129" s="46">
        <f t="shared" si="93"/>
        <v>0</v>
      </c>
      <c r="AF129" s="46">
        <f t="shared" si="93"/>
        <v>0</v>
      </c>
      <c r="AG129" s="46">
        <f t="shared" si="93"/>
        <v>0</v>
      </c>
      <c r="AH129" s="46">
        <f t="shared" si="93"/>
        <v>0</v>
      </c>
      <c r="AI129" s="46">
        <f t="shared" si="93"/>
        <v>0</v>
      </c>
      <c r="AJ129" s="46">
        <f t="shared" si="93"/>
        <v>0</v>
      </c>
      <c r="AK129" s="46">
        <f t="shared" si="93"/>
        <v>0</v>
      </c>
      <c r="AL129" s="46">
        <f t="shared" si="93"/>
        <v>0</v>
      </c>
      <c r="AM129" s="46">
        <f t="shared" si="93"/>
        <v>0</v>
      </c>
      <c r="AN129" s="46">
        <f t="shared" si="93"/>
        <v>0</v>
      </c>
      <c r="AO129" s="46">
        <f t="shared" si="93"/>
        <v>0</v>
      </c>
      <c r="AP129" s="46">
        <f t="shared" si="93"/>
        <v>0</v>
      </c>
      <c r="AQ129" s="46">
        <f t="shared" si="93"/>
        <v>0</v>
      </c>
      <c r="AR129" s="46">
        <f t="shared" si="93"/>
        <v>0</v>
      </c>
      <c r="AS129" s="46">
        <f t="shared" si="93"/>
        <v>0</v>
      </c>
      <c r="AT129" s="46">
        <f t="shared" si="93"/>
        <v>0</v>
      </c>
      <c r="AU129" s="46">
        <f t="shared" si="93"/>
        <v>0</v>
      </c>
      <c r="AV129" s="46">
        <f t="shared" si="93"/>
        <v>0</v>
      </c>
      <c r="AW129" s="46">
        <f t="shared" si="93"/>
        <v>0</v>
      </c>
      <c r="AX129" s="46">
        <f t="shared" si="93"/>
        <v>0</v>
      </c>
      <c r="AY129" s="46">
        <f t="shared" si="93"/>
        <v>0</v>
      </c>
      <c r="AZ129" s="46">
        <f t="shared" si="93"/>
        <v>0</v>
      </c>
      <c r="BA129" s="46">
        <f t="shared" si="93"/>
        <v>0</v>
      </c>
      <c r="BB129" s="46">
        <f t="shared" si="93"/>
        <v>0</v>
      </c>
      <c r="BC129" s="46">
        <f t="shared" si="93"/>
        <v>0</v>
      </c>
      <c r="BD129" s="46">
        <f t="shared" si="93"/>
        <v>0</v>
      </c>
      <c r="BE129" s="46">
        <f t="shared" si="93"/>
        <v>0</v>
      </c>
      <c r="BF129" s="46">
        <f t="shared" si="93"/>
        <v>0</v>
      </c>
      <c r="BG129" s="46">
        <f t="shared" si="93"/>
        <v>0</v>
      </c>
      <c r="BH129" s="46">
        <f t="shared" si="93"/>
        <v>0</v>
      </c>
      <c r="BI129" s="46">
        <f t="shared" si="93"/>
        <v>0</v>
      </c>
      <c r="BJ129" s="46">
        <f t="shared" si="93"/>
        <v>0</v>
      </c>
      <c r="BK129" s="46">
        <f t="shared" si="93"/>
        <v>0</v>
      </c>
      <c r="BL129" s="46">
        <f t="shared" si="93"/>
        <v>0</v>
      </c>
      <c r="BM129" s="46">
        <f t="shared" si="93"/>
        <v>0</v>
      </c>
      <c r="BN129" s="46">
        <f t="shared" si="93"/>
        <v>0</v>
      </c>
      <c r="BO129" s="46">
        <f t="shared" si="93"/>
        <v>0</v>
      </c>
      <c r="BP129" s="46">
        <f t="shared" si="93"/>
        <v>0</v>
      </c>
      <c r="BQ129" s="46">
        <f t="shared" si="93"/>
        <v>0</v>
      </c>
      <c r="BR129" s="46">
        <f t="shared" si="93"/>
        <v>0</v>
      </c>
      <c r="BS129" s="46">
        <f t="shared" si="93"/>
        <v>0</v>
      </c>
      <c r="BT129" s="46">
        <f t="shared" si="93"/>
        <v>0</v>
      </c>
      <c r="BU129" s="46">
        <f t="shared" si="93"/>
        <v>0</v>
      </c>
      <c r="BV129" s="46">
        <f t="shared" si="93"/>
        <v>0</v>
      </c>
      <c r="BW129" s="46">
        <f t="shared" si="93"/>
        <v>0</v>
      </c>
      <c r="BX129" s="46">
        <f t="shared" si="93"/>
        <v>0</v>
      </c>
      <c r="BY129" s="46">
        <f t="shared" si="93"/>
        <v>0</v>
      </c>
      <c r="BZ129" s="46">
        <f t="shared" si="93"/>
        <v>0</v>
      </c>
      <c r="CA129" s="46">
        <f t="shared" si="93"/>
        <v>0</v>
      </c>
      <c r="CB129" s="46">
        <f t="shared" si="93"/>
        <v>0</v>
      </c>
      <c r="CC129" s="46">
        <f t="shared" si="93"/>
        <v>0</v>
      </c>
    </row>
    <row r="130" ht="15.75" hidden="1" customHeight="1" outlineLevel="1">
      <c r="B130" s="2" t="str">
        <f t="shared" si="78"/>
        <v>Signage</v>
      </c>
      <c r="C130" s="242"/>
      <c r="D130" s="242"/>
      <c r="E130" s="242"/>
      <c r="F130" s="242"/>
      <c r="G130" s="242"/>
      <c r="H130" s="243" t="str">
        <f>'Lease Abstract'!J93</f>
        <v/>
      </c>
      <c r="I130" s="243"/>
      <c r="J130" s="46">
        <f t="shared" ref="J130:CC130" si="94">(J$86&lt;=$C$87)*(J151-J109)</f>
        <v>0</v>
      </c>
      <c r="K130" s="46">
        <f t="shared" si="94"/>
        <v>0</v>
      </c>
      <c r="L130" s="46">
        <f t="shared" si="94"/>
        <v>0</v>
      </c>
      <c r="M130" s="46">
        <f t="shared" si="94"/>
        <v>0</v>
      </c>
      <c r="N130" s="46">
        <f t="shared" si="94"/>
        <v>0</v>
      </c>
      <c r="O130" s="46">
        <f t="shared" si="94"/>
        <v>0</v>
      </c>
      <c r="P130" s="46">
        <f t="shared" si="94"/>
        <v>0</v>
      </c>
      <c r="Q130" s="46">
        <f t="shared" si="94"/>
        <v>0</v>
      </c>
      <c r="R130" s="46">
        <f t="shared" si="94"/>
        <v>0</v>
      </c>
      <c r="S130" s="46">
        <f t="shared" si="94"/>
        <v>0</v>
      </c>
      <c r="T130" s="46">
        <f t="shared" si="94"/>
        <v>0</v>
      </c>
      <c r="U130" s="46">
        <f t="shared" si="94"/>
        <v>0</v>
      </c>
      <c r="V130" s="46">
        <f t="shared" si="94"/>
        <v>0</v>
      </c>
      <c r="W130" s="46">
        <f t="shared" si="94"/>
        <v>0</v>
      </c>
      <c r="X130" s="46">
        <f t="shared" si="94"/>
        <v>0</v>
      </c>
      <c r="Y130" s="46">
        <f t="shared" si="94"/>
        <v>0</v>
      </c>
      <c r="Z130" s="46">
        <f t="shared" si="94"/>
        <v>0</v>
      </c>
      <c r="AA130" s="46">
        <f t="shared" si="94"/>
        <v>0</v>
      </c>
      <c r="AB130" s="46">
        <f t="shared" si="94"/>
        <v>0</v>
      </c>
      <c r="AC130" s="46">
        <f t="shared" si="94"/>
        <v>0</v>
      </c>
      <c r="AD130" s="46">
        <f t="shared" si="94"/>
        <v>0</v>
      </c>
      <c r="AE130" s="46">
        <f t="shared" si="94"/>
        <v>0</v>
      </c>
      <c r="AF130" s="46">
        <f t="shared" si="94"/>
        <v>0</v>
      </c>
      <c r="AG130" s="46">
        <f t="shared" si="94"/>
        <v>0</v>
      </c>
      <c r="AH130" s="46">
        <f t="shared" si="94"/>
        <v>0</v>
      </c>
      <c r="AI130" s="46">
        <f t="shared" si="94"/>
        <v>0</v>
      </c>
      <c r="AJ130" s="46">
        <f t="shared" si="94"/>
        <v>0</v>
      </c>
      <c r="AK130" s="46">
        <f t="shared" si="94"/>
        <v>0</v>
      </c>
      <c r="AL130" s="46">
        <f t="shared" si="94"/>
        <v>0</v>
      </c>
      <c r="AM130" s="46">
        <f t="shared" si="94"/>
        <v>0</v>
      </c>
      <c r="AN130" s="46">
        <f t="shared" si="94"/>
        <v>0</v>
      </c>
      <c r="AO130" s="46">
        <f t="shared" si="94"/>
        <v>0</v>
      </c>
      <c r="AP130" s="46">
        <f t="shared" si="94"/>
        <v>0</v>
      </c>
      <c r="AQ130" s="46">
        <f t="shared" si="94"/>
        <v>0</v>
      </c>
      <c r="AR130" s="46">
        <f t="shared" si="94"/>
        <v>0</v>
      </c>
      <c r="AS130" s="46">
        <f t="shared" si="94"/>
        <v>0</v>
      </c>
      <c r="AT130" s="46">
        <f t="shared" si="94"/>
        <v>0</v>
      </c>
      <c r="AU130" s="46">
        <f t="shared" si="94"/>
        <v>0</v>
      </c>
      <c r="AV130" s="46">
        <f t="shared" si="94"/>
        <v>0</v>
      </c>
      <c r="AW130" s="46">
        <f t="shared" si="94"/>
        <v>0</v>
      </c>
      <c r="AX130" s="46">
        <f t="shared" si="94"/>
        <v>0</v>
      </c>
      <c r="AY130" s="46">
        <f t="shared" si="94"/>
        <v>0</v>
      </c>
      <c r="AZ130" s="46">
        <f t="shared" si="94"/>
        <v>0</v>
      </c>
      <c r="BA130" s="46">
        <f t="shared" si="94"/>
        <v>0</v>
      </c>
      <c r="BB130" s="46">
        <f t="shared" si="94"/>
        <v>0</v>
      </c>
      <c r="BC130" s="46">
        <f t="shared" si="94"/>
        <v>0</v>
      </c>
      <c r="BD130" s="46">
        <f t="shared" si="94"/>
        <v>0</v>
      </c>
      <c r="BE130" s="46">
        <f t="shared" si="94"/>
        <v>0</v>
      </c>
      <c r="BF130" s="46">
        <f t="shared" si="94"/>
        <v>0</v>
      </c>
      <c r="BG130" s="46">
        <f t="shared" si="94"/>
        <v>0</v>
      </c>
      <c r="BH130" s="46">
        <f t="shared" si="94"/>
        <v>0</v>
      </c>
      <c r="BI130" s="46">
        <f t="shared" si="94"/>
        <v>0</v>
      </c>
      <c r="BJ130" s="46">
        <f t="shared" si="94"/>
        <v>0</v>
      </c>
      <c r="BK130" s="46">
        <f t="shared" si="94"/>
        <v>0</v>
      </c>
      <c r="BL130" s="46">
        <f t="shared" si="94"/>
        <v>0</v>
      </c>
      <c r="BM130" s="46">
        <f t="shared" si="94"/>
        <v>0</v>
      </c>
      <c r="BN130" s="46">
        <f t="shared" si="94"/>
        <v>0</v>
      </c>
      <c r="BO130" s="46">
        <f t="shared" si="94"/>
        <v>0</v>
      </c>
      <c r="BP130" s="46">
        <f t="shared" si="94"/>
        <v>0</v>
      </c>
      <c r="BQ130" s="46">
        <f t="shared" si="94"/>
        <v>0</v>
      </c>
      <c r="BR130" s="46">
        <f t="shared" si="94"/>
        <v>0</v>
      </c>
      <c r="BS130" s="46">
        <f t="shared" si="94"/>
        <v>0</v>
      </c>
      <c r="BT130" s="46">
        <f t="shared" si="94"/>
        <v>0</v>
      </c>
      <c r="BU130" s="46">
        <f t="shared" si="94"/>
        <v>0</v>
      </c>
      <c r="BV130" s="46">
        <f t="shared" si="94"/>
        <v>0</v>
      </c>
      <c r="BW130" s="46">
        <f t="shared" si="94"/>
        <v>0</v>
      </c>
      <c r="BX130" s="46">
        <f t="shared" si="94"/>
        <v>0</v>
      </c>
      <c r="BY130" s="46">
        <f t="shared" si="94"/>
        <v>0</v>
      </c>
      <c r="BZ130" s="46">
        <f t="shared" si="94"/>
        <v>0</v>
      </c>
      <c r="CA130" s="46">
        <f t="shared" si="94"/>
        <v>0</v>
      </c>
      <c r="CB130" s="46">
        <f t="shared" si="94"/>
        <v>0</v>
      </c>
      <c r="CC130" s="46">
        <f t="shared" si="94"/>
        <v>0</v>
      </c>
    </row>
    <row r="131" ht="15.75" hidden="1" customHeight="1" outlineLevel="1">
      <c r="B131" s="2" t="str">
        <f t="shared" si="78"/>
        <v>NA</v>
      </c>
      <c r="C131" s="242"/>
      <c r="D131" s="242"/>
      <c r="E131" s="242"/>
      <c r="F131" s="242"/>
      <c r="G131" s="242"/>
      <c r="H131" s="243" t="str">
        <f>'Lease Abstract'!J94</f>
        <v/>
      </c>
      <c r="I131" s="243"/>
      <c r="J131" s="49">
        <f t="shared" ref="J131:CC131" si="95">(J$86&lt;=$C$87)*(J152-J110)</f>
        <v>0</v>
      </c>
      <c r="K131" s="49">
        <f t="shared" si="95"/>
        <v>0</v>
      </c>
      <c r="L131" s="49">
        <f t="shared" si="95"/>
        <v>0</v>
      </c>
      <c r="M131" s="49">
        <f t="shared" si="95"/>
        <v>0</v>
      </c>
      <c r="N131" s="49">
        <f t="shared" si="95"/>
        <v>0</v>
      </c>
      <c r="O131" s="49">
        <f t="shared" si="95"/>
        <v>0</v>
      </c>
      <c r="P131" s="49">
        <f t="shared" si="95"/>
        <v>0</v>
      </c>
      <c r="Q131" s="49">
        <f t="shared" si="95"/>
        <v>0</v>
      </c>
      <c r="R131" s="49">
        <f t="shared" si="95"/>
        <v>0</v>
      </c>
      <c r="S131" s="49">
        <f t="shared" si="95"/>
        <v>0</v>
      </c>
      <c r="T131" s="49">
        <f t="shared" si="95"/>
        <v>0</v>
      </c>
      <c r="U131" s="49">
        <f t="shared" si="95"/>
        <v>0</v>
      </c>
      <c r="V131" s="49">
        <f t="shared" si="95"/>
        <v>0</v>
      </c>
      <c r="W131" s="49">
        <f t="shared" si="95"/>
        <v>0</v>
      </c>
      <c r="X131" s="49">
        <f t="shared" si="95"/>
        <v>0</v>
      </c>
      <c r="Y131" s="49">
        <f t="shared" si="95"/>
        <v>0</v>
      </c>
      <c r="Z131" s="49">
        <f t="shared" si="95"/>
        <v>0</v>
      </c>
      <c r="AA131" s="49">
        <f t="shared" si="95"/>
        <v>0</v>
      </c>
      <c r="AB131" s="49">
        <f t="shared" si="95"/>
        <v>0</v>
      </c>
      <c r="AC131" s="49">
        <f t="shared" si="95"/>
        <v>0</v>
      </c>
      <c r="AD131" s="49">
        <f t="shared" si="95"/>
        <v>0</v>
      </c>
      <c r="AE131" s="49">
        <f t="shared" si="95"/>
        <v>0</v>
      </c>
      <c r="AF131" s="49">
        <f t="shared" si="95"/>
        <v>0</v>
      </c>
      <c r="AG131" s="49">
        <f t="shared" si="95"/>
        <v>0</v>
      </c>
      <c r="AH131" s="49">
        <f t="shared" si="95"/>
        <v>0</v>
      </c>
      <c r="AI131" s="49">
        <f t="shared" si="95"/>
        <v>0</v>
      </c>
      <c r="AJ131" s="49">
        <f t="shared" si="95"/>
        <v>0</v>
      </c>
      <c r="AK131" s="49">
        <f t="shared" si="95"/>
        <v>0</v>
      </c>
      <c r="AL131" s="49">
        <f t="shared" si="95"/>
        <v>0</v>
      </c>
      <c r="AM131" s="49">
        <f t="shared" si="95"/>
        <v>0</v>
      </c>
      <c r="AN131" s="49">
        <f t="shared" si="95"/>
        <v>0</v>
      </c>
      <c r="AO131" s="49">
        <f t="shared" si="95"/>
        <v>0</v>
      </c>
      <c r="AP131" s="49">
        <f t="shared" si="95"/>
        <v>0</v>
      </c>
      <c r="AQ131" s="49">
        <f t="shared" si="95"/>
        <v>0</v>
      </c>
      <c r="AR131" s="49">
        <f t="shared" si="95"/>
        <v>0</v>
      </c>
      <c r="AS131" s="49">
        <f t="shared" si="95"/>
        <v>0</v>
      </c>
      <c r="AT131" s="49">
        <f t="shared" si="95"/>
        <v>0</v>
      </c>
      <c r="AU131" s="49">
        <f t="shared" si="95"/>
        <v>0</v>
      </c>
      <c r="AV131" s="49">
        <f t="shared" si="95"/>
        <v>0</v>
      </c>
      <c r="AW131" s="49">
        <f t="shared" si="95"/>
        <v>0</v>
      </c>
      <c r="AX131" s="49">
        <f t="shared" si="95"/>
        <v>0</v>
      </c>
      <c r="AY131" s="49">
        <f t="shared" si="95"/>
        <v>0</v>
      </c>
      <c r="AZ131" s="49">
        <f t="shared" si="95"/>
        <v>0</v>
      </c>
      <c r="BA131" s="49">
        <f t="shared" si="95"/>
        <v>0</v>
      </c>
      <c r="BB131" s="49">
        <f t="shared" si="95"/>
        <v>0</v>
      </c>
      <c r="BC131" s="49">
        <f t="shared" si="95"/>
        <v>0</v>
      </c>
      <c r="BD131" s="49">
        <f t="shared" si="95"/>
        <v>0</v>
      </c>
      <c r="BE131" s="49">
        <f t="shared" si="95"/>
        <v>0</v>
      </c>
      <c r="BF131" s="49">
        <f t="shared" si="95"/>
        <v>0</v>
      </c>
      <c r="BG131" s="49">
        <f t="shared" si="95"/>
        <v>0</v>
      </c>
      <c r="BH131" s="49">
        <f t="shared" si="95"/>
        <v>0</v>
      </c>
      <c r="BI131" s="49">
        <f t="shared" si="95"/>
        <v>0</v>
      </c>
      <c r="BJ131" s="49">
        <f t="shared" si="95"/>
        <v>0</v>
      </c>
      <c r="BK131" s="49">
        <f t="shared" si="95"/>
        <v>0</v>
      </c>
      <c r="BL131" s="49">
        <f t="shared" si="95"/>
        <v>0</v>
      </c>
      <c r="BM131" s="49">
        <f t="shared" si="95"/>
        <v>0</v>
      </c>
      <c r="BN131" s="49">
        <f t="shared" si="95"/>
        <v>0</v>
      </c>
      <c r="BO131" s="49">
        <f t="shared" si="95"/>
        <v>0</v>
      </c>
      <c r="BP131" s="49">
        <f t="shared" si="95"/>
        <v>0</v>
      </c>
      <c r="BQ131" s="49">
        <f t="shared" si="95"/>
        <v>0</v>
      </c>
      <c r="BR131" s="49">
        <f t="shared" si="95"/>
        <v>0</v>
      </c>
      <c r="BS131" s="49">
        <f t="shared" si="95"/>
        <v>0</v>
      </c>
      <c r="BT131" s="49">
        <f t="shared" si="95"/>
        <v>0</v>
      </c>
      <c r="BU131" s="49">
        <f t="shared" si="95"/>
        <v>0</v>
      </c>
      <c r="BV131" s="49">
        <f t="shared" si="95"/>
        <v>0</v>
      </c>
      <c r="BW131" s="49">
        <f t="shared" si="95"/>
        <v>0</v>
      </c>
      <c r="BX131" s="49">
        <f t="shared" si="95"/>
        <v>0</v>
      </c>
      <c r="BY131" s="49">
        <f t="shared" si="95"/>
        <v>0</v>
      </c>
      <c r="BZ131" s="49">
        <f t="shared" si="95"/>
        <v>0</v>
      </c>
      <c r="CA131" s="49">
        <f t="shared" si="95"/>
        <v>0</v>
      </c>
      <c r="CB131" s="49">
        <f t="shared" si="95"/>
        <v>0</v>
      </c>
      <c r="CC131" s="49">
        <f t="shared" si="95"/>
        <v>0</v>
      </c>
    </row>
    <row r="132" ht="15.75" customHeight="1" outlineLevel="1">
      <c r="B132" s="20" t="s">
        <v>144</v>
      </c>
      <c r="J132" s="46">
        <f t="shared" ref="J132:CC132" si="96">SUM(J114:J131)</f>
        <v>0</v>
      </c>
      <c r="K132" s="46">
        <f t="shared" si="96"/>
        <v>0</v>
      </c>
      <c r="L132" s="46">
        <f t="shared" si="96"/>
        <v>0</v>
      </c>
      <c r="M132" s="46">
        <f t="shared" si="96"/>
        <v>0</v>
      </c>
      <c r="N132" s="46">
        <f t="shared" si="96"/>
        <v>0</v>
      </c>
      <c r="O132" s="46">
        <f t="shared" si="96"/>
        <v>0</v>
      </c>
      <c r="P132" s="46">
        <f t="shared" si="96"/>
        <v>0</v>
      </c>
      <c r="Q132" s="46">
        <f t="shared" si="96"/>
        <v>0</v>
      </c>
      <c r="R132" s="46">
        <f t="shared" si="96"/>
        <v>0</v>
      </c>
      <c r="S132" s="46">
        <f t="shared" si="96"/>
        <v>0</v>
      </c>
      <c r="T132" s="46">
        <f t="shared" si="96"/>
        <v>0</v>
      </c>
      <c r="U132" s="46">
        <f t="shared" si="96"/>
        <v>0</v>
      </c>
      <c r="V132" s="46">
        <f t="shared" si="96"/>
        <v>0</v>
      </c>
      <c r="W132" s="46">
        <f t="shared" si="96"/>
        <v>0</v>
      </c>
      <c r="X132" s="46">
        <f t="shared" si="96"/>
        <v>0</v>
      </c>
      <c r="Y132" s="46">
        <f t="shared" si="96"/>
        <v>0</v>
      </c>
      <c r="Z132" s="46">
        <f t="shared" si="96"/>
        <v>0</v>
      </c>
      <c r="AA132" s="46">
        <f t="shared" si="96"/>
        <v>0</v>
      </c>
      <c r="AB132" s="46">
        <f t="shared" si="96"/>
        <v>0</v>
      </c>
      <c r="AC132" s="46">
        <f t="shared" si="96"/>
        <v>0</v>
      </c>
      <c r="AD132" s="46">
        <f t="shared" si="96"/>
        <v>0</v>
      </c>
      <c r="AE132" s="46">
        <f t="shared" si="96"/>
        <v>0</v>
      </c>
      <c r="AF132" s="46">
        <f t="shared" si="96"/>
        <v>0</v>
      </c>
      <c r="AG132" s="46">
        <f t="shared" si="96"/>
        <v>0</v>
      </c>
      <c r="AH132" s="46">
        <f t="shared" si="96"/>
        <v>0</v>
      </c>
      <c r="AI132" s="46">
        <f t="shared" si="96"/>
        <v>0</v>
      </c>
      <c r="AJ132" s="46">
        <f t="shared" si="96"/>
        <v>0</v>
      </c>
      <c r="AK132" s="46">
        <f t="shared" si="96"/>
        <v>0</v>
      </c>
      <c r="AL132" s="46">
        <f t="shared" si="96"/>
        <v>0</v>
      </c>
      <c r="AM132" s="46">
        <f t="shared" si="96"/>
        <v>0</v>
      </c>
      <c r="AN132" s="46">
        <f t="shared" si="96"/>
        <v>0</v>
      </c>
      <c r="AO132" s="46">
        <f t="shared" si="96"/>
        <v>0</v>
      </c>
      <c r="AP132" s="46">
        <f t="shared" si="96"/>
        <v>0</v>
      </c>
      <c r="AQ132" s="46">
        <f t="shared" si="96"/>
        <v>0</v>
      </c>
      <c r="AR132" s="46">
        <f t="shared" si="96"/>
        <v>0</v>
      </c>
      <c r="AS132" s="46">
        <f t="shared" si="96"/>
        <v>0</v>
      </c>
      <c r="AT132" s="46">
        <f t="shared" si="96"/>
        <v>0</v>
      </c>
      <c r="AU132" s="46">
        <f t="shared" si="96"/>
        <v>0</v>
      </c>
      <c r="AV132" s="46">
        <f t="shared" si="96"/>
        <v>0</v>
      </c>
      <c r="AW132" s="46">
        <f t="shared" si="96"/>
        <v>0</v>
      </c>
      <c r="AX132" s="46">
        <f t="shared" si="96"/>
        <v>0</v>
      </c>
      <c r="AY132" s="46">
        <f t="shared" si="96"/>
        <v>0</v>
      </c>
      <c r="AZ132" s="46">
        <f t="shared" si="96"/>
        <v>0</v>
      </c>
      <c r="BA132" s="46">
        <f t="shared" si="96"/>
        <v>0</v>
      </c>
      <c r="BB132" s="46">
        <f t="shared" si="96"/>
        <v>0</v>
      </c>
      <c r="BC132" s="46">
        <f t="shared" si="96"/>
        <v>0</v>
      </c>
      <c r="BD132" s="46">
        <f t="shared" si="96"/>
        <v>0</v>
      </c>
      <c r="BE132" s="46">
        <f t="shared" si="96"/>
        <v>0</v>
      </c>
      <c r="BF132" s="46">
        <f t="shared" si="96"/>
        <v>0</v>
      </c>
      <c r="BG132" s="46">
        <f t="shared" si="96"/>
        <v>0</v>
      </c>
      <c r="BH132" s="46">
        <f t="shared" si="96"/>
        <v>0</v>
      </c>
      <c r="BI132" s="46">
        <f t="shared" si="96"/>
        <v>0</v>
      </c>
      <c r="BJ132" s="46">
        <f t="shared" si="96"/>
        <v>0</v>
      </c>
      <c r="BK132" s="46">
        <f t="shared" si="96"/>
        <v>0</v>
      </c>
      <c r="BL132" s="46">
        <f t="shared" si="96"/>
        <v>0</v>
      </c>
      <c r="BM132" s="46">
        <f t="shared" si="96"/>
        <v>0</v>
      </c>
      <c r="BN132" s="46">
        <f t="shared" si="96"/>
        <v>0</v>
      </c>
      <c r="BO132" s="46">
        <f t="shared" si="96"/>
        <v>0</v>
      </c>
      <c r="BP132" s="46">
        <f t="shared" si="96"/>
        <v>0</v>
      </c>
      <c r="BQ132" s="46">
        <f t="shared" si="96"/>
        <v>0</v>
      </c>
      <c r="BR132" s="46">
        <f t="shared" si="96"/>
        <v>0</v>
      </c>
      <c r="BS132" s="46">
        <f t="shared" si="96"/>
        <v>0</v>
      </c>
      <c r="BT132" s="46">
        <f t="shared" si="96"/>
        <v>0</v>
      </c>
      <c r="BU132" s="46">
        <f t="shared" si="96"/>
        <v>0</v>
      </c>
      <c r="BV132" s="46">
        <f t="shared" si="96"/>
        <v>0</v>
      </c>
      <c r="BW132" s="46">
        <f t="shared" si="96"/>
        <v>0</v>
      </c>
      <c r="BX132" s="46">
        <f t="shared" si="96"/>
        <v>0</v>
      </c>
      <c r="BY132" s="46">
        <f t="shared" si="96"/>
        <v>0</v>
      </c>
      <c r="BZ132" s="46">
        <f t="shared" si="96"/>
        <v>0</v>
      </c>
      <c r="CA132" s="46">
        <f t="shared" si="96"/>
        <v>0</v>
      </c>
      <c r="CB132" s="46">
        <f t="shared" si="96"/>
        <v>0</v>
      </c>
      <c r="CC132" s="46">
        <f t="shared" si="96"/>
        <v>0</v>
      </c>
    </row>
    <row r="133" ht="15.75" customHeight="1" outlineLevel="1"/>
    <row r="134" ht="15.75" customHeight="1" outlineLevel="1">
      <c r="B134" s="51" t="s">
        <v>27</v>
      </c>
      <c r="J134" s="234">
        <v>1.0</v>
      </c>
      <c r="K134" s="234">
        <f t="shared" ref="K134:CC134" si="97">J134+1</f>
        <v>2</v>
      </c>
      <c r="L134" s="234">
        <f t="shared" si="97"/>
        <v>3</v>
      </c>
      <c r="M134" s="234">
        <f t="shared" si="97"/>
        <v>4</v>
      </c>
      <c r="N134" s="234">
        <f t="shared" si="97"/>
        <v>5</v>
      </c>
      <c r="O134" s="234">
        <f t="shared" si="97"/>
        <v>6</v>
      </c>
      <c r="P134" s="234">
        <f t="shared" si="97"/>
        <v>7</v>
      </c>
      <c r="Q134" s="234">
        <f t="shared" si="97"/>
        <v>8</v>
      </c>
      <c r="R134" s="234">
        <f t="shared" si="97"/>
        <v>9</v>
      </c>
      <c r="S134" s="234">
        <f t="shared" si="97"/>
        <v>10</v>
      </c>
      <c r="T134" s="234">
        <f t="shared" si="97"/>
        <v>11</v>
      </c>
      <c r="U134" s="234">
        <f t="shared" si="97"/>
        <v>12</v>
      </c>
      <c r="V134" s="234">
        <f t="shared" si="97"/>
        <v>13</v>
      </c>
      <c r="W134" s="234">
        <f t="shared" si="97"/>
        <v>14</v>
      </c>
      <c r="X134" s="234">
        <f t="shared" si="97"/>
        <v>15</v>
      </c>
      <c r="Y134" s="234">
        <f t="shared" si="97"/>
        <v>16</v>
      </c>
      <c r="Z134" s="234">
        <f t="shared" si="97"/>
        <v>17</v>
      </c>
      <c r="AA134" s="234">
        <f t="shared" si="97"/>
        <v>18</v>
      </c>
      <c r="AB134" s="234">
        <f t="shared" si="97"/>
        <v>19</v>
      </c>
      <c r="AC134" s="234">
        <f t="shared" si="97"/>
        <v>20</v>
      </c>
      <c r="AD134" s="234">
        <f t="shared" si="97"/>
        <v>21</v>
      </c>
      <c r="AE134" s="234">
        <f t="shared" si="97"/>
        <v>22</v>
      </c>
      <c r="AF134" s="234">
        <f t="shared" si="97"/>
        <v>23</v>
      </c>
      <c r="AG134" s="234">
        <f t="shared" si="97"/>
        <v>24</v>
      </c>
      <c r="AH134" s="234">
        <f t="shared" si="97"/>
        <v>25</v>
      </c>
      <c r="AI134" s="234">
        <f t="shared" si="97"/>
        <v>26</v>
      </c>
      <c r="AJ134" s="234">
        <f t="shared" si="97"/>
        <v>27</v>
      </c>
      <c r="AK134" s="234">
        <f t="shared" si="97"/>
        <v>28</v>
      </c>
      <c r="AL134" s="234">
        <f t="shared" si="97"/>
        <v>29</v>
      </c>
      <c r="AM134" s="234">
        <f t="shared" si="97"/>
        <v>30</v>
      </c>
      <c r="AN134" s="234">
        <f t="shared" si="97"/>
        <v>31</v>
      </c>
      <c r="AO134" s="234">
        <f t="shared" si="97"/>
        <v>32</v>
      </c>
      <c r="AP134" s="234">
        <f t="shared" si="97"/>
        <v>33</v>
      </c>
      <c r="AQ134" s="234">
        <f t="shared" si="97"/>
        <v>34</v>
      </c>
      <c r="AR134" s="234">
        <f t="shared" si="97"/>
        <v>35</v>
      </c>
      <c r="AS134" s="234">
        <f t="shared" si="97"/>
        <v>36</v>
      </c>
      <c r="AT134" s="234">
        <f t="shared" si="97"/>
        <v>37</v>
      </c>
      <c r="AU134" s="234">
        <f t="shared" si="97"/>
        <v>38</v>
      </c>
      <c r="AV134" s="234">
        <f t="shared" si="97"/>
        <v>39</v>
      </c>
      <c r="AW134" s="234">
        <f t="shared" si="97"/>
        <v>40</v>
      </c>
      <c r="AX134" s="234">
        <f t="shared" si="97"/>
        <v>41</v>
      </c>
      <c r="AY134" s="234">
        <f t="shared" si="97"/>
        <v>42</v>
      </c>
      <c r="AZ134" s="234">
        <f t="shared" si="97"/>
        <v>43</v>
      </c>
      <c r="BA134" s="234">
        <f t="shared" si="97"/>
        <v>44</v>
      </c>
      <c r="BB134" s="234">
        <f t="shared" si="97"/>
        <v>45</v>
      </c>
      <c r="BC134" s="234">
        <f t="shared" si="97"/>
        <v>46</v>
      </c>
      <c r="BD134" s="234">
        <f t="shared" si="97"/>
        <v>47</v>
      </c>
      <c r="BE134" s="234">
        <f t="shared" si="97"/>
        <v>48</v>
      </c>
      <c r="BF134" s="234">
        <f t="shared" si="97"/>
        <v>49</v>
      </c>
      <c r="BG134" s="234">
        <f t="shared" si="97"/>
        <v>50</v>
      </c>
      <c r="BH134" s="234">
        <f t="shared" si="97"/>
        <v>51</v>
      </c>
      <c r="BI134" s="234">
        <f t="shared" si="97"/>
        <v>52</v>
      </c>
      <c r="BJ134" s="234">
        <f t="shared" si="97"/>
        <v>53</v>
      </c>
      <c r="BK134" s="234">
        <f t="shared" si="97"/>
        <v>54</v>
      </c>
      <c r="BL134" s="234">
        <f t="shared" si="97"/>
        <v>55</v>
      </c>
      <c r="BM134" s="234">
        <f t="shared" si="97"/>
        <v>56</v>
      </c>
      <c r="BN134" s="234">
        <f t="shared" si="97"/>
        <v>57</v>
      </c>
      <c r="BO134" s="234">
        <f t="shared" si="97"/>
        <v>58</v>
      </c>
      <c r="BP134" s="234">
        <f t="shared" si="97"/>
        <v>59</v>
      </c>
      <c r="BQ134" s="234">
        <f t="shared" si="97"/>
        <v>60</v>
      </c>
      <c r="BR134" s="234">
        <f t="shared" si="97"/>
        <v>61</v>
      </c>
      <c r="BS134" s="234">
        <f t="shared" si="97"/>
        <v>62</v>
      </c>
      <c r="BT134" s="234">
        <f t="shared" si="97"/>
        <v>63</v>
      </c>
      <c r="BU134" s="234">
        <f t="shared" si="97"/>
        <v>64</v>
      </c>
      <c r="BV134" s="234">
        <f t="shared" si="97"/>
        <v>65</v>
      </c>
      <c r="BW134" s="234">
        <f t="shared" si="97"/>
        <v>66</v>
      </c>
      <c r="BX134" s="234">
        <f t="shared" si="97"/>
        <v>67</v>
      </c>
      <c r="BY134" s="234">
        <f t="shared" si="97"/>
        <v>68</v>
      </c>
      <c r="BZ134" s="234">
        <f t="shared" si="97"/>
        <v>69</v>
      </c>
      <c r="CA134" s="234">
        <f t="shared" si="97"/>
        <v>70</v>
      </c>
      <c r="CB134" s="234">
        <f t="shared" si="97"/>
        <v>71</v>
      </c>
      <c r="CC134" s="234">
        <f t="shared" si="97"/>
        <v>72</v>
      </c>
    </row>
    <row r="135" ht="15.75" hidden="1" customHeight="1" outlineLevel="1">
      <c r="B135" s="2" t="str">
        <f t="shared" ref="B135:B152" si="99">B93</f>
        <v>Utilities</v>
      </c>
      <c r="J135" s="46">
        <f t="shared" ref="J135:CC135" si="98">(J$86&lt;=$C$87)*(($E93*(1+$H93)^(J$87-1))/12)</f>
        <v>0</v>
      </c>
      <c r="K135" s="46">
        <f t="shared" si="98"/>
        <v>0</v>
      </c>
      <c r="L135" s="46">
        <f t="shared" si="98"/>
        <v>0</v>
      </c>
      <c r="M135" s="46">
        <f t="shared" si="98"/>
        <v>0</v>
      </c>
      <c r="N135" s="46">
        <f t="shared" si="98"/>
        <v>0</v>
      </c>
      <c r="O135" s="46">
        <f t="shared" si="98"/>
        <v>0</v>
      </c>
      <c r="P135" s="46">
        <f t="shared" si="98"/>
        <v>0</v>
      </c>
      <c r="Q135" s="46">
        <f t="shared" si="98"/>
        <v>0</v>
      </c>
      <c r="R135" s="46">
        <f t="shared" si="98"/>
        <v>0</v>
      </c>
      <c r="S135" s="46">
        <f t="shared" si="98"/>
        <v>0</v>
      </c>
      <c r="T135" s="46">
        <f t="shared" si="98"/>
        <v>0</v>
      </c>
      <c r="U135" s="46">
        <f t="shared" si="98"/>
        <v>0</v>
      </c>
      <c r="V135" s="46">
        <f t="shared" si="98"/>
        <v>0</v>
      </c>
      <c r="W135" s="46">
        <f t="shared" si="98"/>
        <v>0</v>
      </c>
      <c r="X135" s="46">
        <f t="shared" si="98"/>
        <v>0</v>
      </c>
      <c r="Y135" s="46">
        <f t="shared" si="98"/>
        <v>0</v>
      </c>
      <c r="Z135" s="46">
        <f t="shared" si="98"/>
        <v>0</v>
      </c>
      <c r="AA135" s="46">
        <f t="shared" si="98"/>
        <v>0</v>
      </c>
      <c r="AB135" s="46">
        <f t="shared" si="98"/>
        <v>0</v>
      </c>
      <c r="AC135" s="46">
        <f t="shared" si="98"/>
        <v>0</v>
      </c>
      <c r="AD135" s="46">
        <f t="shared" si="98"/>
        <v>0</v>
      </c>
      <c r="AE135" s="46">
        <f t="shared" si="98"/>
        <v>0</v>
      </c>
      <c r="AF135" s="46">
        <f t="shared" si="98"/>
        <v>0</v>
      </c>
      <c r="AG135" s="46">
        <f t="shared" si="98"/>
        <v>0</v>
      </c>
      <c r="AH135" s="46">
        <f t="shared" si="98"/>
        <v>0</v>
      </c>
      <c r="AI135" s="46">
        <f t="shared" si="98"/>
        <v>0</v>
      </c>
      <c r="AJ135" s="46">
        <f t="shared" si="98"/>
        <v>0</v>
      </c>
      <c r="AK135" s="46">
        <f t="shared" si="98"/>
        <v>0</v>
      </c>
      <c r="AL135" s="46">
        <f t="shared" si="98"/>
        <v>0</v>
      </c>
      <c r="AM135" s="46">
        <f t="shared" si="98"/>
        <v>0</v>
      </c>
      <c r="AN135" s="46">
        <f t="shared" si="98"/>
        <v>0</v>
      </c>
      <c r="AO135" s="46">
        <f t="shared" si="98"/>
        <v>0</v>
      </c>
      <c r="AP135" s="46">
        <f t="shared" si="98"/>
        <v>0</v>
      </c>
      <c r="AQ135" s="46">
        <f t="shared" si="98"/>
        <v>0</v>
      </c>
      <c r="AR135" s="46">
        <f t="shared" si="98"/>
        <v>0</v>
      </c>
      <c r="AS135" s="46">
        <f t="shared" si="98"/>
        <v>0</v>
      </c>
      <c r="AT135" s="46">
        <f t="shared" si="98"/>
        <v>0</v>
      </c>
      <c r="AU135" s="46">
        <f t="shared" si="98"/>
        <v>0</v>
      </c>
      <c r="AV135" s="46">
        <f t="shared" si="98"/>
        <v>0</v>
      </c>
      <c r="AW135" s="46">
        <f t="shared" si="98"/>
        <v>0</v>
      </c>
      <c r="AX135" s="46">
        <f t="shared" si="98"/>
        <v>0</v>
      </c>
      <c r="AY135" s="46">
        <f t="shared" si="98"/>
        <v>0</v>
      </c>
      <c r="AZ135" s="46">
        <f t="shared" si="98"/>
        <v>0</v>
      </c>
      <c r="BA135" s="46">
        <f t="shared" si="98"/>
        <v>0</v>
      </c>
      <c r="BB135" s="46">
        <f t="shared" si="98"/>
        <v>0</v>
      </c>
      <c r="BC135" s="46">
        <f t="shared" si="98"/>
        <v>0</v>
      </c>
      <c r="BD135" s="46">
        <f t="shared" si="98"/>
        <v>0</v>
      </c>
      <c r="BE135" s="46">
        <f t="shared" si="98"/>
        <v>0</v>
      </c>
      <c r="BF135" s="46">
        <f t="shared" si="98"/>
        <v>0</v>
      </c>
      <c r="BG135" s="46">
        <f t="shared" si="98"/>
        <v>0</v>
      </c>
      <c r="BH135" s="46">
        <f t="shared" si="98"/>
        <v>0</v>
      </c>
      <c r="BI135" s="46">
        <f t="shared" si="98"/>
        <v>0</v>
      </c>
      <c r="BJ135" s="46">
        <f t="shared" si="98"/>
        <v>0</v>
      </c>
      <c r="BK135" s="46">
        <f t="shared" si="98"/>
        <v>0</v>
      </c>
      <c r="BL135" s="46">
        <f t="shared" si="98"/>
        <v>0</v>
      </c>
      <c r="BM135" s="46">
        <f t="shared" si="98"/>
        <v>0</v>
      </c>
      <c r="BN135" s="46">
        <f t="shared" si="98"/>
        <v>0</v>
      </c>
      <c r="BO135" s="46">
        <f t="shared" si="98"/>
        <v>0</v>
      </c>
      <c r="BP135" s="46">
        <f t="shared" si="98"/>
        <v>0</v>
      </c>
      <c r="BQ135" s="46">
        <f t="shared" si="98"/>
        <v>0</v>
      </c>
      <c r="BR135" s="46">
        <f t="shared" si="98"/>
        <v>0</v>
      </c>
      <c r="BS135" s="46">
        <f t="shared" si="98"/>
        <v>0</v>
      </c>
      <c r="BT135" s="46">
        <f t="shared" si="98"/>
        <v>0</v>
      </c>
      <c r="BU135" s="46">
        <f t="shared" si="98"/>
        <v>0</v>
      </c>
      <c r="BV135" s="46">
        <f t="shared" si="98"/>
        <v>0</v>
      </c>
      <c r="BW135" s="46">
        <f t="shared" si="98"/>
        <v>0</v>
      </c>
      <c r="BX135" s="46">
        <f t="shared" si="98"/>
        <v>0</v>
      </c>
      <c r="BY135" s="46">
        <f t="shared" si="98"/>
        <v>0</v>
      </c>
      <c r="BZ135" s="46">
        <f t="shared" si="98"/>
        <v>0</v>
      </c>
      <c r="CA135" s="46">
        <f t="shared" si="98"/>
        <v>0</v>
      </c>
      <c r="CB135" s="46">
        <f t="shared" si="98"/>
        <v>0</v>
      </c>
      <c r="CC135" s="46">
        <f t="shared" si="98"/>
        <v>0</v>
      </c>
    </row>
    <row r="136" ht="15.75" hidden="1" customHeight="1" outlineLevel="1">
      <c r="B136" s="2" t="str">
        <f t="shared" si="99"/>
        <v>Security</v>
      </c>
      <c r="J136" s="46">
        <f t="shared" ref="J136:CC136" si="100">(J$86&lt;=$C$87)*(($E94*(1+$H94)^(J$87-1))/12)</f>
        <v>0</v>
      </c>
      <c r="K136" s="46">
        <f t="shared" si="100"/>
        <v>0</v>
      </c>
      <c r="L136" s="46">
        <f t="shared" si="100"/>
        <v>0</v>
      </c>
      <c r="M136" s="46">
        <f t="shared" si="100"/>
        <v>0</v>
      </c>
      <c r="N136" s="46">
        <f t="shared" si="100"/>
        <v>0</v>
      </c>
      <c r="O136" s="46">
        <f t="shared" si="100"/>
        <v>0</v>
      </c>
      <c r="P136" s="46">
        <f t="shared" si="100"/>
        <v>0</v>
      </c>
      <c r="Q136" s="46">
        <f t="shared" si="100"/>
        <v>0</v>
      </c>
      <c r="R136" s="46">
        <f t="shared" si="100"/>
        <v>0</v>
      </c>
      <c r="S136" s="46">
        <f t="shared" si="100"/>
        <v>0</v>
      </c>
      <c r="T136" s="46">
        <f t="shared" si="100"/>
        <v>0</v>
      </c>
      <c r="U136" s="46">
        <f t="shared" si="100"/>
        <v>0</v>
      </c>
      <c r="V136" s="46">
        <f t="shared" si="100"/>
        <v>0</v>
      </c>
      <c r="W136" s="46">
        <f t="shared" si="100"/>
        <v>0</v>
      </c>
      <c r="X136" s="46">
        <f t="shared" si="100"/>
        <v>0</v>
      </c>
      <c r="Y136" s="46">
        <f t="shared" si="100"/>
        <v>0</v>
      </c>
      <c r="Z136" s="46">
        <f t="shared" si="100"/>
        <v>0</v>
      </c>
      <c r="AA136" s="46">
        <f t="shared" si="100"/>
        <v>0</v>
      </c>
      <c r="AB136" s="46">
        <f t="shared" si="100"/>
        <v>0</v>
      </c>
      <c r="AC136" s="46">
        <f t="shared" si="100"/>
        <v>0</v>
      </c>
      <c r="AD136" s="46">
        <f t="shared" si="100"/>
        <v>0</v>
      </c>
      <c r="AE136" s="46">
        <f t="shared" si="100"/>
        <v>0</v>
      </c>
      <c r="AF136" s="46">
        <f t="shared" si="100"/>
        <v>0</v>
      </c>
      <c r="AG136" s="46">
        <f t="shared" si="100"/>
        <v>0</v>
      </c>
      <c r="AH136" s="46">
        <f t="shared" si="100"/>
        <v>0</v>
      </c>
      <c r="AI136" s="46">
        <f t="shared" si="100"/>
        <v>0</v>
      </c>
      <c r="AJ136" s="46">
        <f t="shared" si="100"/>
        <v>0</v>
      </c>
      <c r="AK136" s="46">
        <f t="shared" si="100"/>
        <v>0</v>
      </c>
      <c r="AL136" s="46">
        <f t="shared" si="100"/>
        <v>0</v>
      </c>
      <c r="AM136" s="46">
        <f t="shared" si="100"/>
        <v>0</v>
      </c>
      <c r="AN136" s="46">
        <f t="shared" si="100"/>
        <v>0</v>
      </c>
      <c r="AO136" s="46">
        <f t="shared" si="100"/>
        <v>0</v>
      </c>
      <c r="AP136" s="46">
        <f t="shared" si="100"/>
        <v>0</v>
      </c>
      <c r="AQ136" s="46">
        <f t="shared" si="100"/>
        <v>0</v>
      </c>
      <c r="AR136" s="46">
        <f t="shared" si="100"/>
        <v>0</v>
      </c>
      <c r="AS136" s="46">
        <f t="shared" si="100"/>
        <v>0</v>
      </c>
      <c r="AT136" s="46">
        <f t="shared" si="100"/>
        <v>0</v>
      </c>
      <c r="AU136" s="46">
        <f t="shared" si="100"/>
        <v>0</v>
      </c>
      <c r="AV136" s="46">
        <f t="shared" si="100"/>
        <v>0</v>
      </c>
      <c r="AW136" s="46">
        <f t="shared" si="100"/>
        <v>0</v>
      </c>
      <c r="AX136" s="46">
        <f t="shared" si="100"/>
        <v>0</v>
      </c>
      <c r="AY136" s="46">
        <f t="shared" si="100"/>
        <v>0</v>
      </c>
      <c r="AZ136" s="46">
        <f t="shared" si="100"/>
        <v>0</v>
      </c>
      <c r="BA136" s="46">
        <f t="shared" si="100"/>
        <v>0</v>
      </c>
      <c r="BB136" s="46">
        <f t="shared" si="100"/>
        <v>0</v>
      </c>
      <c r="BC136" s="46">
        <f t="shared" si="100"/>
        <v>0</v>
      </c>
      <c r="BD136" s="46">
        <f t="shared" si="100"/>
        <v>0</v>
      </c>
      <c r="BE136" s="46">
        <f t="shared" si="100"/>
        <v>0</v>
      </c>
      <c r="BF136" s="46">
        <f t="shared" si="100"/>
        <v>0</v>
      </c>
      <c r="BG136" s="46">
        <f t="shared" si="100"/>
        <v>0</v>
      </c>
      <c r="BH136" s="46">
        <f t="shared" si="100"/>
        <v>0</v>
      </c>
      <c r="BI136" s="46">
        <f t="shared" si="100"/>
        <v>0</v>
      </c>
      <c r="BJ136" s="46">
        <f t="shared" si="100"/>
        <v>0</v>
      </c>
      <c r="BK136" s="46">
        <f t="shared" si="100"/>
        <v>0</v>
      </c>
      <c r="BL136" s="46">
        <f t="shared" si="100"/>
        <v>0</v>
      </c>
      <c r="BM136" s="46">
        <f t="shared" si="100"/>
        <v>0</v>
      </c>
      <c r="BN136" s="46">
        <f t="shared" si="100"/>
        <v>0</v>
      </c>
      <c r="BO136" s="46">
        <f t="shared" si="100"/>
        <v>0</v>
      </c>
      <c r="BP136" s="46">
        <f t="shared" si="100"/>
        <v>0</v>
      </c>
      <c r="BQ136" s="46">
        <f t="shared" si="100"/>
        <v>0</v>
      </c>
      <c r="BR136" s="46">
        <f t="shared" si="100"/>
        <v>0</v>
      </c>
      <c r="BS136" s="46">
        <f t="shared" si="100"/>
        <v>0</v>
      </c>
      <c r="BT136" s="46">
        <f t="shared" si="100"/>
        <v>0</v>
      </c>
      <c r="BU136" s="46">
        <f t="shared" si="100"/>
        <v>0</v>
      </c>
      <c r="BV136" s="46">
        <f t="shared" si="100"/>
        <v>0</v>
      </c>
      <c r="BW136" s="46">
        <f t="shared" si="100"/>
        <v>0</v>
      </c>
      <c r="BX136" s="46">
        <f t="shared" si="100"/>
        <v>0</v>
      </c>
      <c r="BY136" s="46">
        <f t="shared" si="100"/>
        <v>0</v>
      </c>
      <c r="BZ136" s="46">
        <f t="shared" si="100"/>
        <v>0</v>
      </c>
      <c r="CA136" s="46">
        <f t="shared" si="100"/>
        <v>0</v>
      </c>
      <c r="CB136" s="46">
        <f t="shared" si="100"/>
        <v>0</v>
      </c>
      <c r="CC136" s="46">
        <f t="shared" si="100"/>
        <v>0</v>
      </c>
    </row>
    <row r="137" ht="15.75" hidden="1" customHeight="1" outlineLevel="1">
      <c r="B137" s="2" t="str">
        <f t="shared" si="99"/>
        <v>Trash</v>
      </c>
      <c r="J137" s="46">
        <f t="shared" ref="J137:CC137" si="101">(J$86&lt;=$C$87)*(($E95*(1+$H95)^(J$87-1))/12)</f>
        <v>0</v>
      </c>
      <c r="K137" s="46">
        <f t="shared" si="101"/>
        <v>0</v>
      </c>
      <c r="L137" s="46">
        <f t="shared" si="101"/>
        <v>0</v>
      </c>
      <c r="M137" s="46">
        <f t="shared" si="101"/>
        <v>0</v>
      </c>
      <c r="N137" s="46">
        <f t="shared" si="101"/>
        <v>0</v>
      </c>
      <c r="O137" s="46">
        <f t="shared" si="101"/>
        <v>0</v>
      </c>
      <c r="P137" s="46">
        <f t="shared" si="101"/>
        <v>0</v>
      </c>
      <c r="Q137" s="46">
        <f t="shared" si="101"/>
        <v>0</v>
      </c>
      <c r="R137" s="46">
        <f t="shared" si="101"/>
        <v>0</v>
      </c>
      <c r="S137" s="46">
        <f t="shared" si="101"/>
        <v>0</v>
      </c>
      <c r="T137" s="46">
        <f t="shared" si="101"/>
        <v>0</v>
      </c>
      <c r="U137" s="46">
        <f t="shared" si="101"/>
        <v>0</v>
      </c>
      <c r="V137" s="46">
        <f t="shared" si="101"/>
        <v>0</v>
      </c>
      <c r="W137" s="46">
        <f t="shared" si="101"/>
        <v>0</v>
      </c>
      <c r="X137" s="46">
        <f t="shared" si="101"/>
        <v>0</v>
      </c>
      <c r="Y137" s="46">
        <f t="shared" si="101"/>
        <v>0</v>
      </c>
      <c r="Z137" s="46">
        <f t="shared" si="101"/>
        <v>0</v>
      </c>
      <c r="AA137" s="46">
        <f t="shared" si="101"/>
        <v>0</v>
      </c>
      <c r="AB137" s="46">
        <f t="shared" si="101"/>
        <v>0</v>
      </c>
      <c r="AC137" s="46">
        <f t="shared" si="101"/>
        <v>0</v>
      </c>
      <c r="AD137" s="46">
        <f t="shared" si="101"/>
        <v>0</v>
      </c>
      <c r="AE137" s="46">
        <f t="shared" si="101"/>
        <v>0</v>
      </c>
      <c r="AF137" s="46">
        <f t="shared" si="101"/>
        <v>0</v>
      </c>
      <c r="AG137" s="46">
        <f t="shared" si="101"/>
        <v>0</v>
      </c>
      <c r="AH137" s="46">
        <f t="shared" si="101"/>
        <v>0</v>
      </c>
      <c r="AI137" s="46">
        <f t="shared" si="101"/>
        <v>0</v>
      </c>
      <c r="AJ137" s="46">
        <f t="shared" si="101"/>
        <v>0</v>
      </c>
      <c r="AK137" s="46">
        <f t="shared" si="101"/>
        <v>0</v>
      </c>
      <c r="AL137" s="46">
        <f t="shared" si="101"/>
        <v>0</v>
      </c>
      <c r="AM137" s="46">
        <f t="shared" si="101"/>
        <v>0</v>
      </c>
      <c r="AN137" s="46">
        <f t="shared" si="101"/>
        <v>0</v>
      </c>
      <c r="AO137" s="46">
        <f t="shared" si="101"/>
        <v>0</v>
      </c>
      <c r="AP137" s="46">
        <f t="shared" si="101"/>
        <v>0</v>
      </c>
      <c r="AQ137" s="46">
        <f t="shared" si="101"/>
        <v>0</v>
      </c>
      <c r="AR137" s="46">
        <f t="shared" si="101"/>
        <v>0</v>
      </c>
      <c r="AS137" s="46">
        <f t="shared" si="101"/>
        <v>0</v>
      </c>
      <c r="AT137" s="46">
        <f t="shared" si="101"/>
        <v>0</v>
      </c>
      <c r="AU137" s="46">
        <f t="shared" si="101"/>
        <v>0</v>
      </c>
      <c r="AV137" s="46">
        <f t="shared" si="101"/>
        <v>0</v>
      </c>
      <c r="AW137" s="46">
        <f t="shared" si="101"/>
        <v>0</v>
      </c>
      <c r="AX137" s="46">
        <f t="shared" si="101"/>
        <v>0</v>
      </c>
      <c r="AY137" s="46">
        <f t="shared" si="101"/>
        <v>0</v>
      </c>
      <c r="AZ137" s="46">
        <f t="shared" si="101"/>
        <v>0</v>
      </c>
      <c r="BA137" s="46">
        <f t="shared" si="101"/>
        <v>0</v>
      </c>
      <c r="BB137" s="46">
        <f t="shared" si="101"/>
        <v>0</v>
      </c>
      <c r="BC137" s="46">
        <f t="shared" si="101"/>
        <v>0</v>
      </c>
      <c r="BD137" s="46">
        <f t="shared" si="101"/>
        <v>0</v>
      </c>
      <c r="BE137" s="46">
        <f t="shared" si="101"/>
        <v>0</v>
      </c>
      <c r="BF137" s="46">
        <f t="shared" si="101"/>
        <v>0</v>
      </c>
      <c r="BG137" s="46">
        <f t="shared" si="101"/>
        <v>0</v>
      </c>
      <c r="BH137" s="46">
        <f t="shared" si="101"/>
        <v>0</v>
      </c>
      <c r="BI137" s="46">
        <f t="shared" si="101"/>
        <v>0</v>
      </c>
      <c r="BJ137" s="46">
        <f t="shared" si="101"/>
        <v>0</v>
      </c>
      <c r="BK137" s="46">
        <f t="shared" si="101"/>
        <v>0</v>
      </c>
      <c r="BL137" s="46">
        <f t="shared" si="101"/>
        <v>0</v>
      </c>
      <c r="BM137" s="46">
        <f t="shared" si="101"/>
        <v>0</v>
      </c>
      <c r="BN137" s="46">
        <f t="shared" si="101"/>
        <v>0</v>
      </c>
      <c r="BO137" s="46">
        <f t="shared" si="101"/>
        <v>0</v>
      </c>
      <c r="BP137" s="46">
        <f t="shared" si="101"/>
        <v>0</v>
      </c>
      <c r="BQ137" s="46">
        <f t="shared" si="101"/>
        <v>0</v>
      </c>
      <c r="BR137" s="46">
        <f t="shared" si="101"/>
        <v>0</v>
      </c>
      <c r="BS137" s="46">
        <f t="shared" si="101"/>
        <v>0</v>
      </c>
      <c r="BT137" s="46">
        <f t="shared" si="101"/>
        <v>0</v>
      </c>
      <c r="BU137" s="46">
        <f t="shared" si="101"/>
        <v>0</v>
      </c>
      <c r="BV137" s="46">
        <f t="shared" si="101"/>
        <v>0</v>
      </c>
      <c r="BW137" s="46">
        <f t="shared" si="101"/>
        <v>0</v>
      </c>
      <c r="BX137" s="46">
        <f t="shared" si="101"/>
        <v>0</v>
      </c>
      <c r="BY137" s="46">
        <f t="shared" si="101"/>
        <v>0</v>
      </c>
      <c r="BZ137" s="46">
        <f t="shared" si="101"/>
        <v>0</v>
      </c>
      <c r="CA137" s="46">
        <f t="shared" si="101"/>
        <v>0</v>
      </c>
      <c r="CB137" s="46">
        <f t="shared" si="101"/>
        <v>0</v>
      </c>
      <c r="CC137" s="46">
        <f t="shared" si="101"/>
        <v>0</v>
      </c>
    </row>
    <row r="138" ht="15.75" hidden="1" customHeight="1" outlineLevel="1">
      <c r="B138" s="2" t="str">
        <f t="shared" si="99"/>
        <v>Parking</v>
      </c>
      <c r="J138" s="46">
        <f t="shared" ref="J138:CC138" si="102">(J$86&lt;=$C$87)*(($E96*(1+$H96)^(J$87-1))/12)</f>
        <v>0</v>
      </c>
      <c r="K138" s="46">
        <f t="shared" si="102"/>
        <v>0</v>
      </c>
      <c r="L138" s="46">
        <f t="shared" si="102"/>
        <v>0</v>
      </c>
      <c r="M138" s="46">
        <f t="shared" si="102"/>
        <v>0</v>
      </c>
      <c r="N138" s="46">
        <f t="shared" si="102"/>
        <v>0</v>
      </c>
      <c r="O138" s="46">
        <f t="shared" si="102"/>
        <v>0</v>
      </c>
      <c r="P138" s="46">
        <f t="shared" si="102"/>
        <v>0</v>
      </c>
      <c r="Q138" s="46">
        <f t="shared" si="102"/>
        <v>0</v>
      </c>
      <c r="R138" s="46">
        <f t="shared" si="102"/>
        <v>0</v>
      </c>
      <c r="S138" s="46">
        <f t="shared" si="102"/>
        <v>0</v>
      </c>
      <c r="T138" s="46">
        <f t="shared" si="102"/>
        <v>0</v>
      </c>
      <c r="U138" s="46">
        <f t="shared" si="102"/>
        <v>0</v>
      </c>
      <c r="V138" s="46">
        <f t="shared" si="102"/>
        <v>0</v>
      </c>
      <c r="W138" s="46">
        <f t="shared" si="102"/>
        <v>0</v>
      </c>
      <c r="X138" s="46">
        <f t="shared" si="102"/>
        <v>0</v>
      </c>
      <c r="Y138" s="46">
        <f t="shared" si="102"/>
        <v>0</v>
      </c>
      <c r="Z138" s="46">
        <f t="shared" si="102"/>
        <v>0</v>
      </c>
      <c r="AA138" s="46">
        <f t="shared" si="102"/>
        <v>0</v>
      </c>
      <c r="AB138" s="46">
        <f t="shared" si="102"/>
        <v>0</v>
      </c>
      <c r="AC138" s="46">
        <f t="shared" si="102"/>
        <v>0</v>
      </c>
      <c r="AD138" s="46">
        <f t="shared" si="102"/>
        <v>0</v>
      </c>
      <c r="AE138" s="46">
        <f t="shared" si="102"/>
        <v>0</v>
      </c>
      <c r="AF138" s="46">
        <f t="shared" si="102"/>
        <v>0</v>
      </c>
      <c r="AG138" s="46">
        <f t="shared" si="102"/>
        <v>0</v>
      </c>
      <c r="AH138" s="46">
        <f t="shared" si="102"/>
        <v>0</v>
      </c>
      <c r="AI138" s="46">
        <f t="shared" si="102"/>
        <v>0</v>
      </c>
      <c r="AJ138" s="46">
        <f t="shared" si="102"/>
        <v>0</v>
      </c>
      <c r="AK138" s="46">
        <f t="shared" si="102"/>
        <v>0</v>
      </c>
      <c r="AL138" s="46">
        <f t="shared" si="102"/>
        <v>0</v>
      </c>
      <c r="AM138" s="46">
        <f t="shared" si="102"/>
        <v>0</v>
      </c>
      <c r="AN138" s="46">
        <f t="shared" si="102"/>
        <v>0</v>
      </c>
      <c r="AO138" s="46">
        <f t="shared" si="102"/>
        <v>0</v>
      </c>
      <c r="AP138" s="46">
        <f t="shared" si="102"/>
        <v>0</v>
      </c>
      <c r="AQ138" s="46">
        <f t="shared" si="102"/>
        <v>0</v>
      </c>
      <c r="AR138" s="46">
        <f t="shared" si="102"/>
        <v>0</v>
      </c>
      <c r="AS138" s="46">
        <f t="shared" si="102"/>
        <v>0</v>
      </c>
      <c r="AT138" s="46">
        <f t="shared" si="102"/>
        <v>0</v>
      </c>
      <c r="AU138" s="46">
        <f t="shared" si="102"/>
        <v>0</v>
      </c>
      <c r="AV138" s="46">
        <f t="shared" si="102"/>
        <v>0</v>
      </c>
      <c r="AW138" s="46">
        <f t="shared" si="102"/>
        <v>0</v>
      </c>
      <c r="AX138" s="46">
        <f t="shared" si="102"/>
        <v>0</v>
      </c>
      <c r="AY138" s="46">
        <f t="shared" si="102"/>
        <v>0</v>
      </c>
      <c r="AZ138" s="46">
        <f t="shared" si="102"/>
        <v>0</v>
      </c>
      <c r="BA138" s="46">
        <f t="shared" si="102"/>
        <v>0</v>
      </c>
      <c r="BB138" s="46">
        <f t="shared" si="102"/>
        <v>0</v>
      </c>
      <c r="BC138" s="46">
        <f t="shared" si="102"/>
        <v>0</v>
      </c>
      <c r="BD138" s="46">
        <f t="shared" si="102"/>
        <v>0</v>
      </c>
      <c r="BE138" s="46">
        <f t="shared" si="102"/>
        <v>0</v>
      </c>
      <c r="BF138" s="46">
        <f t="shared" si="102"/>
        <v>0</v>
      </c>
      <c r="BG138" s="46">
        <f t="shared" si="102"/>
        <v>0</v>
      </c>
      <c r="BH138" s="46">
        <f t="shared" si="102"/>
        <v>0</v>
      </c>
      <c r="BI138" s="46">
        <f t="shared" si="102"/>
        <v>0</v>
      </c>
      <c r="BJ138" s="46">
        <f t="shared" si="102"/>
        <v>0</v>
      </c>
      <c r="BK138" s="46">
        <f t="shared" si="102"/>
        <v>0</v>
      </c>
      <c r="BL138" s="46">
        <f t="shared" si="102"/>
        <v>0</v>
      </c>
      <c r="BM138" s="46">
        <f t="shared" si="102"/>
        <v>0</v>
      </c>
      <c r="BN138" s="46">
        <f t="shared" si="102"/>
        <v>0</v>
      </c>
      <c r="BO138" s="46">
        <f t="shared" si="102"/>
        <v>0</v>
      </c>
      <c r="BP138" s="46">
        <f t="shared" si="102"/>
        <v>0</v>
      </c>
      <c r="BQ138" s="46">
        <f t="shared" si="102"/>
        <v>0</v>
      </c>
      <c r="BR138" s="46">
        <f t="shared" si="102"/>
        <v>0</v>
      </c>
      <c r="BS138" s="46">
        <f t="shared" si="102"/>
        <v>0</v>
      </c>
      <c r="BT138" s="46">
        <f t="shared" si="102"/>
        <v>0</v>
      </c>
      <c r="BU138" s="46">
        <f t="shared" si="102"/>
        <v>0</v>
      </c>
      <c r="BV138" s="46">
        <f t="shared" si="102"/>
        <v>0</v>
      </c>
      <c r="BW138" s="46">
        <f t="shared" si="102"/>
        <v>0</v>
      </c>
      <c r="BX138" s="46">
        <f t="shared" si="102"/>
        <v>0</v>
      </c>
      <c r="BY138" s="46">
        <f t="shared" si="102"/>
        <v>0</v>
      </c>
      <c r="BZ138" s="46">
        <f t="shared" si="102"/>
        <v>0</v>
      </c>
      <c r="CA138" s="46">
        <f t="shared" si="102"/>
        <v>0</v>
      </c>
      <c r="CB138" s="46">
        <f t="shared" si="102"/>
        <v>0</v>
      </c>
      <c r="CC138" s="46">
        <f t="shared" si="102"/>
        <v>0</v>
      </c>
    </row>
    <row r="139" ht="15.75" hidden="1" customHeight="1" outlineLevel="1">
      <c r="B139" s="2" t="str">
        <f t="shared" si="99"/>
        <v>R&amp;M</v>
      </c>
      <c r="J139" s="46">
        <f t="shared" ref="J139:CC139" si="103">(J$86&lt;=$C$87)*(($E97*(1+$H97)^(J$87-1))/12)</f>
        <v>0</v>
      </c>
      <c r="K139" s="46">
        <f t="shared" si="103"/>
        <v>0</v>
      </c>
      <c r="L139" s="46">
        <f t="shared" si="103"/>
        <v>0</v>
      </c>
      <c r="M139" s="46">
        <f t="shared" si="103"/>
        <v>0</v>
      </c>
      <c r="N139" s="46">
        <f t="shared" si="103"/>
        <v>0</v>
      </c>
      <c r="O139" s="46">
        <f t="shared" si="103"/>
        <v>0</v>
      </c>
      <c r="P139" s="46">
        <f t="shared" si="103"/>
        <v>0</v>
      </c>
      <c r="Q139" s="46">
        <f t="shared" si="103"/>
        <v>0</v>
      </c>
      <c r="R139" s="46">
        <f t="shared" si="103"/>
        <v>0</v>
      </c>
      <c r="S139" s="46">
        <f t="shared" si="103"/>
        <v>0</v>
      </c>
      <c r="T139" s="46">
        <f t="shared" si="103"/>
        <v>0</v>
      </c>
      <c r="U139" s="46">
        <f t="shared" si="103"/>
        <v>0</v>
      </c>
      <c r="V139" s="46">
        <f t="shared" si="103"/>
        <v>0</v>
      </c>
      <c r="W139" s="46">
        <f t="shared" si="103"/>
        <v>0</v>
      </c>
      <c r="X139" s="46">
        <f t="shared" si="103"/>
        <v>0</v>
      </c>
      <c r="Y139" s="46">
        <f t="shared" si="103"/>
        <v>0</v>
      </c>
      <c r="Z139" s="46">
        <f t="shared" si="103"/>
        <v>0</v>
      </c>
      <c r="AA139" s="46">
        <f t="shared" si="103"/>
        <v>0</v>
      </c>
      <c r="AB139" s="46">
        <f t="shared" si="103"/>
        <v>0</v>
      </c>
      <c r="AC139" s="46">
        <f t="shared" si="103"/>
        <v>0</v>
      </c>
      <c r="AD139" s="46">
        <f t="shared" si="103"/>
        <v>0</v>
      </c>
      <c r="AE139" s="46">
        <f t="shared" si="103"/>
        <v>0</v>
      </c>
      <c r="AF139" s="46">
        <f t="shared" si="103"/>
        <v>0</v>
      </c>
      <c r="AG139" s="46">
        <f t="shared" si="103"/>
        <v>0</v>
      </c>
      <c r="AH139" s="46">
        <f t="shared" si="103"/>
        <v>0</v>
      </c>
      <c r="AI139" s="46">
        <f t="shared" si="103"/>
        <v>0</v>
      </c>
      <c r="AJ139" s="46">
        <f t="shared" si="103"/>
        <v>0</v>
      </c>
      <c r="AK139" s="46">
        <f t="shared" si="103"/>
        <v>0</v>
      </c>
      <c r="AL139" s="46">
        <f t="shared" si="103"/>
        <v>0</v>
      </c>
      <c r="AM139" s="46">
        <f t="shared" si="103"/>
        <v>0</v>
      </c>
      <c r="AN139" s="46">
        <f t="shared" si="103"/>
        <v>0</v>
      </c>
      <c r="AO139" s="46">
        <f t="shared" si="103"/>
        <v>0</v>
      </c>
      <c r="AP139" s="46">
        <f t="shared" si="103"/>
        <v>0</v>
      </c>
      <c r="AQ139" s="46">
        <f t="shared" si="103"/>
        <v>0</v>
      </c>
      <c r="AR139" s="46">
        <f t="shared" si="103"/>
        <v>0</v>
      </c>
      <c r="AS139" s="46">
        <f t="shared" si="103"/>
        <v>0</v>
      </c>
      <c r="AT139" s="46">
        <f t="shared" si="103"/>
        <v>0</v>
      </c>
      <c r="AU139" s="46">
        <f t="shared" si="103"/>
        <v>0</v>
      </c>
      <c r="AV139" s="46">
        <f t="shared" si="103"/>
        <v>0</v>
      </c>
      <c r="AW139" s="46">
        <f t="shared" si="103"/>
        <v>0</v>
      </c>
      <c r="AX139" s="46">
        <f t="shared" si="103"/>
        <v>0</v>
      </c>
      <c r="AY139" s="46">
        <f t="shared" si="103"/>
        <v>0</v>
      </c>
      <c r="AZ139" s="46">
        <f t="shared" si="103"/>
        <v>0</v>
      </c>
      <c r="BA139" s="46">
        <f t="shared" si="103"/>
        <v>0</v>
      </c>
      <c r="BB139" s="46">
        <f t="shared" si="103"/>
        <v>0</v>
      </c>
      <c r="BC139" s="46">
        <f t="shared" si="103"/>
        <v>0</v>
      </c>
      <c r="BD139" s="46">
        <f t="shared" si="103"/>
        <v>0</v>
      </c>
      <c r="BE139" s="46">
        <f t="shared" si="103"/>
        <v>0</v>
      </c>
      <c r="BF139" s="46">
        <f t="shared" si="103"/>
        <v>0</v>
      </c>
      <c r="BG139" s="46">
        <f t="shared" si="103"/>
        <v>0</v>
      </c>
      <c r="BH139" s="46">
        <f t="shared" si="103"/>
        <v>0</v>
      </c>
      <c r="BI139" s="46">
        <f t="shared" si="103"/>
        <v>0</v>
      </c>
      <c r="BJ139" s="46">
        <f t="shared" si="103"/>
        <v>0</v>
      </c>
      <c r="BK139" s="46">
        <f t="shared" si="103"/>
        <v>0</v>
      </c>
      <c r="BL139" s="46">
        <f t="shared" si="103"/>
        <v>0</v>
      </c>
      <c r="BM139" s="46">
        <f t="shared" si="103"/>
        <v>0</v>
      </c>
      <c r="BN139" s="46">
        <f t="shared" si="103"/>
        <v>0</v>
      </c>
      <c r="BO139" s="46">
        <f t="shared" si="103"/>
        <v>0</v>
      </c>
      <c r="BP139" s="46">
        <f t="shared" si="103"/>
        <v>0</v>
      </c>
      <c r="BQ139" s="46">
        <f t="shared" si="103"/>
        <v>0</v>
      </c>
      <c r="BR139" s="46">
        <f t="shared" si="103"/>
        <v>0</v>
      </c>
      <c r="BS139" s="46">
        <f t="shared" si="103"/>
        <v>0</v>
      </c>
      <c r="BT139" s="46">
        <f t="shared" si="103"/>
        <v>0</v>
      </c>
      <c r="BU139" s="46">
        <f t="shared" si="103"/>
        <v>0</v>
      </c>
      <c r="BV139" s="46">
        <f t="shared" si="103"/>
        <v>0</v>
      </c>
      <c r="BW139" s="46">
        <f t="shared" si="103"/>
        <v>0</v>
      </c>
      <c r="BX139" s="46">
        <f t="shared" si="103"/>
        <v>0</v>
      </c>
      <c r="BY139" s="46">
        <f t="shared" si="103"/>
        <v>0</v>
      </c>
      <c r="BZ139" s="46">
        <f t="shared" si="103"/>
        <v>0</v>
      </c>
      <c r="CA139" s="46">
        <f t="shared" si="103"/>
        <v>0</v>
      </c>
      <c r="CB139" s="46">
        <f t="shared" si="103"/>
        <v>0</v>
      </c>
      <c r="CC139" s="46">
        <f t="shared" si="103"/>
        <v>0</v>
      </c>
    </row>
    <row r="140" ht="15.75" hidden="1" customHeight="1" outlineLevel="1">
      <c r="B140" s="2" t="str">
        <f t="shared" si="99"/>
        <v>Landscaping</v>
      </c>
      <c r="J140" s="46">
        <f t="shared" ref="J140:CC140" si="104">(J$86&lt;=$C$87)*(($E98*(1+$H98)^(J$87-1))/12)</f>
        <v>0</v>
      </c>
      <c r="K140" s="46">
        <f t="shared" si="104"/>
        <v>0</v>
      </c>
      <c r="L140" s="46">
        <f t="shared" si="104"/>
        <v>0</v>
      </c>
      <c r="M140" s="46">
        <f t="shared" si="104"/>
        <v>0</v>
      </c>
      <c r="N140" s="46">
        <f t="shared" si="104"/>
        <v>0</v>
      </c>
      <c r="O140" s="46">
        <f t="shared" si="104"/>
        <v>0</v>
      </c>
      <c r="P140" s="46">
        <f t="shared" si="104"/>
        <v>0</v>
      </c>
      <c r="Q140" s="46">
        <f t="shared" si="104"/>
        <v>0</v>
      </c>
      <c r="R140" s="46">
        <f t="shared" si="104"/>
        <v>0</v>
      </c>
      <c r="S140" s="46">
        <f t="shared" si="104"/>
        <v>0</v>
      </c>
      <c r="T140" s="46">
        <f t="shared" si="104"/>
        <v>0</v>
      </c>
      <c r="U140" s="46">
        <f t="shared" si="104"/>
        <v>0</v>
      </c>
      <c r="V140" s="46">
        <f t="shared" si="104"/>
        <v>0</v>
      </c>
      <c r="W140" s="46">
        <f t="shared" si="104"/>
        <v>0</v>
      </c>
      <c r="X140" s="46">
        <f t="shared" si="104"/>
        <v>0</v>
      </c>
      <c r="Y140" s="46">
        <f t="shared" si="104"/>
        <v>0</v>
      </c>
      <c r="Z140" s="46">
        <f t="shared" si="104"/>
        <v>0</v>
      </c>
      <c r="AA140" s="46">
        <f t="shared" si="104"/>
        <v>0</v>
      </c>
      <c r="AB140" s="46">
        <f t="shared" si="104"/>
        <v>0</v>
      </c>
      <c r="AC140" s="46">
        <f t="shared" si="104"/>
        <v>0</v>
      </c>
      <c r="AD140" s="46">
        <f t="shared" si="104"/>
        <v>0</v>
      </c>
      <c r="AE140" s="46">
        <f t="shared" si="104"/>
        <v>0</v>
      </c>
      <c r="AF140" s="46">
        <f t="shared" si="104"/>
        <v>0</v>
      </c>
      <c r="AG140" s="46">
        <f t="shared" si="104"/>
        <v>0</v>
      </c>
      <c r="AH140" s="46">
        <f t="shared" si="104"/>
        <v>0</v>
      </c>
      <c r="AI140" s="46">
        <f t="shared" si="104"/>
        <v>0</v>
      </c>
      <c r="AJ140" s="46">
        <f t="shared" si="104"/>
        <v>0</v>
      </c>
      <c r="AK140" s="46">
        <f t="shared" si="104"/>
        <v>0</v>
      </c>
      <c r="AL140" s="46">
        <f t="shared" si="104"/>
        <v>0</v>
      </c>
      <c r="AM140" s="46">
        <f t="shared" si="104"/>
        <v>0</v>
      </c>
      <c r="AN140" s="46">
        <f t="shared" si="104"/>
        <v>0</v>
      </c>
      <c r="AO140" s="46">
        <f t="shared" si="104"/>
        <v>0</v>
      </c>
      <c r="AP140" s="46">
        <f t="shared" si="104"/>
        <v>0</v>
      </c>
      <c r="AQ140" s="46">
        <f t="shared" si="104"/>
        <v>0</v>
      </c>
      <c r="AR140" s="46">
        <f t="shared" si="104"/>
        <v>0</v>
      </c>
      <c r="AS140" s="46">
        <f t="shared" si="104"/>
        <v>0</v>
      </c>
      <c r="AT140" s="46">
        <f t="shared" si="104"/>
        <v>0</v>
      </c>
      <c r="AU140" s="46">
        <f t="shared" si="104"/>
        <v>0</v>
      </c>
      <c r="AV140" s="46">
        <f t="shared" si="104"/>
        <v>0</v>
      </c>
      <c r="AW140" s="46">
        <f t="shared" si="104"/>
        <v>0</v>
      </c>
      <c r="AX140" s="46">
        <f t="shared" si="104"/>
        <v>0</v>
      </c>
      <c r="AY140" s="46">
        <f t="shared" si="104"/>
        <v>0</v>
      </c>
      <c r="AZ140" s="46">
        <f t="shared" si="104"/>
        <v>0</v>
      </c>
      <c r="BA140" s="46">
        <f t="shared" si="104"/>
        <v>0</v>
      </c>
      <c r="BB140" s="46">
        <f t="shared" si="104"/>
        <v>0</v>
      </c>
      <c r="BC140" s="46">
        <f t="shared" si="104"/>
        <v>0</v>
      </c>
      <c r="BD140" s="46">
        <f t="shared" si="104"/>
        <v>0</v>
      </c>
      <c r="BE140" s="46">
        <f t="shared" si="104"/>
        <v>0</v>
      </c>
      <c r="BF140" s="46">
        <f t="shared" si="104"/>
        <v>0</v>
      </c>
      <c r="BG140" s="46">
        <f t="shared" si="104"/>
        <v>0</v>
      </c>
      <c r="BH140" s="46">
        <f t="shared" si="104"/>
        <v>0</v>
      </c>
      <c r="BI140" s="46">
        <f t="shared" si="104"/>
        <v>0</v>
      </c>
      <c r="BJ140" s="46">
        <f t="shared" si="104"/>
        <v>0</v>
      </c>
      <c r="BK140" s="46">
        <f t="shared" si="104"/>
        <v>0</v>
      </c>
      <c r="BL140" s="46">
        <f t="shared" si="104"/>
        <v>0</v>
      </c>
      <c r="BM140" s="46">
        <f t="shared" si="104"/>
        <v>0</v>
      </c>
      <c r="BN140" s="46">
        <f t="shared" si="104"/>
        <v>0</v>
      </c>
      <c r="BO140" s="46">
        <f t="shared" si="104"/>
        <v>0</v>
      </c>
      <c r="BP140" s="46">
        <f t="shared" si="104"/>
        <v>0</v>
      </c>
      <c r="BQ140" s="46">
        <f t="shared" si="104"/>
        <v>0</v>
      </c>
      <c r="BR140" s="46">
        <f t="shared" si="104"/>
        <v>0</v>
      </c>
      <c r="BS140" s="46">
        <f t="shared" si="104"/>
        <v>0</v>
      </c>
      <c r="BT140" s="46">
        <f t="shared" si="104"/>
        <v>0</v>
      </c>
      <c r="BU140" s="46">
        <f t="shared" si="104"/>
        <v>0</v>
      </c>
      <c r="BV140" s="46">
        <f t="shared" si="104"/>
        <v>0</v>
      </c>
      <c r="BW140" s="46">
        <f t="shared" si="104"/>
        <v>0</v>
      </c>
      <c r="BX140" s="46">
        <f t="shared" si="104"/>
        <v>0</v>
      </c>
      <c r="BY140" s="46">
        <f t="shared" si="104"/>
        <v>0</v>
      </c>
      <c r="BZ140" s="46">
        <f t="shared" si="104"/>
        <v>0</v>
      </c>
      <c r="CA140" s="46">
        <f t="shared" si="104"/>
        <v>0</v>
      </c>
      <c r="CB140" s="46">
        <f t="shared" si="104"/>
        <v>0</v>
      </c>
      <c r="CC140" s="46">
        <f t="shared" si="104"/>
        <v>0</v>
      </c>
    </row>
    <row r="141" ht="15.75" hidden="1" customHeight="1" outlineLevel="1">
      <c r="B141" s="2" t="str">
        <f t="shared" si="99"/>
        <v>Windows</v>
      </c>
      <c r="J141" s="46">
        <f t="shared" ref="J141:CC141" si="105">(J$86&lt;=$C$87)*(($E99*(1+$H99)^(J$87-1))/12)</f>
        <v>0</v>
      </c>
      <c r="K141" s="46">
        <f t="shared" si="105"/>
        <v>0</v>
      </c>
      <c r="L141" s="46">
        <f t="shared" si="105"/>
        <v>0</v>
      </c>
      <c r="M141" s="46">
        <f t="shared" si="105"/>
        <v>0</v>
      </c>
      <c r="N141" s="46">
        <f t="shared" si="105"/>
        <v>0</v>
      </c>
      <c r="O141" s="46">
        <f t="shared" si="105"/>
        <v>0</v>
      </c>
      <c r="P141" s="46">
        <f t="shared" si="105"/>
        <v>0</v>
      </c>
      <c r="Q141" s="46">
        <f t="shared" si="105"/>
        <v>0</v>
      </c>
      <c r="R141" s="46">
        <f t="shared" si="105"/>
        <v>0</v>
      </c>
      <c r="S141" s="46">
        <f t="shared" si="105"/>
        <v>0</v>
      </c>
      <c r="T141" s="46">
        <f t="shared" si="105"/>
        <v>0</v>
      </c>
      <c r="U141" s="46">
        <f t="shared" si="105"/>
        <v>0</v>
      </c>
      <c r="V141" s="46">
        <f t="shared" si="105"/>
        <v>0</v>
      </c>
      <c r="W141" s="46">
        <f t="shared" si="105"/>
        <v>0</v>
      </c>
      <c r="X141" s="46">
        <f t="shared" si="105"/>
        <v>0</v>
      </c>
      <c r="Y141" s="46">
        <f t="shared" si="105"/>
        <v>0</v>
      </c>
      <c r="Z141" s="46">
        <f t="shared" si="105"/>
        <v>0</v>
      </c>
      <c r="AA141" s="46">
        <f t="shared" si="105"/>
        <v>0</v>
      </c>
      <c r="AB141" s="46">
        <f t="shared" si="105"/>
        <v>0</v>
      </c>
      <c r="AC141" s="46">
        <f t="shared" si="105"/>
        <v>0</v>
      </c>
      <c r="AD141" s="46">
        <f t="shared" si="105"/>
        <v>0</v>
      </c>
      <c r="AE141" s="46">
        <f t="shared" si="105"/>
        <v>0</v>
      </c>
      <c r="AF141" s="46">
        <f t="shared" si="105"/>
        <v>0</v>
      </c>
      <c r="AG141" s="46">
        <f t="shared" si="105"/>
        <v>0</v>
      </c>
      <c r="AH141" s="46">
        <f t="shared" si="105"/>
        <v>0</v>
      </c>
      <c r="AI141" s="46">
        <f t="shared" si="105"/>
        <v>0</v>
      </c>
      <c r="AJ141" s="46">
        <f t="shared" si="105"/>
        <v>0</v>
      </c>
      <c r="AK141" s="46">
        <f t="shared" si="105"/>
        <v>0</v>
      </c>
      <c r="AL141" s="46">
        <f t="shared" si="105"/>
        <v>0</v>
      </c>
      <c r="AM141" s="46">
        <f t="shared" si="105"/>
        <v>0</v>
      </c>
      <c r="AN141" s="46">
        <f t="shared" si="105"/>
        <v>0</v>
      </c>
      <c r="AO141" s="46">
        <f t="shared" si="105"/>
        <v>0</v>
      </c>
      <c r="AP141" s="46">
        <f t="shared" si="105"/>
        <v>0</v>
      </c>
      <c r="AQ141" s="46">
        <f t="shared" si="105"/>
        <v>0</v>
      </c>
      <c r="AR141" s="46">
        <f t="shared" si="105"/>
        <v>0</v>
      </c>
      <c r="AS141" s="46">
        <f t="shared" si="105"/>
        <v>0</v>
      </c>
      <c r="AT141" s="46">
        <f t="shared" si="105"/>
        <v>0</v>
      </c>
      <c r="AU141" s="46">
        <f t="shared" si="105"/>
        <v>0</v>
      </c>
      <c r="AV141" s="46">
        <f t="shared" si="105"/>
        <v>0</v>
      </c>
      <c r="AW141" s="46">
        <f t="shared" si="105"/>
        <v>0</v>
      </c>
      <c r="AX141" s="46">
        <f t="shared" si="105"/>
        <v>0</v>
      </c>
      <c r="AY141" s="46">
        <f t="shared" si="105"/>
        <v>0</v>
      </c>
      <c r="AZ141" s="46">
        <f t="shared" si="105"/>
        <v>0</v>
      </c>
      <c r="BA141" s="46">
        <f t="shared" si="105"/>
        <v>0</v>
      </c>
      <c r="BB141" s="46">
        <f t="shared" si="105"/>
        <v>0</v>
      </c>
      <c r="BC141" s="46">
        <f t="shared" si="105"/>
        <v>0</v>
      </c>
      <c r="BD141" s="46">
        <f t="shared" si="105"/>
        <v>0</v>
      </c>
      <c r="BE141" s="46">
        <f t="shared" si="105"/>
        <v>0</v>
      </c>
      <c r="BF141" s="46">
        <f t="shared" si="105"/>
        <v>0</v>
      </c>
      <c r="BG141" s="46">
        <f t="shared" si="105"/>
        <v>0</v>
      </c>
      <c r="BH141" s="46">
        <f t="shared" si="105"/>
        <v>0</v>
      </c>
      <c r="BI141" s="46">
        <f t="shared" si="105"/>
        <v>0</v>
      </c>
      <c r="BJ141" s="46">
        <f t="shared" si="105"/>
        <v>0</v>
      </c>
      <c r="BK141" s="46">
        <f t="shared" si="105"/>
        <v>0</v>
      </c>
      <c r="BL141" s="46">
        <f t="shared" si="105"/>
        <v>0</v>
      </c>
      <c r="BM141" s="46">
        <f t="shared" si="105"/>
        <v>0</v>
      </c>
      <c r="BN141" s="46">
        <f t="shared" si="105"/>
        <v>0</v>
      </c>
      <c r="BO141" s="46">
        <f t="shared" si="105"/>
        <v>0</v>
      </c>
      <c r="BP141" s="46">
        <f t="shared" si="105"/>
        <v>0</v>
      </c>
      <c r="BQ141" s="46">
        <f t="shared" si="105"/>
        <v>0</v>
      </c>
      <c r="BR141" s="46">
        <f t="shared" si="105"/>
        <v>0</v>
      </c>
      <c r="BS141" s="46">
        <f t="shared" si="105"/>
        <v>0</v>
      </c>
      <c r="BT141" s="46">
        <f t="shared" si="105"/>
        <v>0</v>
      </c>
      <c r="BU141" s="46">
        <f t="shared" si="105"/>
        <v>0</v>
      </c>
      <c r="BV141" s="46">
        <f t="shared" si="105"/>
        <v>0</v>
      </c>
      <c r="BW141" s="46">
        <f t="shared" si="105"/>
        <v>0</v>
      </c>
      <c r="BX141" s="46">
        <f t="shared" si="105"/>
        <v>0</v>
      </c>
      <c r="BY141" s="46">
        <f t="shared" si="105"/>
        <v>0</v>
      </c>
      <c r="BZ141" s="46">
        <f t="shared" si="105"/>
        <v>0</v>
      </c>
      <c r="CA141" s="46">
        <f t="shared" si="105"/>
        <v>0</v>
      </c>
      <c r="CB141" s="46">
        <f t="shared" si="105"/>
        <v>0</v>
      </c>
      <c r="CC141" s="46">
        <f t="shared" si="105"/>
        <v>0</v>
      </c>
    </row>
    <row r="142" ht="15.75" hidden="1" customHeight="1" outlineLevel="1">
      <c r="B142" s="2" t="str">
        <f t="shared" si="99"/>
        <v>Cleaning</v>
      </c>
      <c r="J142" s="46">
        <f t="shared" ref="J142:CC142" si="106">(J$86&lt;=$C$87)*(($E100*(1+$H100)^(J$87-1))/12)</f>
        <v>0</v>
      </c>
      <c r="K142" s="46">
        <f t="shared" si="106"/>
        <v>0</v>
      </c>
      <c r="L142" s="46">
        <f t="shared" si="106"/>
        <v>0</v>
      </c>
      <c r="M142" s="46">
        <f t="shared" si="106"/>
        <v>0</v>
      </c>
      <c r="N142" s="46">
        <f t="shared" si="106"/>
        <v>0</v>
      </c>
      <c r="O142" s="46">
        <f t="shared" si="106"/>
        <v>0</v>
      </c>
      <c r="P142" s="46">
        <f t="shared" si="106"/>
        <v>0</v>
      </c>
      <c r="Q142" s="46">
        <f t="shared" si="106"/>
        <v>0</v>
      </c>
      <c r="R142" s="46">
        <f t="shared" si="106"/>
        <v>0</v>
      </c>
      <c r="S142" s="46">
        <f t="shared" si="106"/>
        <v>0</v>
      </c>
      <c r="T142" s="46">
        <f t="shared" si="106"/>
        <v>0</v>
      </c>
      <c r="U142" s="46">
        <f t="shared" si="106"/>
        <v>0</v>
      </c>
      <c r="V142" s="46">
        <f t="shared" si="106"/>
        <v>0</v>
      </c>
      <c r="W142" s="46">
        <f t="shared" si="106"/>
        <v>0</v>
      </c>
      <c r="X142" s="46">
        <f t="shared" si="106"/>
        <v>0</v>
      </c>
      <c r="Y142" s="46">
        <f t="shared" si="106"/>
        <v>0</v>
      </c>
      <c r="Z142" s="46">
        <f t="shared" si="106"/>
        <v>0</v>
      </c>
      <c r="AA142" s="46">
        <f t="shared" si="106"/>
        <v>0</v>
      </c>
      <c r="AB142" s="46">
        <f t="shared" si="106"/>
        <v>0</v>
      </c>
      <c r="AC142" s="46">
        <f t="shared" si="106"/>
        <v>0</v>
      </c>
      <c r="AD142" s="46">
        <f t="shared" si="106"/>
        <v>0</v>
      </c>
      <c r="AE142" s="46">
        <f t="shared" si="106"/>
        <v>0</v>
      </c>
      <c r="AF142" s="46">
        <f t="shared" si="106"/>
        <v>0</v>
      </c>
      <c r="AG142" s="46">
        <f t="shared" si="106"/>
        <v>0</v>
      </c>
      <c r="AH142" s="46">
        <f t="shared" si="106"/>
        <v>0</v>
      </c>
      <c r="AI142" s="46">
        <f t="shared" si="106"/>
        <v>0</v>
      </c>
      <c r="AJ142" s="46">
        <f t="shared" si="106"/>
        <v>0</v>
      </c>
      <c r="AK142" s="46">
        <f t="shared" si="106"/>
        <v>0</v>
      </c>
      <c r="AL142" s="46">
        <f t="shared" si="106"/>
        <v>0</v>
      </c>
      <c r="AM142" s="46">
        <f t="shared" si="106"/>
        <v>0</v>
      </c>
      <c r="AN142" s="46">
        <f t="shared" si="106"/>
        <v>0</v>
      </c>
      <c r="AO142" s="46">
        <f t="shared" si="106"/>
        <v>0</v>
      </c>
      <c r="AP142" s="46">
        <f t="shared" si="106"/>
        <v>0</v>
      </c>
      <c r="AQ142" s="46">
        <f t="shared" si="106"/>
        <v>0</v>
      </c>
      <c r="AR142" s="46">
        <f t="shared" si="106"/>
        <v>0</v>
      </c>
      <c r="AS142" s="46">
        <f t="shared" si="106"/>
        <v>0</v>
      </c>
      <c r="AT142" s="46">
        <f t="shared" si="106"/>
        <v>0</v>
      </c>
      <c r="AU142" s="46">
        <f t="shared" si="106"/>
        <v>0</v>
      </c>
      <c r="AV142" s="46">
        <f t="shared" si="106"/>
        <v>0</v>
      </c>
      <c r="AW142" s="46">
        <f t="shared" si="106"/>
        <v>0</v>
      </c>
      <c r="AX142" s="46">
        <f t="shared" si="106"/>
        <v>0</v>
      </c>
      <c r="AY142" s="46">
        <f t="shared" si="106"/>
        <v>0</v>
      </c>
      <c r="AZ142" s="46">
        <f t="shared" si="106"/>
        <v>0</v>
      </c>
      <c r="BA142" s="46">
        <f t="shared" si="106"/>
        <v>0</v>
      </c>
      <c r="BB142" s="46">
        <f t="shared" si="106"/>
        <v>0</v>
      </c>
      <c r="BC142" s="46">
        <f t="shared" si="106"/>
        <v>0</v>
      </c>
      <c r="BD142" s="46">
        <f t="shared" si="106"/>
        <v>0</v>
      </c>
      <c r="BE142" s="46">
        <f t="shared" si="106"/>
        <v>0</v>
      </c>
      <c r="BF142" s="46">
        <f t="shared" si="106"/>
        <v>0</v>
      </c>
      <c r="BG142" s="46">
        <f t="shared" si="106"/>
        <v>0</v>
      </c>
      <c r="BH142" s="46">
        <f t="shared" si="106"/>
        <v>0</v>
      </c>
      <c r="BI142" s="46">
        <f t="shared" si="106"/>
        <v>0</v>
      </c>
      <c r="BJ142" s="46">
        <f t="shared" si="106"/>
        <v>0</v>
      </c>
      <c r="BK142" s="46">
        <f t="shared" si="106"/>
        <v>0</v>
      </c>
      <c r="BL142" s="46">
        <f t="shared" si="106"/>
        <v>0</v>
      </c>
      <c r="BM142" s="46">
        <f t="shared" si="106"/>
        <v>0</v>
      </c>
      <c r="BN142" s="46">
        <f t="shared" si="106"/>
        <v>0</v>
      </c>
      <c r="BO142" s="46">
        <f t="shared" si="106"/>
        <v>0</v>
      </c>
      <c r="BP142" s="46">
        <f t="shared" si="106"/>
        <v>0</v>
      </c>
      <c r="BQ142" s="46">
        <f t="shared" si="106"/>
        <v>0</v>
      </c>
      <c r="BR142" s="46">
        <f t="shared" si="106"/>
        <v>0</v>
      </c>
      <c r="BS142" s="46">
        <f t="shared" si="106"/>
        <v>0</v>
      </c>
      <c r="BT142" s="46">
        <f t="shared" si="106"/>
        <v>0</v>
      </c>
      <c r="BU142" s="46">
        <f t="shared" si="106"/>
        <v>0</v>
      </c>
      <c r="BV142" s="46">
        <f t="shared" si="106"/>
        <v>0</v>
      </c>
      <c r="BW142" s="46">
        <f t="shared" si="106"/>
        <v>0</v>
      </c>
      <c r="BX142" s="46">
        <f t="shared" si="106"/>
        <v>0</v>
      </c>
      <c r="BY142" s="46">
        <f t="shared" si="106"/>
        <v>0</v>
      </c>
      <c r="BZ142" s="46">
        <f t="shared" si="106"/>
        <v>0</v>
      </c>
      <c r="CA142" s="46">
        <f t="shared" si="106"/>
        <v>0</v>
      </c>
      <c r="CB142" s="46">
        <f t="shared" si="106"/>
        <v>0</v>
      </c>
      <c r="CC142" s="46">
        <f t="shared" si="106"/>
        <v>0</v>
      </c>
    </row>
    <row r="143" ht="15.75" hidden="1" customHeight="1" outlineLevel="1">
      <c r="B143" s="2" t="str">
        <f t="shared" si="99"/>
        <v>General CAM</v>
      </c>
      <c r="J143" s="46">
        <f t="shared" ref="J143:CC143" si="107">(J$86&lt;=$C$87)*(($E101*(1+$H101)^(J$87-1))/12)</f>
        <v>0</v>
      </c>
      <c r="K143" s="46">
        <f t="shared" si="107"/>
        <v>0</v>
      </c>
      <c r="L143" s="46">
        <f t="shared" si="107"/>
        <v>0</v>
      </c>
      <c r="M143" s="46">
        <f t="shared" si="107"/>
        <v>0</v>
      </c>
      <c r="N143" s="46">
        <f t="shared" si="107"/>
        <v>0</v>
      </c>
      <c r="O143" s="46">
        <f t="shared" si="107"/>
        <v>0</v>
      </c>
      <c r="P143" s="46">
        <f t="shared" si="107"/>
        <v>0</v>
      </c>
      <c r="Q143" s="46">
        <f t="shared" si="107"/>
        <v>0</v>
      </c>
      <c r="R143" s="46">
        <f t="shared" si="107"/>
        <v>0</v>
      </c>
      <c r="S143" s="46">
        <f t="shared" si="107"/>
        <v>0</v>
      </c>
      <c r="T143" s="46">
        <f t="shared" si="107"/>
        <v>0</v>
      </c>
      <c r="U143" s="46">
        <f t="shared" si="107"/>
        <v>0</v>
      </c>
      <c r="V143" s="46">
        <f t="shared" si="107"/>
        <v>0</v>
      </c>
      <c r="W143" s="46">
        <f t="shared" si="107"/>
        <v>0</v>
      </c>
      <c r="X143" s="46">
        <f t="shared" si="107"/>
        <v>0</v>
      </c>
      <c r="Y143" s="46">
        <f t="shared" si="107"/>
        <v>0</v>
      </c>
      <c r="Z143" s="46">
        <f t="shared" si="107"/>
        <v>0</v>
      </c>
      <c r="AA143" s="46">
        <f t="shared" si="107"/>
        <v>0</v>
      </c>
      <c r="AB143" s="46">
        <f t="shared" si="107"/>
        <v>0</v>
      </c>
      <c r="AC143" s="46">
        <f t="shared" si="107"/>
        <v>0</v>
      </c>
      <c r="AD143" s="46">
        <f t="shared" si="107"/>
        <v>0</v>
      </c>
      <c r="AE143" s="46">
        <f t="shared" si="107"/>
        <v>0</v>
      </c>
      <c r="AF143" s="46">
        <f t="shared" si="107"/>
        <v>0</v>
      </c>
      <c r="AG143" s="46">
        <f t="shared" si="107"/>
        <v>0</v>
      </c>
      <c r="AH143" s="46">
        <f t="shared" si="107"/>
        <v>0</v>
      </c>
      <c r="AI143" s="46">
        <f t="shared" si="107"/>
        <v>0</v>
      </c>
      <c r="AJ143" s="46">
        <f t="shared" si="107"/>
        <v>0</v>
      </c>
      <c r="AK143" s="46">
        <f t="shared" si="107"/>
        <v>0</v>
      </c>
      <c r="AL143" s="46">
        <f t="shared" si="107"/>
        <v>0</v>
      </c>
      <c r="AM143" s="46">
        <f t="shared" si="107"/>
        <v>0</v>
      </c>
      <c r="AN143" s="46">
        <f t="shared" si="107"/>
        <v>0</v>
      </c>
      <c r="AO143" s="46">
        <f t="shared" si="107"/>
        <v>0</v>
      </c>
      <c r="AP143" s="46">
        <f t="shared" si="107"/>
        <v>0</v>
      </c>
      <c r="AQ143" s="46">
        <f t="shared" si="107"/>
        <v>0</v>
      </c>
      <c r="AR143" s="46">
        <f t="shared" si="107"/>
        <v>0</v>
      </c>
      <c r="AS143" s="46">
        <f t="shared" si="107"/>
        <v>0</v>
      </c>
      <c r="AT143" s="46">
        <f t="shared" si="107"/>
        <v>0</v>
      </c>
      <c r="AU143" s="46">
        <f t="shared" si="107"/>
        <v>0</v>
      </c>
      <c r="AV143" s="46">
        <f t="shared" si="107"/>
        <v>0</v>
      </c>
      <c r="AW143" s="46">
        <f t="shared" si="107"/>
        <v>0</v>
      </c>
      <c r="AX143" s="46">
        <f t="shared" si="107"/>
        <v>0</v>
      </c>
      <c r="AY143" s="46">
        <f t="shared" si="107"/>
        <v>0</v>
      </c>
      <c r="AZ143" s="46">
        <f t="shared" si="107"/>
        <v>0</v>
      </c>
      <c r="BA143" s="46">
        <f t="shared" si="107"/>
        <v>0</v>
      </c>
      <c r="BB143" s="46">
        <f t="shared" si="107"/>
        <v>0</v>
      </c>
      <c r="BC143" s="46">
        <f t="shared" si="107"/>
        <v>0</v>
      </c>
      <c r="BD143" s="46">
        <f t="shared" si="107"/>
        <v>0</v>
      </c>
      <c r="BE143" s="46">
        <f t="shared" si="107"/>
        <v>0</v>
      </c>
      <c r="BF143" s="46">
        <f t="shared" si="107"/>
        <v>0</v>
      </c>
      <c r="BG143" s="46">
        <f t="shared" si="107"/>
        <v>0</v>
      </c>
      <c r="BH143" s="46">
        <f t="shared" si="107"/>
        <v>0</v>
      </c>
      <c r="BI143" s="46">
        <f t="shared" si="107"/>
        <v>0</v>
      </c>
      <c r="BJ143" s="46">
        <f t="shared" si="107"/>
        <v>0</v>
      </c>
      <c r="BK143" s="46">
        <f t="shared" si="107"/>
        <v>0</v>
      </c>
      <c r="BL143" s="46">
        <f t="shared" si="107"/>
        <v>0</v>
      </c>
      <c r="BM143" s="46">
        <f t="shared" si="107"/>
        <v>0</v>
      </c>
      <c r="BN143" s="46">
        <f t="shared" si="107"/>
        <v>0</v>
      </c>
      <c r="BO143" s="46">
        <f t="shared" si="107"/>
        <v>0</v>
      </c>
      <c r="BP143" s="46">
        <f t="shared" si="107"/>
        <v>0</v>
      </c>
      <c r="BQ143" s="46">
        <f t="shared" si="107"/>
        <v>0</v>
      </c>
      <c r="BR143" s="46">
        <f t="shared" si="107"/>
        <v>0</v>
      </c>
      <c r="BS143" s="46">
        <f t="shared" si="107"/>
        <v>0</v>
      </c>
      <c r="BT143" s="46">
        <f t="shared" si="107"/>
        <v>0</v>
      </c>
      <c r="BU143" s="46">
        <f t="shared" si="107"/>
        <v>0</v>
      </c>
      <c r="BV143" s="46">
        <f t="shared" si="107"/>
        <v>0</v>
      </c>
      <c r="BW143" s="46">
        <f t="shared" si="107"/>
        <v>0</v>
      </c>
      <c r="BX143" s="46">
        <f t="shared" si="107"/>
        <v>0</v>
      </c>
      <c r="BY143" s="46">
        <f t="shared" si="107"/>
        <v>0</v>
      </c>
      <c r="BZ143" s="46">
        <f t="shared" si="107"/>
        <v>0</v>
      </c>
      <c r="CA143" s="46">
        <f t="shared" si="107"/>
        <v>0</v>
      </c>
      <c r="CB143" s="46">
        <f t="shared" si="107"/>
        <v>0</v>
      </c>
      <c r="CC143" s="46">
        <f t="shared" si="107"/>
        <v>0</v>
      </c>
    </row>
    <row r="144" ht="15.75" hidden="1" customHeight="1" outlineLevel="1">
      <c r="B144" s="2" t="str">
        <f t="shared" si="99"/>
        <v>Prop. Tax</v>
      </c>
      <c r="J144" s="46">
        <f t="shared" ref="J144:CC144" si="108">(J$86&lt;=$C$87)*(($E102*(1+$H102)^(J$87-1))/12)</f>
        <v>0</v>
      </c>
      <c r="K144" s="46">
        <f t="shared" si="108"/>
        <v>0</v>
      </c>
      <c r="L144" s="46">
        <f t="shared" si="108"/>
        <v>0</v>
      </c>
      <c r="M144" s="46">
        <f t="shared" si="108"/>
        <v>0</v>
      </c>
      <c r="N144" s="46">
        <f t="shared" si="108"/>
        <v>0</v>
      </c>
      <c r="O144" s="46">
        <f t="shared" si="108"/>
        <v>0</v>
      </c>
      <c r="P144" s="46">
        <f t="shared" si="108"/>
        <v>0</v>
      </c>
      <c r="Q144" s="46">
        <f t="shared" si="108"/>
        <v>0</v>
      </c>
      <c r="R144" s="46">
        <f t="shared" si="108"/>
        <v>0</v>
      </c>
      <c r="S144" s="46">
        <f t="shared" si="108"/>
        <v>0</v>
      </c>
      <c r="T144" s="46">
        <f t="shared" si="108"/>
        <v>0</v>
      </c>
      <c r="U144" s="46">
        <f t="shared" si="108"/>
        <v>0</v>
      </c>
      <c r="V144" s="46">
        <f t="shared" si="108"/>
        <v>0</v>
      </c>
      <c r="W144" s="46">
        <f t="shared" si="108"/>
        <v>0</v>
      </c>
      <c r="X144" s="46">
        <f t="shared" si="108"/>
        <v>0</v>
      </c>
      <c r="Y144" s="46">
        <f t="shared" si="108"/>
        <v>0</v>
      </c>
      <c r="Z144" s="46">
        <f t="shared" si="108"/>
        <v>0</v>
      </c>
      <c r="AA144" s="46">
        <f t="shared" si="108"/>
        <v>0</v>
      </c>
      <c r="AB144" s="46">
        <f t="shared" si="108"/>
        <v>0</v>
      </c>
      <c r="AC144" s="46">
        <f t="shared" si="108"/>
        <v>0</v>
      </c>
      <c r="AD144" s="46">
        <f t="shared" si="108"/>
        <v>0</v>
      </c>
      <c r="AE144" s="46">
        <f t="shared" si="108"/>
        <v>0</v>
      </c>
      <c r="AF144" s="46">
        <f t="shared" si="108"/>
        <v>0</v>
      </c>
      <c r="AG144" s="46">
        <f t="shared" si="108"/>
        <v>0</v>
      </c>
      <c r="AH144" s="46">
        <f t="shared" si="108"/>
        <v>0</v>
      </c>
      <c r="AI144" s="46">
        <f t="shared" si="108"/>
        <v>0</v>
      </c>
      <c r="AJ144" s="46">
        <f t="shared" si="108"/>
        <v>0</v>
      </c>
      <c r="AK144" s="46">
        <f t="shared" si="108"/>
        <v>0</v>
      </c>
      <c r="AL144" s="46">
        <f t="shared" si="108"/>
        <v>0</v>
      </c>
      <c r="AM144" s="46">
        <f t="shared" si="108"/>
        <v>0</v>
      </c>
      <c r="AN144" s="46">
        <f t="shared" si="108"/>
        <v>0</v>
      </c>
      <c r="AO144" s="46">
        <f t="shared" si="108"/>
        <v>0</v>
      </c>
      <c r="AP144" s="46">
        <f t="shared" si="108"/>
        <v>0</v>
      </c>
      <c r="AQ144" s="46">
        <f t="shared" si="108"/>
        <v>0</v>
      </c>
      <c r="AR144" s="46">
        <f t="shared" si="108"/>
        <v>0</v>
      </c>
      <c r="AS144" s="46">
        <f t="shared" si="108"/>
        <v>0</v>
      </c>
      <c r="AT144" s="46">
        <f t="shared" si="108"/>
        <v>0</v>
      </c>
      <c r="AU144" s="46">
        <f t="shared" si="108"/>
        <v>0</v>
      </c>
      <c r="AV144" s="46">
        <f t="shared" si="108"/>
        <v>0</v>
      </c>
      <c r="AW144" s="46">
        <f t="shared" si="108"/>
        <v>0</v>
      </c>
      <c r="AX144" s="46">
        <f t="shared" si="108"/>
        <v>0</v>
      </c>
      <c r="AY144" s="46">
        <f t="shared" si="108"/>
        <v>0</v>
      </c>
      <c r="AZ144" s="46">
        <f t="shared" si="108"/>
        <v>0</v>
      </c>
      <c r="BA144" s="46">
        <f t="shared" si="108"/>
        <v>0</v>
      </c>
      <c r="BB144" s="46">
        <f t="shared" si="108"/>
        <v>0</v>
      </c>
      <c r="BC144" s="46">
        <f t="shared" si="108"/>
        <v>0</v>
      </c>
      <c r="BD144" s="46">
        <f t="shared" si="108"/>
        <v>0</v>
      </c>
      <c r="BE144" s="46">
        <f t="shared" si="108"/>
        <v>0</v>
      </c>
      <c r="BF144" s="46">
        <f t="shared" si="108"/>
        <v>0</v>
      </c>
      <c r="BG144" s="46">
        <f t="shared" si="108"/>
        <v>0</v>
      </c>
      <c r="BH144" s="46">
        <f t="shared" si="108"/>
        <v>0</v>
      </c>
      <c r="BI144" s="46">
        <f t="shared" si="108"/>
        <v>0</v>
      </c>
      <c r="BJ144" s="46">
        <f t="shared" si="108"/>
        <v>0</v>
      </c>
      <c r="BK144" s="46">
        <f t="shared" si="108"/>
        <v>0</v>
      </c>
      <c r="BL144" s="46">
        <f t="shared" si="108"/>
        <v>0</v>
      </c>
      <c r="BM144" s="46">
        <f t="shared" si="108"/>
        <v>0</v>
      </c>
      <c r="BN144" s="46">
        <f t="shared" si="108"/>
        <v>0</v>
      </c>
      <c r="BO144" s="46">
        <f t="shared" si="108"/>
        <v>0</v>
      </c>
      <c r="BP144" s="46">
        <f t="shared" si="108"/>
        <v>0</v>
      </c>
      <c r="BQ144" s="46">
        <f t="shared" si="108"/>
        <v>0</v>
      </c>
      <c r="BR144" s="46">
        <f t="shared" si="108"/>
        <v>0</v>
      </c>
      <c r="BS144" s="46">
        <f t="shared" si="108"/>
        <v>0</v>
      </c>
      <c r="BT144" s="46">
        <f t="shared" si="108"/>
        <v>0</v>
      </c>
      <c r="BU144" s="46">
        <f t="shared" si="108"/>
        <v>0</v>
      </c>
      <c r="BV144" s="46">
        <f t="shared" si="108"/>
        <v>0</v>
      </c>
      <c r="BW144" s="46">
        <f t="shared" si="108"/>
        <v>0</v>
      </c>
      <c r="BX144" s="46">
        <f t="shared" si="108"/>
        <v>0</v>
      </c>
      <c r="BY144" s="46">
        <f t="shared" si="108"/>
        <v>0</v>
      </c>
      <c r="BZ144" s="46">
        <f t="shared" si="108"/>
        <v>0</v>
      </c>
      <c r="CA144" s="46">
        <f t="shared" si="108"/>
        <v>0</v>
      </c>
      <c r="CB144" s="46">
        <f t="shared" si="108"/>
        <v>0</v>
      </c>
      <c r="CC144" s="46">
        <f t="shared" si="108"/>
        <v>0</v>
      </c>
    </row>
    <row r="145" ht="15.75" hidden="1" customHeight="1" outlineLevel="1">
      <c r="B145" s="2" t="str">
        <f t="shared" si="99"/>
        <v>Insurance</v>
      </c>
      <c r="J145" s="46">
        <f t="shared" ref="J145:CC145" si="109">(J$86&lt;=$C$87)*(($E103*(1+$H103)^(J$87-1))/12)</f>
        <v>0</v>
      </c>
      <c r="K145" s="46">
        <f t="shared" si="109"/>
        <v>0</v>
      </c>
      <c r="L145" s="46">
        <f t="shared" si="109"/>
        <v>0</v>
      </c>
      <c r="M145" s="46">
        <f t="shared" si="109"/>
        <v>0</v>
      </c>
      <c r="N145" s="46">
        <f t="shared" si="109"/>
        <v>0</v>
      </c>
      <c r="O145" s="46">
        <f t="shared" si="109"/>
        <v>0</v>
      </c>
      <c r="P145" s="46">
        <f t="shared" si="109"/>
        <v>0</v>
      </c>
      <c r="Q145" s="46">
        <f t="shared" si="109"/>
        <v>0</v>
      </c>
      <c r="R145" s="46">
        <f t="shared" si="109"/>
        <v>0</v>
      </c>
      <c r="S145" s="46">
        <f t="shared" si="109"/>
        <v>0</v>
      </c>
      <c r="T145" s="46">
        <f t="shared" si="109"/>
        <v>0</v>
      </c>
      <c r="U145" s="46">
        <f t="shared" si="109"/>
        <v>0</v>
      </c>
      <c r="V145" s="46">
        <f t="shared" si="109"/>
        <v>0</v>
      </c>
      <c r="W145" s="46">
        <f t="shared" si="109"/>
        <v>0</v>
      </c>
      <c r="X145" s="46">
        <f t="shared" si="109"/>
        <v>0</v>
      </c>
      <c r="Y145" s="46">
        <f t="shared" si="109"/>
        <v>0</v>
      </c>
      <c r="Z145" s="46">
        <f t="shared" si="109"/>
        <v>0</v>
      </c>
      <c r="AA145" s="46">
        <f t="shared" si="109"/>
        <v>0</v>
      </c>
      <c r="AB145" s="46">
        <f t="shared" si="109"/>
        <v>0</v>
      </c>
      <c r="AC145" s="46">
        <f t="shared" si="109"/>
        <v>0</v>
      </c>
      <c r="AD145" s="46">
        <f t="shared" si="109"/>
        <v>0</v>
      </c>
      <c r="AE145" s="46">
        <f t="shared" si="109"/>
        <v>0</v>
      </c>
      <c r="AF145" s="46">
        <f t="shared" si="109"/>
        <v>0</v>
      </c>
      <c r="AG145" s="46">
        <f t="shared" si="109"/>
        <v>0</v>
      </c>
      <c r="AH145" s="46">
        <f t="shared" si="109"/>
        <v>0</v>
      </c>
      <c r="AI145" s="46">
        <f t="shared" si="109"/>
        <v>0</v>
      </c>
      <c r="AJ145" s="46">
        <f t="shared" si="109"/>
        <v>0</v>
      </c>
      <c r="AK145" s="46">
        <f t="shared" si="109"/>
        <v>0</v>
      </c>
      <c r="AL145" s="46">
        <f t="shared" si="109"/>
        <v>0</v>
      </c>
      <c r="AM145" s="46">
        <f t="shared" si="109"/>
        <v>0</v>
      </c>
      <c r="AN145" s="46">
        <f t="shared" si="109"/>
        <v>0</v>
      </c>
      <c r="AO145" s="46">
        <f t="shared" si="109"/>
        <v>0</v>
      </c>
      <c r="AP145" s="46">
        <f t="shared" si="109"/>
        <v>0</v>
      </c>
      <c r="AQ145" s="46">
        <f t="shared" si="109"/>
        <v>0</v>
      </c>
      <c r="AR145" s="46">
        <f t="shared" si="109"/>
        <v>0</v>
      </c>
      <c r="AS145" s="46">
        <f t="shared" si="109"/>
        <v>0</v>
      </c>
      <c r="AT145" s="46">
        <f t="shared" si="109"/>
        <v>0</v>
      </c>
      <c r="AU145" s="46">
        <f t="shared" si="109"/>
        <v>0</v>
      </c>
      <c r="AV145" s="46">
        <f t="shared" si="109"/>
        <v>0</v>
      </c>
      <c r="AW145" s="46">
        <f t="shared" si="109"/>
        <v>0</v>
      </c>
      <c r="AX145" s="46">
        <f t="shared" si="109"/>
        <v>0</v>
      </c>
      <c r="AY145" s="46">
        <f t="shared" si="109"/>
        <v>0</v>
      </c>
      <c r="AZ145" s="46">
        <f t="shared" si="109"/>
        <v>0</v>
      </c>
      <c r="BA145" s="46">
        <f t="shared" si="109"/>
        <v>0</v>
      </c>
      <c r="BB145" s="46">
        <f t="shared" si="109"/>
        <v>0</v>
      </c>
      <c r="BC145" s="46">
        <f t="shared" si="109"/>
        <v>0</v>
      </c>
      <c r="BD145" s="46">
        <f t="shared" si="109"/>
        <v>0</v>
      </c>
      <c r="BE145" s="46">
        <f t="shared" si="109"/>
        <v>0</v>
      </c>
      <c r="BF145" s="46">
        <f t="shared" si="109"/>
        <v>0</v>
      </c>
      <c r="BG145" s="46">
        <f t="shared" si="109"/>
        <v>0</v>
      </c>
      <c r="BH145" s="46">
        <f t="shared" si="109"/>
        <v>0</v>
      </c>
      <c r="BI145" s="46">
        <f t="shared" si="109"/>
        <v>0</v>
      </c>
      <c r="BJ145" s="46">
        <f t="shared" si="109"/>
        <v>0</v>
      </c>
      <c r="BK145" s="46">
        <f t="shared" si="109"/>
        <v>0</v>
      </c>
      <c r="BL145" s="46">
        <f t="shared" si="109"/>
        <v>0</v>
      </c>
      <c r="BM145" s="46">
        <f t="shared" si="109"/>
        <v>0</v>
      </c>
      <c r="BN145" s="46">
        <f t="shared" si="109"/>
        <v>0</v>
      </c>
      <c r="BO145" s="46">
        <f t="shared" si="109"/>
        <v>0</v>
      </c>
      <c r="BP145" s="46">
        <f t="shared" si="109"/>
        <v>0</v>
      </c>
      <c r="BQ145" s="46">
        <f t="shared" si="109"/>
        <v>0</v>
      </c>
      <c r="BR145" s="46">
        <f t="shared" si="109"/>
        <v>0</v>
      </c>
      <c r="BS145" s="46">
        <f t="shared" si="109"/>
        <v>0</v>
      </c>
      <c r="BT145" s="46">
        <f t="shared" si="109"/>
        <v>0</v>
      </c>
      <c r="BU145" s="46">
        <f t="shared" si="109"/>
        <v>0</v>
      </c>
      <c r="BV145" s="46">
        <f t="shared" si="109"/>
        <v>0</v>
      </c>
      <c r="BW145" s="46">
        <f t="shared" si="109"/>
        <v>0</v>
      </c>
      <c r="BX145" s="46">
        <f t="shared" si="109"/>
        <v>0</v>
      </c>
      <c r="BY145" s="46">
        <f t="shared" si="109"/>
        <v>0</v>
      </c>
      <c r="BZ145" s="46">
        <f t="shared" si="109"/>
        <v>0</v>
      </c>
      <c r="CA145" s="46">
        <f t="shared" si="109"/>
        <v>0</v>
      </c>
      <c r="CB145" s="46">
        <f t="shared" si="109"/>
        <v>0</v>
      </c>
      <c r="CC145" s="46">
        <f t="shared" si="109"/>
        <v>0</v>
      </c>
    </row>
    <row r="146" ht="15.75" hidden="1" customHeight="1" outlineLevel="1">
      <c r="B146" s="2" t="str">
        <f t="shared" si="99"/>
        <v>HVAC</v>
      </c>
      <c r="J146" s="46">
        <f t="shared" ref="J146:CC146" si="110">(J$86&lt;=$C$87)*(($E104*(1+$H104)^(J$87-1))/12)</f>
        <v>0</v>
      </c>
      <c r="K146" s="46">
        <f t="shared" si="110"/>
        <v>0</v>
      </c>
      <c r="L146" s="46">
        <f t="shared" si="110"/>
        <v>0</v>
      </c>
      <c r="M146" s="46">
        <f t="shared" si="110"/>
        <v>0</v>
      </c>
      <c r="N146" s="46">
        <f t="shared" si="110"/>
        <v>0</v>
      </c>
      <c r="O146" s="46">
        <f t="shared" si="110"/>
        <v>0</v>
      </c>
      <c r="P146" s="46">
        <f t="shared" si="110"/>
        <v>0</v>
      </c>
      <c r="Q146" s="46">
        <f t="shared" si="110"/>
        <v>0</v>
      </c>
      <c r="R146" s="46">
        <f t="shared" si="110"/>
        <v>0</v>
      </c>
      <c r="S146" s="46">
        <f t="shared" si="110"/>
        <v>0</v>
      </c>
      <c r="T146" s="46">
        <f t="shared" si="110"/>
        <v>0</v>
      </c>
      <c r="U146" s="46">
        <f t="shared" si="110"/>
        <v>0</v>
      </c>
      <c r="V146" s="46">
        <f t="shared" si="110"/>
        <v>0</v>
      </c>
      <c r="W146" s="46">
        <f t="shared" si="110"/>
        <v>0</v>
      </c>
      <c r="X146" s="46">
        <f t="shared" si="110"/>
        <v>0</v>
      </c>
      <c r="Y146" s="46">
        <f t="shared" si="110"/>
        <v>0</v>
      </c>
      <c r="Z146" s="46">
        <f t="shared" si="110"/>
        <v>0</v>
      </c>
      <c r="AA146" s="46">
        <f t="shared" si="110"/>
        <v>0</v>
      </c>
      <c r="AB146" s="46">
        <f t="shared" si="110"/>
        <v>0</v>
      </c>
      <c r="AC146" s="46">
        <f t="shared" si="110"/>
        <v>0</v>
      </c>
      <c r="AD146" s="46">
        <f t="shared" si="110"/>
        <v>0</v>
      </c>
      <c r="AE146" s="46">
        <f t="shared" si="110"/>
        <v>0</v>
      </c>
      <c r="AF146" s="46">
        <f t="shared" si="110"/>
        <v>0</v>
      </c>
      <c r="AG146" s="46">
        <f t="shared" si="110"/>
        <v>0</v>
      </c>
      <c r="AH146" s="46">
        <f t="shared" si="110"/>
        <v>0</v>
      </c>
      <c r="AI146" s="46">
        <f t="shared" si="110"/>
        <v>0</v>
      </c>
      <c r="AJ146" s="46">
        <f t="shared" si="110"/>
        <v>0</v>
      </c>
      <c r="AK146" s="46">
        <f t="shared" si="110"/>
        <v>0</v>
      </c>
      <c r="AL146" s="46">
        <f t="shared" si="110"/>
        <v>0</v>
      </c>
      <c r="AM146" s="46">
        <f t="shared" si="110"/>
        <v>0</v>
      </c>
      <c r="AN146" s="46">
        <f t="shared" si="110"/>
        <v>0</v>
      </c>
      <c r="AO146" s="46">
        <f t="shared" si="110"/>
        <v>0</v>
      </c>
      <c r="AP146" s="46">
        <f t="shared" si="110"/>
        <v>0</v>
      </c>
      <c r="AQ146" s="46">
        <f t="shared" si="110"/>
        <v>0</v>
      </c>
      <c r="AR146" s="46">
        <f t="shared" si="110"/>
        <v>0</v>
      </c>
      <c r="AS146" s="46">
        <f t="shared" si="110"/>
        <v>0</v>
      </c>
      <c r="AT146" s="46">
        <f t="shared" si="110"/>
        <v>0</v>
      </c>
      <c r="AU146" s="46">
        <f t="shared" si="110"/>
        <v>0</v>
      </c>
      <c r="AV146" s="46">
        <f t="shared" si="110"/>
        <v>0</v>
      </c>
      <c r="AW146" s="46">
        <f t="shared" si="110"/>
        <v>0</v>
      </c>
      <c r="AX146" s="46">
        <f t="shared" si="110"/>
        <v>0</v>
      </c>
      <c r="AY146" s="46">
        <f t="shared" si="110"/>
        <v>0</v>
      </c>
      <c r="AZ146" s="46">
        <f t="shared" si="110"/>
        <v>0</v>
      </c>
      <c r="BA146" s="46">
        <f t="shared" si="110"/>
        <v>0</v>
      </c>
      <c r="BB146" s="46">
        <f t="shared" si="110"/>
        <v>0</v>
      </c>
      <c r="BC146" s="46">
        <f t="shared" si="110"/>
        <v>0</v>
      </c>
      <c r="BD146" s="46">
        <f t="shared" si="110"/>
        <v>0</v>
      </c>
      <c r="BE146" s="46">
        <f t="shared" si="110"/>
        <v>0</v>
      </c>
      <c r="BF146" s="46">
        <f t="shared" si="110"/>
        <v>0</v>
      </c>
      <c r="BG146" s="46">
        <f t="shared" si="110"/>
        <v>0</v>
      </c>
      <c r="BH146" s="46">
        <f t="shared" si="110"/>
        <v>0</v>
      </c>
      <c r="BI146" s="46">
        <f t="shared" si="110"/>
        <v>0</v>
      </c>
      <c r="BJ146" s="46">
        <f t="shared" si="110"/>
        <v>0</v>
      </c>
      <c r="BK146" s="46">
        <f t="shared" si="110"/>
        <v>0</v>
      </c>
      <c r="BL146" s="46">
        <f t="shared" si="110"/>
        <v>0</v>
      </c>
      <c r="BM146" s="46">
        <f t="shared" si="110"/>
        <v>0</v>
      </c>
      <c r="BN146" s="46">
        <f t="shared" si="110"/>
        <v>0</v>
      </c>
      <c r="BO146" s="46">
        <f t="shared" si="110"/>
        <v>0</v>
      </c>
      <c r="BP146" s="46">
        <f t="shared" si="110"/>
        <v>0</v>
      </c>
      <c r="BQ146" s="46">
        <f t="shared" si="110"/>
        <v>0</v>
      </c>
      <c r="BR146" s="46">
        <f t="shared" si="110"/>
        <v>0</v>
      </c>
      <c r="BS146" s="46">
        <f t="shared" si="110"/>
        <v>0</v>
      </c>
      <c r="BT146" s="46">
        <f t="shared" si="110"/>
        <v>0</v>
      </c>
      <c r="BU146" s="46">
        <f t="shared" si="110"/>
        <v>0</v>
      </c>
      <c r="BV146" s="46">
        <f t="shared" si="110"/>
        <v>0</v>
      </c>
      <c r="BW146" s="46">
        <f t="shared" si="110"/>
        <v>0</v>
      </c>
      <c r="BX146" s="46">
        <f t="shared" si="110"/>
        <v>0</v>
      </c>
      <c r="BY146" s="46">
        <f t="shared" si="110"/>
        <v>0</v>
      </c>
      <c r="BZ146" s="46">
        <f t="shared" si="110"/>
        <v>0</v>
      </c>
      <c r="CA146" s="46">
        <f t="shared" si="110"/>
        <v>0</v>
      </c>
      <c r="CB146" s="46">
        <f t="shared" si="110"/>
        <v>0</v>
      </c>
      <c r="CC146" s="46">
        <f t="shared" si="110"/>
        <v>0</v>
      </c>
    </row>
    <row r="147" ht="15.75" hidden="1" customHeight="1" outlineLevel="1">
      <c r="B147" s="2" t="str">
        <f t="shared" si="99"/>
        <v>Roof</v>
      </c>
      <c r="J147" s="46">
        <f t="shared" ref="J147:CC147" si="111">(J$86&lt;=$C$87)*(($E105*(1+$H105)^(J$87-1))/12)</f>
        <v>0</v>
      </c>
      <c r="K147" s="46">
        <f t="shared" si="111"/>
        <v>0</v>
      </c>
      <c r="L147" s="46">
        <f t="shared" si="111"/>
        <v>0</v>
      </c>
      <c r="M147" s="46">
        <f t="shared" si="111"/>
        <v>0</v>
      </c>
      <c r="N147" s="46">
        <f t="shared" si="111"/>
        <v>0</v>
      </c>
      <c r="O147" s="46">
        <f t="shared" si="111"/>
        <v>0</v>
      </c>
      <c r="P147" s="46">
        <f t="shared" si="111"/>
        <v>0</v>
      </c>
      <c r="Q147" s="46">
        <f t="shared" si="111"/>
        <v>0</v>
      </c>
      <c r="R147" s="46">
        <f t="shared" si="111"/>
        <v>0</v>
      </c>
      <c r="S147" s="46">
        <f t="shared" si="111"/>
        <v>0</v>
      </c>
      <c r="T147" s="46">
        <f t="shared" si="111"/>
        <v>0</v>
      </c>
      <c r="U147" s="46">
        <f t="shared" si="111"/>
        <v>0</v>
      </c>
      <c r="V147" s="46">
        <f t="shared" si="111"/>
        <v>0</v>
      </c>
      <c r="W147" s="46">
        <f t="shared" si="111"/>
        <v>0</v>
      </c>
      <c r="X147" s="46">
        <f t="shared" si="111"/>
        <v>0</v>
      </c>
      <c r="Y147" s="46">
        <f t="shared" si="111"/>
        <v>0</v>
      </c>
      <c r="Z147" s="46">
        <f t="shared" si="111"/>
        <v>0</v>
      </c>
      <c r="AA147" s="46">
        <f t="shared" si="111"/>
        <v>0</v>
      </c>
      <c r="AB147" s="46">
        <f t="shared" si="111"/>
        <v>0</v>
      </c>
      <c r="AC147" s="46">
        <f t="shared" si="111"/>
        <v>0</v>
      </c>
      <c r="AD147" s="46">
        <f t="shared" si="111"/>
        <v>0</v>
      </c>
      <c r="AE147" s="46">
        <f t="shared" si="111"/>
        <v>0</v>
      </c>
      <c r="AF147" s="46">
        <f t="shared" si="111"/>
        <v>0</v>
      </c>
      <c r="AG147" s="46">
        <f t="shared" si="111"/>
        <v>0</v>
      </c>
      <c r="AH147" s="46">
        <f t="shared" si="111"/>
        <v>0</v>
      </c>
      <c r="AI147" s="46">
        <f t="shared" si="111"/>
        <v>0</v>
      </c>
      <c r="AJ147" s="46">
        <f t="shared" si="111"/>
        <v>0</v>
      </c>
      <c r="AK147" s="46">
        <f t="shared" si="111"/>
        <v>0</v>
      </c>
      <c r="AL147" s="46">
        <f t="shared" si="111"/>
        <v>0</v>
      </c>
      <c r="AM147" s="46">
        <f t="shared" si="111"/>
        <v>0</v>
      </c>
      <c r="AN147" s="46">
        <f t="shared" si="111"/>
        <v>0</v>
      </c>
      <c r="AO147" s="46">
        <f t="shared" si="111"/>
        <v>0</v>
      </c>
      <c r="AP147" s="46">
        <f t="shared" si="111"/>
        <v>0</v>
      </c>
      <c r="AQ147" s="46">
        <f t="shared" si="111"/>
        <v>0</v>
      </c>
      <c r="AR147" s="46">
        <f t="shared" si="111"/>
        <v>0</v>
      </c>
      <c r="AS147" s="46">
        <f t="shared" si="111"/>
        <v>0</v>
      </c>
      <c r="AT147" s="46">
        <f t="shared" si="111"/>
        <v>0</v>
      </c>
      <c r="AU147" s="46">
        <f t="shared" si="111"/>
        <v>0</v>
      </c>
      <c r="AV147" s="46">
        <f t="shared" si="111"/>
        <v>0</v>
      </c>
      <c r="AW147" s="46">
        <f t="shared" si="111"/>
        <v>0</v>
      </c>
      <c r="AX147" s="46">
        <f t="shared" si="111"/>
        <v>0</v>
      </c>
      <c r="AY147" s="46">
        <f t="shared" si="111"/>
        <v>0</v>
      </c>
      <c r="AZ147" s="46">
        <f t="shared" si="111"/>
        <v>0</v>
      </c>
      <c r="BA147" s="46">
        <f t="shared" si="111"/>
        <v>0</v>
      </c>
      <c r="BB147" s="46">
        <f t="shared" si="111"/>
        <v>0</v>
      </c>
      <c r="BC147" s="46">
        <f t="shared" si="111"/>
        <v>0</v>
      </c>
      <c r="BD147" s="46">
        <f t="shared" si="111"/>
        <v>0</v>
      </c>
      <c r="BE147" s="46">
        <f t="shared" si="111"/>
        <v>0</v>
      </c>
      <c r="BF147" s="46">
        <f t="shared" si="111"/>
        <v>0</v>
      </c>
      <c r="BG147" s="46">
        <f t="shared" si="111"/>
        <v>0</v>
      </c>
      <c r="BH147" s="46">
        <f t="shared" si="111"/>
        <v>0</v>
      </c>
      <c r="BI147" s="46">
        <f t="shared" si="111"/>
        <v>0</v>
      </c>
      <c r="BJ147" s="46">
        <f t="shared" si="111"/>
        <v>0</v>
      </c>
      <c r="BK147" s="46">
        <f t="shared" si="111"/>
        <v>0</v>
      </c>
      <c r="BL147" s="46">
        <f t="shared" si="111"/>
        <v>0</v>
      </c>
      <c r="BM147" s="46">
        <f t="shared" si="111"/>
        <v>0</v>
      </c>
      <c r="BN147" s="46">
        <f t="shared" si="111"/>
        <v>0</v>
      </c>
      <c r="BO147" s="46">
        <f t="shared" si="111"/>
        <v>0</v>
      </c>
      <c r="BP147" s="46">
        <f t="shared" si="111"/>
        <v>0</v>
      </c>
      <c r="BQ147" s="46">
        <f t="shared" si="111"/>
        <v>0</v>
      </c>
      <c r="BR147" s="46">
        <f t="shared" si="111"/>
        <v>0</v>
      </c>
      <c r="BS147" s="46">
        <f t="shared" si="111"/>
        <v>0</v>
      </c>
      <c r="BT147" s="46">
        <f t="shared" si="111"/>
        <v>0</v>
      </c>
      <c r="BU147" s="46">
        <f t="shared" si="111"/>
        <v>0</v>
      </c>
      <c r="BV147" s="46">
        <f t="shared" si="111"/>
        <v>0</v>
      </c>
      <c r="BW147" s="46">
        <f t="shared" si="111"/>
        <v>0</v>
      </c>
      <c r="BX147" s="46">
        <f t="shared" si="111"/>
        <v>0</v>
      </c>
      <c r="BY147" s="46">
        <f t="shared" si="111"/>
        <v>0</v>
      </c>
      <c r="BZ147" s="46">
        <f t="shared" si="111"/>
        <v>0</v>
      </c>
      <c r="CA147" s="46">
        <f t="shared" si="111"/>
        <v>0</v>
      </c>
      <c r="CB147" s="46">
        <f t="shared" si="111"/>
        <v>0</v>
      </c>
      <c r="CC147" s="46">
        <f t="shared" si="111"/>
        <v>0</v>
      </c>
    </row>
    <row r="148" ht="15.75" hidden="1" customHeight="1" outlineLevel="1">
      <c r="B148" s="2" t="str">
        <f t="shared" si="99"/>
        <v>Structure</v>
      </c>
      <c r="J148" s="46">
        <f t="shared" ref="J148:CC148" si="112">(J$86&lt;=$C$87)*(($E106*(1+$H106)^(J$87-1))/12)</f>
        <v>0</v>
      </c>
      <c r="K148" s="46">
        <f t="shared" si="112"/>
        <v>0</v>
      </c>
      <c r="L148" s="46">
        <f t="shared" si="112"/>
        <v>0</v>
      </c>
      <c r="M148" s="46">
        <f t="shared" si="112"/>
        <v>0</v>
      </c>
      <c r="N148" s="46">
        <f t="shared" si="112"/>
        <v>0</v>
      </c>
      <c r="O148" s="46">
        <f t="shared" si="112"/>
        <v>0</v>
      </c>
      <c r="P148" s="46">
        <f t="shared" si="112"/>
        <v>0</v>
      </c>
      <c r="Q148" s="46">
        <f t="shared" si="112"/>
        <v>0</v>
      </c>
      <c r="R148" s="46">
        <f t="shared" si="112"/>
        <v>0</v>
      </c>
      <c r="S148" s="46">
        <f t="shared" si="112"/>
        <v>0</v>
      </c>
      <c r="T148" s="46">
        <f t="shared" si="112"/>
        <v>0</v>
      </c>
      <c r="U148" s="46">
        <f t="shared" si="112"/>
        <v>0</v>
      </c>
      <c r="V148" s="46">
        <f t="shared" si="112"/>
        <v>0</v>
      </c>
      <c r="W148" s="46">
        <f t="shared" si="112"/>
        <v>0</v>
      </c>
      <c r="X148" s="46">
        <f t="shared" si="112"/>
        <v>0</v>
      </c>
      <c r="Y148" s="46">
        <f t="shared" si="112"/>
        <v>0</v>
      </c>
      <c r="Z148" s="46">
        <f t="shared" si="112"/>
        <v>0</v>
      </c>
      <c r="AA148" s="46">
        <f t="shared" si="112"/>
        <v>0</v>
      </c>
      <c r="AB148" s="46">
        <f t="shared" si="112"/>
        <v>0</v>
      </c>
      <c r="AC148" s="46">
        <f t="shared" si="112"/>
        <v>0</v>
      </c>
      <c r="AD148" s="46">
        <f t="shared" si="112"/>
        <v>0</v>
      </c>
      <c r="AE148" s="46">
        <f t="shared" si="112"/>
        <v>0</v>
      </c>
      <c r="AF148" s="46">
        <f t="shared" si="112"/>
        <v>0</v>
      </c>
      <c r="AG148" s="46">
        <f t="shared" si="112"/>
        <v>0</v>
      </c>
      <c r="AH148" s="46">
        <f t="shared" si="112"/>
        <v>0</v>
      </c>
      <c r="AI148" s="46">
        <f t="shared" si="112"/>
        <v>0</v>
      </c>
      <c r="AJ148" s="46">
        <f t="shared" si="112"/>
        <v>0</v>
      </c>
      <c r="AK148" s="46">
        <f t="shared" si="112"/>
        <v>0</v>
      </c>
      <c r="AL148" s="46">
        <f t="shared" si="112"/>
        <v>0</v>
      </c>
      <c r="AM148" s="46">
        <f t="shared" si="112"/>
        <v>0</v>
      </c>
      <c r="AN148" s="46">
        <f t="shared" si="112"/>
        <v>0</v>
      </c>
      <c r="AO148" s="46">
        <f t="shared" si="112"/>
        <v>0</v>
      </c>
      <c r="AP148" s="46">
        <f t="shared" si="112"/>
        <v>0</v>
      </c>
      <c r="AQ148" s="46">
        <f t="shared" si="112"/>
        <v>0</v>
      </c>
      <c r="AR148" s="46">
        <f t="shared" si="112"/>
        <v>0</v>
      </c>
      <c r="AS148" s="46">
        <f t="shared" si="112"/>
        <v>0</v>
      </c>
      <c r="AT148" s="46">
        <f t="shared" si="112"/>
        <v>0</v>
      </c>
      <c r="AU148" s="46">
        <f t="shared" si="112"/>
        <v>0</v>
      </c>
      <c r="AV148" s="46">
        <f t="shared" si="112"/>
        <v>0</v>
      </c>
      <c r="AW148" s="46">
        <f t="shared" si="112"/>
        <v>0</v>
      </c>
      <c r="AX148" s="46">
        <f t="shared" si="112"/>
        <v>0</v>
      </c>
      <c r="AY148" s="46">
        <f t="shared" si="112"/>
        <v>0</v>
      </c>
      <c r="AZ148" s="46">
        <f t="shared" si="112"/>
        <v>0</v>
      </c>
      <c r="BA148" s="46">
        <f t="shared" si="112"/>
        <v>0</v>
      </c>
      <c r="BB148" s="46">
        <f t="shared" si="112"/>
        <v>0</v>
      </c>
      <c r="BC148" s="46">
        <f t="shared" si="112"/>
        <v>0</v>
      </c>
      <c r="BD148" s="46">
        <f t="shared" si="112"/>
        <v>0</v>
      </c>
      <c r="BE148" s="46">
        <f t="shared" si="112"/>
        <v>0</v>
      </c>
      <c r="BF148" s="46">
        <f t="shared" si="112"/>
        <v>0</v>
      </c>
      <c r="BG148" s="46">
        <f t="shared" si="112"/>
        <v>0</v>
      </c>
      <c r="BH148" s="46">
        <f t="shared" si="112"/>
        <v>0</v>
      </c>
      <c r="BI148" s="46">
        <f t="shared" si="112"/>
        <v>0</v>
      </c>
      <c r="BJ148" s="46">
        <f t="shared" si="112"/>
        <v>0</v>
      </c>
      <c r="BK148" s="46">
        <f t="shared" si="112"/>
        <v>0</v>
      </c>
      <c r="BL148" s="46">
        <f t="shared" si="112"/>
        <v>0</v>
      </c>
      <c r="BM148" s="46">
        <f t="shared" si="112"/>
        <v>0</v>
      </c>
      <c r="BN148" s="46">
        <f t="shared" si="112"/>
        <v>0</v>
      </c>
      <c r="BO148" s="46">
        <f t="shared" si="112"/>
        <v>0</v>
      </c>
      <c r="BP148" s="46">
        <f t="shared" si="112"/>
        <v>0</v>
      </c>
      <c r="BQ148" s="46">
        <f t="shared" si="112"/>
        <v>0</v>
      </c>
      <c r="BR148" s="46">
        <f t="shared" si="112"/>
        <v>0</v>
      </c>
      <c r="BS148" s="46">
        <f t="shared" si="112"/>
        <v>0</v>
      </c>
      <c r="BT148" s="46">
        <f t="shared" si="112"/>
        <v>0</v>
      </c>
      <c r="BU148" s="46">
        <f t="shared" si="112"/>
        <v>0</v>
      </c>
      <c r="BV148" s="46">
        <f t="shared" si="112"/>
        <v>0</v>
      </c>
      <c r="BW148" s="46">
        <f t="shared" si="112"/>
        <v>0</v>
      </c>
      <c r="BX148" s="46">
        <f t="shared" si="112"/>
        <v>0</v>
      </c>
      <c r="BY148" s="46">
        <f t="shared" si="112"/>
        <v>0</v>
      </c>
      <c r="BZ148" s="46">
        <f t="shared" si="112"/>
        <v>0</v>
      </c>
      <c r="CA148" s="46">
        <f t="shared" si="112"/>
        <v>0</v>
      </c>
      <c r="CB148" s="46">
        <f t="shared" si="112"/>
        <v>0</v>
      </c>
      <c r="CC148" s="46">
        <f t="shared" si="112"/>
        <v>0</v>
      </c>
    </row>
    <row r="149" ht="15.75" hidden="1" customHeight="1" outlineLevel="1">
      <c r="B149" s="2" t="str">
        <f t="shared" si="99"/>
        <v>Walls</v>
      </c>
      <c r="J149" s="46">
        <f t="shared" ref="J149:CC149" si="113">(J$86&lt;=$C$87)*(($E107*(1+$H107)^(J$87-1))/12)</f>
        <v>0</v>
      </c>
      <c r="K149" s="46">
        <f t="shared" si="113"/>
        <v>0</v>
      </c>
      <c r="L149" s="46">
        <f t="shared" si="113"/>
        <v>0</v>
      </c>
      <c r="M149" s="46">
        <f t="shared" si="113"/>
        <v>0</v>
      </c>
      <c r="N149" s="46">
        <f t="shared" si="113"/>
        <v>0</v>
      </c>
      <c r="O149" s="46">
        <f t="shared" si="113"/>
        <v>0</v>
      </c>
      <c r="P149" s="46">
        <f t="shared" si="113"/>
        <v>0</v>
      </c>
      <c r="Q149" s="46">
        <f t="shared" si="113"/>
        <v>0</v>
      </c>
      <c r="R149" s="46">
        <f t="shared" si="113"/>
        <v>0</v>
      </c>
      <c r="S149" s="46">
        <f t="shared" si="113"/>
        <v>0</v>
      </c>
      <c r="T149" s="46">
        <f t="shared" si="113"/>
        <v>0</v>
      </c>
      <c r="U149" s="46">
        <f t="shared" si="113"/>
        <v>0</v>
      </c>
      <c r="V149" s="46">
        <f t="shared" si="113"/>
        <v>0</v>
      </c>
      <c r="W149" s="46">
        <f t="shared" si="113"/>
        <v>0</v>
      </c>
      <c r="X149" s="46">
        <f t="shared" si="113"/>
        <v>0</v>
      </c>
      <c r="Y149" s="46">
        <f t="shared" si="113"/>
        <v>0</v>
      </c>
      <c r="Z149" s="46">
        <f t="shared" si="113"/>
        <v>0</v>
      </c>
      <c r="AA149" s="46">
        <f t="shared" si="113"/>
        <v>0</v>
      </c>
      <c r="AB149" s="46">
        <f t="shared" si="113"/>
        <v>0</v>
      </c>
      <c r="AC149" s="46">
        <f t="shared" si="113"/>
        <v>0</v>
      </c>
      <c r="AD149" s="46">
        <f t="shared" si="113"/>
        <v>0</v>
      </c>
      <c r="AE149" s="46">
        <f t="shared" si="113"/>
        <v>0</v>
      </c>
      <c r="AF149" s="46">
        <f t="shared" si="113"/>
        <v>0</v>
      </c>
      <c r="AG149" s="46">
        <f t="shared" si="113"/>
        <v>0</v>
      </c>
      <c r="AH149" s="46">
        <f t="shared" si="113"/>
        <v>0</v>
      </c>
      <c r="AI149" s="46">
        <f t="shared" si="113"/>
        <v>0</v>
      </c>
      <c r="AJ149" s="46">
        <f t="shared" si="113"/>
        <v>0</v>
      </c>
      <c r="AK149" s="46">
        <f t="shared" si="113"/>
        <v>0</v>
      </c>
      <c r="AL149" s="46">
        <f t="shared" si="113"/>
        <v>0</v>
      </c>
      <c r="AM149" s="46">
        <f t="shared" si="113"/>
        <v>0</v>
      </c>
      <c r="AN149" s="46">
        <f t="shared" si="113"/>
        <v>0</v>
      </c>
      <c r="AO149" s="46">
        <f t="shared" si="113"/>
        <v>0</v>
      </c>
      <c r="AP149" s="46">
        <f t="shared" si="113"/>
        <v>0</v>
      </c>
      <c r="AQ149" s="46">
        <f t="shared" si="113"/>
        <v>0</v>
      </c>
      <c r="AR149" s="46">
        <f t="shared" si="113"/>
        <v>0</v>
      </c>
      <c r="AS149" s="46">
        <f t="shared" si="113"/>
        <v>0</v>
      </c>
      <c r="AT149" s="46">
        <f t="shared" si="113"/>
        <v>0</v>
      </c>
      <c r="AU149" s="46">
        <f t="shared" si="113"/>
        <v>0</v>
      </c>
      <c r="AV149" s="46">
        <f t="shared" si="113"/>
        <v>0</v>
      </c>
      <c r="AW149" s="46">
        <f t="shared" si="113"/>
        <v>0</v>
      </c>
      <c r="AX149" s="46">
        <f t="shared" si="113"/>
        <v>0</v>
      </c>
      <c r="AY149" s="46">
        <f t="shared" si="113"/>
        <v>0</v>
      </c>
      <c r="AZ149" s="46">
        <f t="shared" si="113"/>
        <v>0</v>
      </c>
      <c r="BA149" s="46">
        <f t="shared" si="113"/>
        <v>0</v>
      </c>
      <c r="BB149" s="46">
        <f t="shared" si="113"/>
        <v>0</v>
      </c>
      <c r="BC149" s="46">
        <f t="shared" si="113"/>
        <v>0</v>
      </c>
      <c r="BD149" s="46">
        <f t="shared" si="113"/>
        <v>0</v>
      </c>
      <c r="BE149" s="46">
        <f t="shared" si="113"/>
        <v>0</v>
      </c>
      <c r="BF149" s="46">
        <f t="shared" si="113"/>
        <v>0</v>
      </c>
      <c r="BG149" s="46">
        <f t="shared" si="113"/>
        <v>0</v>
      </c>
      <c r="BH149" s="46">
        <f t="shared" si="113"/>
        <v>0</v>
      </c>
      <c r="BI149" s="46">
        <f t="shared" si="113"/>
        <v>0</v>
      </c>
      <c r="BJ149" s="46">
        <f t="shared" si="113"/>
        <v>0</v>
      </c>
      <c r="BK149" s="46">
        <f t="shared" si="113"/>
        <v>0</v>
      </c>
      <c r="BL149" s="46">
        <f t="shared" si="113"/>
        <v>0</v>
      </c>
      <c r="BM149" s="46">
        <f t="shared" si="113"/>
        <v>0</v>
      </c>
      <c r="BN149" s="46">
        <f t="shared" si="113"/>
        <v>0</v>
      </c>
      <c r="BO149" s="46">
        <f t="shared" si="113"/>
        <v>0</v>
      </c>
      <c r="BP149" s="46">
        <f t="shared" si="113"/>
        <v>0</v>
      </c>
      <c r="BQ149" s="46">
        <f t="shared" si="113"/>
        <v>0</v>
      </c>
      <c r="BR149" s="46">
        <f t="shared" si="113"/>
        <v>0</v>
      </c>
      <c r="BS149" s="46">
        <f t="shared" si="113"/>
        <v>0</v>
      </c>
      <c r="BT149" s="46">
        <f t="shared" si="113"/>
        <v>0</v>
      </c>
      <c r="BU149" s="46">
        <f t="shared" si="113"/>
        <v>0</v>
      </c>
      <c r="BV149" s="46">
        <f t="shared" si="113"/>
        <v>0</v>
      </c>
      <c r="BW149" s="46">
        <f t="shared" si="113"/>
        <v>0</v>
      </c>
      <c r="BX149" s="46">
        <f t="shared" si="113"/>
        <v>0</v>
      </c>
      <c r="BY149" s="46">
        <f t="shared" si="113"/>
        <v>0</v>
      </c>
      <c r="BZ149" s="46">
        <f t="shared" si="113"/>
        <v>0</v>
      </c>
      <c r="CA149" s="46">
        <f t="shared" si="113"/>
        <v>0</v>
      </c>
      <c r="CB149" s="46">
        <f t="shared" si="113"/>
        <v>0</v>
      </c>
      <c r="CC149" s="46">
        <f t="shared" si="113"/>
        <v>0</v>
      </c>
    </row>
    <row r="150" ht="15.75" hidden="1" customHeight="1" outlineLevel="1">
      <c r="B150" s="2" t="str">
        <f t="shared" si="99"/>
        <v>Foundation</v>
      </c>
      <c r="J150" s="46">
        <f t="shared" ref="J150:CC150" si="114">(J$86&lt;=$C$87)*(($E108*(1+$H108)^(J$87-1))/12)</f>
        <v>0</v>
      </c>
      <c r="K150" s="46">
        <f t="shared" si="114"/>
        <v>0</v>
      </c>
      <c r="L150" s="46">
        <f t="shared" si="114"/>
        <v>0</v>
      </c>
      <c r="M150" s="46">
        <f t="shared" si="114"/>
        <v>0</v>
      </c>
      <c r="N150" s="46">
        <f t="shared" si="114"/>
        <v>0</v>
      </c>
      <c r="O150" s="46">
        <f t="shared" si="114"/>
        <v>0</v>
      </c>
      <c r="P150" s="46">
        <f t="shared" si="114"/>
        <v>0</v>
      </c>
      <c r="Q150" s="46">
        <f t="shared" si="114"/>
        <v>0</v>
      </c>
      <c r="R150" s="46">
        <f t="shared" si="114"/>
        <v>0</v>
      </c>
      <c r="S150" s="46">
        <f t="shared" si="114"/>
        <v>0</v>
      </c>
      <c r="T150" s="46">
        <f t="shared" si="114"/>
        <v>0</v>
      </c>
      <c r="U150" s="46">
        <f t="shared" si="114"/>
        <v>0</v>
      </c>
      <c r="V150" s="46">
        <f t="shared" si="114"/>
        <v>0</v>
      </c>
      <c r="W150" s="46">
        <f t="shared" si="114"/>
        <v>0</v>
      </c>
      <c r="X150" s="46">
        <f t="shared" si="114"/>
        <v>0</v>
      </c>
      <c r="Y150" s="46">
        <f t="shared" si="114"/>
        <v>0</v>
      </c>
      <c r="Z150" s="46">
        <f t="shared" si="114"/>
        <v>0</v>
      </c>
      <c r="AA150" s="46">
        <f t="shared" si="114"/>
        <v>0</v>
      </c>
      <c r="AB150" s="46">
        <f t="shared" si="114"/>
        <v>0</v>
      </c>
      <c r="AC150" s="46">
        <f t="shared" si="114"/>
        <v>0</v>
      </c>
      <c r="AD150" s="46">
        <f t="shared" si="114"/>
        <v>0</v>
      </c>
      <c r="AE150" s="46">
        <f t="shared" si="114"/>
        <v>0</v>
      </c>
      <c r="AF150" s="46">
        <f t="shared" si="114"/>
        <v>0</v>
      </c>
      <c r="AG150" s="46">
        <f t="shared" si="114"/>
        <v>0</v>
      </c>
      <c r="AH150" s="46">
        <f t="shared" si="114"/>
        <v>0</v>
      </c>
      <c r="AI150" s="46">
        <f t="shared" si="114"/>
        <v>0</v>
      </c>
      <c r="AJ150" s="46">
        <f t="shared" si="114"/>
        <v>0</v>
      </c>
      <c r="AK150" s="46">
        <f t="shared" si="114"/>
        <v>0</v>
      </c>
      <c r="AL150" s="46">
        <f t="shared" si="114"/>
        <v>0</v>
      </c>
      <c r="AM150" s="46">
        <f t="shared" si="114"/>
        <v>0</v>
      </c>
      <c r="AN150" s="46">
        <f t="shared" si="114"/>
        <v>0</v>
      </c>
      <c r="AO150" s="46">
        <f t="shared" si="114"/>
        <v>0</v>
      </c>
      <c r="AP150" s="46">
        <f t="shared" si="114"/>
        <v>0</v>
      </c>
      <c r="AQ150" s="46">
        <f t="shared" si="114"/>
        <v>0</v>
      </c>
      <c r="AR150" s="46">
        <f t="shared" si="114"/>
        <v>0</v>
      </c>
      <c r="AS150" s="46">
        <f t="shared" si="114"/>
        <v>0</v>
      </c>
      <c r="AT150" s="46">
        <f t="shared" si="114"/>
        <v>0</v>
      </c>
      <c r="AU150" s="46">
        <f t="shared" si="114"/>
        <v>0</v>
      </c>
      <c r="AV150" s="46">
        <f t="shared" si="114"/>
        <v>0</v>
      </c>
      <c r="AW150" s="46">
        <f t="shared" si="114"/>
        <v>0</v>
      </c>
      <c r="AX150" s="46">
        <f t="shared" si="114"/>
        <v>0</v>
      </c>
      <c r="AY150" s="46">
        <f t="shared" si="114"/>
        <v>0</v>
      </c>
      <c r="AZ150" s="46">
        <f t="shared" si="114"/>
        <v>0</v>
      </c>
      <c r="BA150" s="46">
        <f t="shared" si="114"/>
        <v>0</v>
      </c>
      <c r="BB150" s="46">
        <f t="shared" si="114"/>
        <v>0</v>
      </c>
      <c r="BC150" s="46">
        <f t="shared" si="114"/>
        <v>0</v>
      </c>
      <c r="BD150" s="46">
        <f t="shared" si="114"/>
        <v>0</v>
      </c>
      <c r="BE150" s="46">
        <f t="shared" si="114"/>
        <v>0</v>
      </c>
      <c r="BF150" s="46">
        <f t="shared" si="114"/>
        <v>0</v>
      </c>
      <c r="BG150" s="46">
        <f t="shared" si="114"/>
        <v>0</v>
      </c>
      <c r="BH150" s="46">
        <f t="shared" si="114"/>
        <v>0</v>
      </c>
      <c r="BI150" s="46">
        <f t="shared" si="114"/>
        <v>0</v>
      </c>
      <c r="BJ150" s="46">
        <f t="shared" si="114"/>
        <v>0</v>
      </c>
      <c r="BK150" s="46">
        <f t="shared" si="114"/>
        <v>0</v>
      </c>
      <c r="BL150" s="46">
        <f t="shared" si="114"/>
        <v>0</v>
      </c>
      <c r="BM150" s="46">
        <f t="shared" si="114"/>
        <v>0</v>
      </c>
      <c r="BN150" s="46">
        <f t="shared" si="114"/>
        <v>0</v>
      </c>
      <c r="BO150" s="46">
        <f t="shared" si="114"/>
        <v>0</v>
      </c>
      <c r="BP150" s="46">
        <f t="shared" si="114"/>
        <v>0</v>
      </c>
      <c r="BQ150" s="46">
        <f t="shared" si="114"/>
        <v>0</v>
      </c>
      <c r="BR150" s="46">
        <f t="shared" si="114"/>
        <v>0</v>
      </c>
      <c r="BS150" s="46">
        <f t="shared" si="114"/>
        <v>0</v>
      </c>
      <c r="BT150" s="46">
        <f t="shared" si="114"/>
        <v>0</v>
      </c>
      <c r="BU150" s="46">
        <f t="shared" si="114"/>
        <v>0</v>
      </c>
      <c r="BV150" s="46">
        <f t="shared" si="114"/>
        <v>0</v>
      </c>
      <c r="BW150" s="46">
        <f t="shared" si="114"/>
        <v>0</v>
      </c>
      <c r="BX150" s="46">
        <f t="shared" si="114"/>
        <v>0</v>
      </c>
      <c r="BY150" s="46">
        <f t="shared" si="114"/>
        <v>0</v>
      </c>
      <c r="BZ150" s="46">
        <f t="shared" si="114"/>
        <v>0</v>
      </c>
      <c r="CA150" s="46">
        <f t="shared" si="114"/>
        <v>0</v>
      </c>
      <c r="CB150" s="46">
        <f t="shared" si="114"/>
        <v>0</v>
      </c>
      <c r="CC150" s="46">
        <f t="shared" si="114"/>
        <v>0</v>
      </c>
    </row>
    <row r="151" ht="15.75" hidden="1" customHeight="1" outlineLevel="1">
      <c r="B151" s="2" t="str">
        <f t="shared" si="99"/>
        <v>Signage</v>
      </c>
      <c r="J151" s="46">
        <f t="shared" ref="J151:CC151" si="115">(J$86&lt;=$C$87)*(($E109*(1+$H109)^(J$87-1))/12)</f>
        <v>0</v>
      </c>
      <c r="K151" s="46">
        <f t="shared" si="115"/>
        <v>0</v>
      </c>
      <c r="L151" s="46">
        <f t="shared" si="115"/>
        <v>0</v>
      </c>
      <c r="M151" s="46">
        <f t="shared" si="115"/>
        <v>0</v>
      </c>
      <c r="N151" s="46">
        <f t="shared" si="115"/>
        <v>0</v>
      </c>
      <c r="O151" s="46">
        <f t="shared" si="115"/>
        <v>0</v>
      </c>
      <c r="P151" s="46">
        <f t="shared" si="115"/>
        <v>0</v>
      </c>
      <c r="Q151" s="46">
        <f t="shared" si="115"/>
        <v>0</v>
      </c>
      <c r="R151" s="46">
        <f t="shared" si="115"/>
        <v>0</v>
      </c>
      <c r="S151" s="46">
        <f t="shared" si="115"/>
        <v>0</v>
      </c>
      <c r="T151" s="46">
        <f t="shared" si="115"/>
        <v>0</v>
      </c>
      <c r="U151" s="46">
        <f t="shared" si="115"/>
        <v>0</v>
      </c>
      <c r="V151" s="46">
        <f t="shared" si="115"/>
        <v>0</v>
      </c>
      <c r="W151" s="46">
        <f t="shared" si="115"/>
        <v>0</v>
      </c>
      <c r="X151" s="46">
        <f t="shared" si="115"/>
        <v>0</v>
      </c>
      <c r="Y151" s="46">
        <f t="shared" si="115"/>
        <v>0</v>
      </c>
      <c r="Z151" s="46">
        <f t="shared" si="115"/>
        <v>0</v>
      </c>
      <c r="AA151" s="46">
        <f t="shared" si="115"/>
        <v>0</v>
      </c>
      <c r="AB151" s="46">
        <f t="shared" si="115"/>
        <v>0</v>
      </c>
      <c r="AC151" s="46">
        <f t="shared" si="115"/>
        <v>0</v>
      </c>
      <c r="AD151" s="46">
        <f t="shared" si="115"/>
        <v>0</v>
      </c>
      <c r="AE151" s="46">
        <f t="shared" si="115"/>
        <v>0</v>
      </c>
      <c r="AF151" s="46">
        <f t="shared" si="115"/>
        <v>0</v>
      </c>
      <c r="AG151" s="46">
        <f t="shared" si="115"/>
        <v>0</v>
      </c>
      <c r="AH151" s="46">
        <f t="shared" si="115"/>
        <v>0</v>
      </c>
      <c r="AI151" s="46">
        <f t="shared" si="115"/>
        <v>0</v>
      </c>
      <c r="AJ151" s="46">
        <f t="shared" si="115"/>
        <v>0</v>
      </c>
      <c r="AK151" s="46">
        <f t="shared" si="115"/>
        <v>0</v>
      </c>
      <c r="AL151" s="46">
        <f t="shared" si="115"/>
        <v>0</v>
      </c>
      <c r="AM151" s="46">
        <f t="shared" si="115"/>
        <v>0</v>
      </c>
      <c r="AN151" s="46">
        <f t="shared" si="115"/>
        <v>0</v>
      </c>
      <c r="AO151" s="46">
        <f t="shared" si="115"/>
        <v>0</v>
      </c>
      <c r="AP151" s="46">
        <f t="shared" si="115"/>
        <v>0</v>
      </c>
      <c r="AQ151" s="46">
        <f t="shared" si="115"/>
        <v>0</v>
      </c>
      <c r="AR151" s="46">
        <f t="shared" si="115"/>
        <v>0</v>
      </c>
      <c r="AS151" s="46">
        <f t="shared" si="115"/>
        <v>0</v>
      </c>
      <c r="AT151" s="46">
        <f t="shared" si="115"/>
        <v>0</v>
      </c>
      <c r="AU151" s="46">
        <f t="shared" si="115"/>
        <v>0</v>
      </c>
      <c r="AV151" s="46">
        <f t="shared" si="115"/>
        <v>0</v>
      </c>
      <c r="AW151" s="46">
        <f t="shared" si="115"/>
        <v>0</v>
      </c>
      <c r="AX151" s="46">
        <f t="shared" si="115"/>
        <v>0</v>
      </c>
      <c r="AY151" s="46">
        <f t="shared" si="115"/>
        <v>0</v>
      </c>
      <c r="AZ151" s="46">
        <f t="shared" si="115"/>
        <v>0</v>
      </c>
      <c r="BA151" s="46">
        <f t="shared" si="115"/>
        <v>0</v>
      </c>
      <c r="BB151" s="46">
        <f t="shared" si="115"/>
        <v>0</v>
      </c>
      <c r="BC151" s="46">
        <f t="shared" si="115"/>
        <v>0</v>
      </c>
      <c r="BD151" s="46">
        <f t="shared" si="115"/>
        <v>0</v>
      </c>
      <c r="BE151" s="46">
        <f t="shared" si="115"/>
        <v>0</v>
      </c>
      <c r="BF151" s="46">
        <f t="shared" si="115"/>
        <v>0</v>
      </c>
      <c r="BG151" s="46">
        <f t="shared" si="115"/>
        <v>0</v>
      </c>
      <c r="BH151" s="46">
        <f t="shared" si="115"/>
        <v>0</v>
      </c>
      <c r="BI151" s="46">
        <f t="shared" si="115"/>
        <v>0</v>
      </c>
      <c r="BJ151" s="46">
        <f t="shared" si="115"/>
        <v>0</v>
      </c>
      <c r="BK151" s="46">
        <f t="shared" si="115"/>
        <v>0</v>
      </c>
      <c r="BL151" s="46">
        <f t="shared" si="115"/>
        <v>0</v>
      </c>
      <c r="BM151" s="46">
        <f t="shared" si="115"/>
        <v>0</v>
      </c>
      <c r="BN151" s="46">
        <f t="shared" si="115"/>
        <v>0</v>
      </c>
      <c r="BO151" s="46">
        <f t="shared" si="115"/>
        <v>0</v>
      </c>
      <c r="BP151" s="46">
        <f t="shared" si="115"/>
        <v>0</v>
      </c>
      <c r="BQ151" s="46">
        <f t="shared" si="115"/>
        <v>0</v>
      </c>
      <c r="BR151" s="46">
        <f t="shared" si="115"/>
        <v>0</v>
      </c>
      <c r="BS151" s="46">
        <f t="shared" si="115"/>
        <v>0</v>
      </c>
      <c r="BT151" s="46">
        <f t="shared" si="115"/>
        <v>0</v>
      </c>
      <c r="BU151" s="46">
        <f t="shared" si="115"/>
        <v>0</v>
      </c>
      <c r="BV151" s="46">
        <f t="shared" si="115"/>
        <v>0</v>
      </c>
      <c r="BW151" s="46">
        <f t="shared" si="115"/>
        <v>0</v>
      </c>
      <c r="BX151" s="46">
        <f t="shared" si="115"/>
        <v>0</v>
      </c>
      <c r="BY151" s="46">
        <f t="shared" si="115"/>
        <v>0</v>
      </c>
      <c r="BZ151" s="46">
        <f t="shared" si="115"/>
        <v>0</v>
      </c>
      <c r="CA151" s="46">
        <f t="shared" si="115"/>
        <v>0</v>
      </c>
      <c r="CB151" s="46">
        <f t="shared" si="115"/>
        <v>0</v>
      </c>
      <c r="CC151" s="46">
        <f t="shared" si="115"/>
        <v>0</v>
      </c>
    </row>
    <row r="152" ht="15.75" hidden="1" customHeight="1" outlineLevel="1">
      <c r="B152" s="2" t="str">
        <f t="shared" si="99"/>
        <v>NA</v>
      </c>
      <c r="J152" s="49">
        <f t="shared" ref="J152:CC152" si="116">(J$86&lt;=$C$87)*(($E110*(1+$H110)^(J$87-1))/12)</f>
        <v>0</v>
      </c>
      <c r="K152" s="49">
        <f t="shared" si="116"/>
        <v>0</v>
      </c>
      <c r="L152" s="49">
        <f t="shared" si="116"/>
        <v>0</v>
      </c>
      <c r="M152" s="49">
        <f t="shared" si="116"/>
        <v>0</v>
      </c>
      <c r="N152" s="49">
        <f t="shared" si="116"/>
        <v>0</v>
      </c>
      <c r="O152" s="49">
        <f t="shared" si="116"/>
        <v>0</v>
      </c>
      <c r="P152" s="49">
        <f t="shared" si="116"/>
        <v>0</v>
      </c>
      <c r="Q152" s="49">
        <f t="shared" si="116"/>
        <v>0</v>
      </c>
      <c r="R152" s="49">
        <f t="shared" si="116"/>
        <v>0</v>
      </c>
      <c r="S152" s="49">
        <f t="shared" si="116"/>
        <v>0</v>
      </c>
      <c r="T152" s="49">
        <f t="shared" si="116"/>
        <v>0</v>
      </c>
      <c r="U152" s="49">
        <f t="shared" si="116"/>
        <v>0</v>
      </c>
      <c r="V152" s="49">
        <f t="shared" si="116"/>
        <v>0</v>
      </c>
      <c r="W152" s="49">
        <f t="shared" si="116"/>
        <v>0</v>
      </c>
      <c r="X152" s="49">
        <f t="shared" si="116"/>
        <v>0</v>
      </c>
      <c r="Y152" s="49">
        <f t="shared" si="116"/>
        <v>0</v>
      </c>
      <c r="Z152" s="49">
        <f t="shared" si="116"/>
        <v>0</v>
      </c>
      <c r="AA152" s="49">
        <f t="shared" si="116"/>
        <v>0</v>
      </c>
      <c r="AB152" s="49">
        <f t="shared" si="116"/>
        <v>0</v>
      </c>
      <c r="AC152" s="49">
        <f t="shared" si="116"/>
        <v>0</v>
      </c>
      <c r="AD152" s="49">
        <f t="shared" si="116"/>
        <v>0</v>
      </c>
      <c r="AE152" s="49">
        <f t="shared" si="116"/>
        <v>0</v>
      </c>
      <c r="AF152" s="49">
        <f t="shared" si="116"/>
        <v>0</v>
      </c>
      <c r="AG152" s="49">
        <f t="shared" si="116"/>
        <v>0</v>
      </c>
      <c r="AH152" s="49">
        <f t="shared" si="116"/>
        <v>0</v>
      </c>
      <c r="AI152" s="49">
        <f t="shared" si="116"/>
        <v>0</v>
      </c>
      <c r="AJ152" s="49">
        <f t="shared" si="116"/>
        <v>0</v>
      </c>
      <c r="AK152" s="49">
        <f t="shared" si="116"/>
        <v>0</v>
      </c>
      <c r="AL152" s="49">
        <f t="shared" si="116"/>
        <v>0</v>
      </c>
      <c r="AM152" s="49">
        <f t="shared" si="116"/>
        <v>0</v>
      </c>
      <c r="AN152" s="49">
        <f t="shared" si="116"/>
        <v>0</v>
      </c>
      <c r="AO152" s="49">
        <f t="shared" si="116"/>
        <v>0</v>
      </c>
      <c r="AP152" s="49">
        <f t="shared" si="116"/>
        <v>0</v>
      </c>
      <c r="AQ152" s="49">
        <f t="shared" si="116"/>
        <v>0</v>
      </c>
      <c r="AR152" s="49">
        <f t="shared" si="116"/>
        <v>0</v>
      </c>
      <c r="AS152" s="49">
        <f t="shared" si="116"/>
        <v>0</v>
      </c>
      <c r="AT152" s="49">
        <f t="shared" si="116"/>
        <v>0</v>
      </c>
      <c r="AU152" s="49">
        <f t="shared" si="116"/>
        <v>0</v>
      </c>
      <c r="AV152" s="49">
        <f t="shared" si="116"/>
        <v>0</v>
      </c>
      <c r="AW152" s="49">
        <f t="shared" si="116"/>
        <v>0</v>
      </c>
      <c r="AX152" s="49">
        <f t="shared" si="116"/>
        <v>0</v>
      </c>
      <c r="AY152" s="49">
        <f t="shared" si="116"/>
        <v>0</v>
      </c>
      <c r="AZ152" s="49">
        <f t="shared" si="116"/>
        <v>0</v>
      </c>
      <c r="BA152" s="49">
        <f t="shared" si="116"/>
        <v>0</v>
      </c>
      <c r="BB152" s="49">
        <f t="shared" si="116"/>
        <v>0</v>
      </c>
      <c r="BC152" s="49">
        <f t="shared" si="116"/>
        <v>0</v>
      </c>
      <c r="BD152" s="49">
        <f t="shared" si="116"/>
        <v>0</v>
      </c>
      <c r="BE152" s="49">
        <f t="shared" si="116"/>
        <v>0</v>
      </c>
      <c r="BF152" s="49">
        <f t="shared" si="116"/>
        <v>0</v>
      </c>
      <c r="BG152" s="49">
        <f t="shared" si="116"/>
        <v>0</v>
      </c>
      <c r="BH152" s="49">
        <f t="shared" si="116"/>
        <v>0</v>
      </c>
      <c r="BI152" s="49">
        <f t="shared" si="116"/>
        <v>0</v>
      </c>
      <c r="BJ152" s="49">
        <f t="shared" si="116"/>
        <v>0</v>
      </c>
      <c r="BK152" s="49">
        <f t="shared" si="116"/>
        <v>0</v>
      </c>
      <c r="BL152" s="49">
        <f t="shared" si="116"/>
        <v>0</v>
      </c>
      <c r="BM152" s="49">
        <f t="shared" si="116"/>
        <v>0</v>
      </c>
      <c r="BN152" s="49">
        <f t="shared" si="116"/>
        <v>0</v>
      </c>
      <c r="BO152" s="49">
        <f t="shared" si="116"/>
        <v>0</v>
      </c>
      <c r="BP152" s="49">
        <f t="shared" si="116"/>
        <v>0</v>
      </c>
      <c r="BQ152" s="49">
        <f t="shared" si="116"/>
        <v>0</v>
      </c>
      <c r="BR152" s="49">
        <f t="shared" si="116"/>
        <v>0</v>
      </c>
      <c r="BS152" s="49">
        <f t="shared" si="116"/>
        <v>0</v>
      </c>
      <c r="BT152" s="49">
        <f t="shared" si="116"/>
        <v>0</v>
      </c>
      <c r="BU152" s="49">
        <f t="shared" si="116"/>
        <v>0</v>
      </c>
      <c r="BV152" s="49">
        <f t="shared" si="116"/>
        <v>0</v>
      </c>
      <c r="BW152" s="49">
        <f t="shared" si="116"/>
        <v>0</v>
      </c>
      <c r="BX152" s="49">
        <f t="shared" si="116"/>
        <v>0</v>
      </c>
      <c r="BY152" s="49">
        <f t="shared" si="116"/>
        <v>0</v>
      </c>
      <c r="BZ152" s="49">
        <f t="shared" si="116"/>
        <v>0</v>
      </c>
      <c r="CA152" s="49">
        <f t="shared" si="116"/>
        <v>0</v>
      </c>
      <c r="CB152" s="49">
        <f t="shared" si="116"/>
        <v>0</v>
      </c>
      <c r="CC152" s="49">
        <f t="shared" si="116"/>
        <v>0</v>
      </c>
    </row>
    <row r="153" ht="15.75" customHeight="1" outlineLevel="1">
      <c r="B153" s="20" t="s">
        <v>144</v>
      </c>
      <c r="J153" s="46">
        <f t="shared" ref="J153:CC153" si="117">SUM(J135:J152)</f>
        <v>0</v>
      </c>
      <c r="K153" s="46">
        <f t="shared" si="117"/>
        <v>0</v>
      </c>
      <c r="L153" s="46">
        <f t="shared" si="117"/>
        <v>0</v>
      </c>
      <c r="M153" s="46">
        <f t="shared" si="117"/>
        <v>0</v>
      </c>
      <c r="N153" s="46">
        <f t="shared" si="117"/>
        <v>0</v>
      </c>
      <c r="O153" s="46">
        <f t="shared" si="117"/>
        <v>0</v>
      </c>
      <c r="P153" s="46">
        <f t="shared" si="117"/>
        <v>0</v>
      </c>
      <c r="Q153" s="46">
        <f t="shared" si="117"/>
        <v>0</v>
      </c>
      <c r="R153" s="46">
        <f t="shared" si="117"/>
        <v>0</v>
      </c>
      <c r="S153" s="46">
        <f t="shared" si="117"/>
        <v>0</v>
      </c>
      <c r="T153" s="46">
        <f t="shared" si="117"/>
        <v>0</v>
      </c>
      <c r="U153" s="46">
        <f t="shared" si="117"/>
        <v>0</v>
      </c>
      <c r="V153" s="46">
        <f t="shared" si="117"/>
        <v>0</v>
      </c>
      <c r="W153" s="46">
        <f t="shared" si="117"/>
        <v>0</v>
      </c>
      <c r="X153" s="46">
        <f t="shared" si="117"/>
        <v>0</v>
      </c>
      <c r="Y153" s="46">
        <f t="shared" si="117"/>
        <v>0</v>
      </c>
      <c r="Z153" s="46">
        <f t="shared" si="117"/>
        <v>0</v>
      </c>
      <c r="AA153" s="46">
        <f t="shared" si="117"/>
        <v>0</v>
      </c>
      <c r="AB153" s="46">
        <f t="shared" si="117"/>
        <v>0</v>
      </c>
      <c r="AC153" s="46">
        <f t="shared" si="117"/>
        <v>0</v>
      </c>
      <c r="AD153" s="46">
        <f t="shared" si="117"/>
        <v>0</v>
      </c>
      <c r="AE153" s="46">
        <f t="shared" si="117"/>
        <v>0</v>
      </c>
      <c r="AF153" s="46">
        <f t="shared" si="117"/>
        <v>0</v>
      </c>
      <c r="AG153" s="46">
        <f t="shared" si="117"/>
        <v>0</v>
      </c>
      <c r="AH153" s="46">
        <f t="shared" si="117"/>
        <v>0</v>
      </c>
      <c r="AI153" s="46">
        <f t="shared" si="117"/>
        <v>0</v>
      </c>
      <c r="AJ153" s="46">
        <f t="shared" si="117"/>
        <v>0</v>
      </c>
      <c r="AK153" s="46">
        <f t="shared" si="117"/>
        <v>0</v>
      </c>
      <c r="AL153" s="46">
        <f t="shared" si="117"/>
        <v>0</v>
      </c>
      <c r="AM153" s="46">
        <f t="shared" si="117"/>
        <v>0</v>
      </c>
      <c r="AN153" s="46">
        <f t="shared" si="117"/>
        <v>0</v>
      </c>
      <c r="AO153" s="46">
        <f t="shared" si="117"/>
        <v>0</v>
      </c>
      <c r="AP153" s="46">
        <f t="shared" si="117"/>
        <v>0</v>
      </c>
      <c r="AQ153" s="46">
        <f t="shared" si="117"/>
        <v>0</v>
      </c>
      <c r="AR153" s="46">
        <f t="shared" si="117"/>
        <v>0</v>
      </c>
      <c r="AS153" s="46">
        <f t="shared" si="117"/>
        <v>0</v>
      </c>
      <c r="AT153" s="46">
        <f t="shared" si="117"/>
        <v>0</v>
      </c>
      <c r="AU153" s="46">
        <f t="shared" si="117"/>
        <v>0</v>
      </c>
      <c r="AV153" s="46">
        <f t="shared" si="117"/>
        <v>0</v>
      </c>
      <c r="AW153" s="46">
        <f t="shared" si="117"/>
        <v>0</v>
      </c>
      <c r="AX153" s="46">
        <f t="shared" si="117"/>
        <v>0</v>
      </c>
      <c r="AY153" s="46">
        <f t="shared" si="117"/>
        <v>0</v>
      </c>
      <c r="AZ153" s="46">
        <f t="shared" si="117"/>
        <v>0</v>
      </c>
      <c r="BA153" s="46">
        <f t="shared" si="117"/>
        <v>0</v>
      </c>
      <c r="BB153" s="46">
        <f t="shared" si="117"/>
        <v>0</v>
      </c>
      <c r="BC153" s="46">
        <f t="shared" si="117"/>
        <v>0</v>
      </c>
      <c r="BD153" s="46">
        <f t="shared" si="117"/>
        <v>0</v>
      </c>
      <c r="BE153" s="46">
        <f t="shared" si="117"/>
        <v>0</v>
      </c>
      <c r="BF153" s="46">
        <f t="shared" si="117"/>
        <v>0</v>
      </c>
      <c r="BG153" s="46">
        <f t="shared" si="117"/>
        <v>0</v>
      </c>
      <c r="BH153" s="46">
        <f t="shared" si="117"/>
        <v>0</v>
      </c>
      <c r="BI153" s="46">
        <f t="shared" si="117"/>
        <v>0</v>
      </c>
      <c r="BJ153" s="46">
        <f t="shared" si="117"/>
        <v>0</v>
      </c>
      <c r="BK153" s="46">
        <f t="shared" si="117"/>
        <v>0</v>
      </c>
      <c r="BL153" s="46">
        <f t="shared" si="117"/>
        <v>0</v>
      </c>
      <c r="BM153" s="46">
        <f t="shared" si="117"/>
        <v>0</v>
      </c>
      <c r="BN153" s="46">
        <f t="shared" si="117"/>
        <v>0</v>
      </c>
      <c r="BO153" s="46">
        <f t="shared" si="117"/>
        <v>0</v>
      </c>
      <c r="BP153" s="46">
        <f t="shared" si="117"/>
        <v>0</v>
      </c>
      <c r="BQ153" s="46">
        <f t="shared" si="117"/>
        <v>0</v>
      </c>
      <c r="BR153" s="46">
        <f t="shared" si="117"/>
        <v>0</v>
      </c>
      <c r="BS153" s="46">
        <f t="shared" si="117"/>
        <v>0</v>
      </c>
      <c r="BT153" s="46">
        <f t="shared" si="117"/>
        <v>0</v>
      </c>
      <c r="BU153" s="46">
        <f t="shared" si="117"/>
        <v>0</v>
      </c>
      <c r="BV153" s="46">
        <f t="shared" si="117"/>
        <v>0</v>
      </c>
      <c r="BW153" s="46">
        <f t="shared" si="117"/>
        <v>0</v>
      </c>
      <c r="BX153" s="46">
        <f t="shared" si="117"/>
        <v>0</v>
      </c>
      <c r="BY153" s="46">
        <f t="shared" si="117"/>
        <v>0</v>
      </c>
      <c r="BZ153" s="46">
        <f t="shared" si="117"/>
        <v>0</v>
      </c>
      <c r="CA153" s="46">
        <f t="shared" si="117"/>
        <v>0</v>
      </c>
      <c r="CB153" s="46">
        <f t="shared" si="117"/>
        <v>0</v>
      </c>
      <c r="CC153" s="46">
        <f t="shared" si="117"/>
        <v>0</v>
      </c>
    </row>
    <row r="154" ht="15.75" customHeight="1" outlineLevel="1">
      <c r="A154" s="244"/>
      <c r="B154" s="245" t="s">
        <v>204</v>
      </c>
      <c r="C154" s="244"/>
      <c r="D154" s="244" t="str">
        <f>IF(ISERROR(MATCH("ERR",J154:CC154,0)),"OK","ERROR")</f>
        <v>OK</v>
      </c>
      <c r="E154" s="244"/>
      <c r="F154" s="244"/>
      <c r="G154" s="244"/>
      <c r="H154" s="244"/>
      <c r="I154" s="244"/>
      <c r="J154" s="246" t="str">
        <f t="shared" ref="J154:CC154" si="118">IF(J153=(J132+J111),"OK","ERR")</f>
        <v>OK</v>
      </c>
      <c r="K154" s="246" t="str">
        <f t="shared" si="118"/>
        <v>OK</v>
      </c>
      <c r="L154" s="246" t="str">
        <f t="shared" si="118"/>
        <v>OK</v>
      </c>
      <c r="M154" s="246" t="str">
        <f t="shared" si="118"/>
        <v>OK</v>
      </c>
      <c r="N154" s="246" t="str">
        <f t="shared" si="118"/>
        <v>OK</v>
      </c>
      <c r="O154" s="246" t="str">
        <f t="shared" si="118"/>
        <v>OK</v>
      </c>
      <c r="P154" s="246" t="str">
        <f t="shared" si="118"/>
        <v>OK</v>
      </c>
      <c r="Q154" s="246" t="str">
        <f t="shared" si="118"/>
        <v>OK</v>
      </c>
      <c r="R154" s="246" t="str">
        <f t="shared" si="118"/>
        <v>OK</v>
      </c>
      <c r="S154" s="246" t="str">
        <f t="shared" si="118"/>
        <v>OK</v>
      </c>
      <c r="T154" s="246" t="str">
        <f t="shared" si="118"/>
        <v>OK</v>
      </c>
      <c r="U154" s="246" t="str">
        <f t="shared" si="118"/>
        <v>OK</v>
      </c>
      <c r="V154" s="246" t="str">
        <f t="shared" si="118"/>
        <v>OK</v>
      </c>
      <c r="W154" s="246" t="str">
        <f t="shared" si="118"/>
        <v>OK</v>
      </c>
      <c r="X154" s="246" t="str">
        <f t="shared" si="118"/>
        <v>OK</v>
      </c>
      <c r="Y154" s="246" t="str">
        <f t="shared" si="118"/>
        <v>OK</v>
      </c>
      <c r="Z154" s="246" t="str">
        <f t="shared" si="118"/>
        <v>OK</v>
      </c>
      <c r="AA154" s="246" t="str">
        <f t="shared" si="118"/>
        <v>OK</v>
      </c>
      <c r="AB154" s="246" t="str">
        <f t="shared" si="118"/>
        <v>OK</v>
      </c>
      <c r="AC154" s="246" t="str">
        <f t="shared" si="118"/>
        <v>OK</v>
      </c>
      <c r="AD154" s="246" t="str">
        <f t="shared" si="118"/>
        <v>OK</v>
      </c>
      <c r="AE154" s="246" t="str">
        <f t="shared" si="118"/>
        <v>OK</v>
      </c>
      <c r="AF154" s="246" t="str">
        <f t="shared" si="118"/>
        <v>OK</v>
      </c>
      <c r="AG154" s="246" t="str">
        <f t="shared" si="118"/>
        <v>OK</v>
      </c>
      <c r="AH154" s="246" t="str">
        <f t="shared" si="118"/>
        <v>OK</v>
      </c>
      <c r="AI154" s="246" t="str">
        <f t="shared" si="118"/>
        <v>OK</v>
      </c>
      <c r="AJ154" s="246" t="str">
        <f t="shared" si="118"/>
        <v>OK</v>
      </c>
      <c r="AK154" s="246" t="str">
        <f t="shared" si="118"/>
        <v>OK</v>
      </c>
      <c r="AL154" s="246" t="str">
        <f t="shared" si="118"/>
        <v>OK</v>
      </c>
      <c r="AM154" s="246" t="str">
        <f t="shared" si="118"/>
        <v>OK</v>
      </c>
      <c r="AN154" s="246" t="str">
        <f t="shared" si="118"/>
        <v>OK</v>
      </c>
      <c r="AO154" s="246" t="str">
        <f t="shared" si="118"/>
        <v>OK</v>
      </c>
      <c r="AP154" s="246" t="str">
        <f t="shared" si="118"/>
        <v>OK</v>
      </c>
      <c r="AQ154" s="246" t="str">
        <f t="shared" si="118"/>
        <v>OK</v>
      </c>
      <c r="AR154" s="246" t="str">
        <f t="shared" si="118"/>
        <v>OK</v>
      </c>
      <c r="AS154" s="246" t="str">
        <f t="shared" si="118"/>
        <v>OK</v>
      </c>
      <c r="AT154" s="246" t="str">
        <f t="shared" si="118"/>
        <v>OK</v>
      </c>
      <c r="AU154" s="246" t="str">
        <f t="shared" si="118"/>
        <v>OK</v>
      </c>
      <c r="AV154" s="246" t="str">
        <f t="shared" si="118"/>
        <v>OK</v>
      </c>
      <c r="AW154" s="246" t="str">
        <f t="shared" si="118"/>
        <v>OK</v>
      </c>
      <c r="AX154" s="246" t="str">
        <f t="shared" si="118"/>
        <v>OK</v>
      </c>
      <c r="AY154" s="246" t="str">
        <f t="shared" si="118"/>
        <v>OK</v>
      </c>
      <c r="AZ154" s="246" t="str">
        <f t="shared" si="118"/>
        <v>OK</v>
      </c>
      <c r="BA154" s="246" t="str">
        <f t="shared" si="118"/>
        <v>OK</v>
      </c>
      <c r="BB154" s="246" t="str">
        <f t="shared" si="118"/>
        <v>OK</v>
      </c>
      <c r="BC154" s="246" t="str">
        <f t="shared" si="118"/>
        <v>OK</v>
      </c>
      <c r="BD154" s="246" t="str">
        <f t="shared" si="118"/>
        <v>OK</v>
      </c>
      <c r="BE154" s="246" t="str">
        <f t="shared" si="118"/>
        <v>OK</v>
      </c>
      <c r="BF154" s="246" t="str">
        <f t="shared" si="118"/>
        <v>OK</v>
      </c>
      <c r="BG154" s="246" t="str">
        <f t="shared" si="118"/>
        <v>OK</v>
      </c>
      <c r="BH154" s="246" t="str">
        <f t="shared" si="118"/>
        <v>OK</v>
      </c>
      <c r="BI154" s="246" t="str">
        <f t="shared" si="118"/>
        <v>OK</v>
      </c>
      <c r="BJ154" s="246" t="str">
        <f t="shared" si="118"/>
        <v>OK</v>
      </c>
      <c r="BK154" s="246" t="str">
        <f t="shared" si="118"/>
        <v>OK</v>
      </c>
      <c r="BL154" s="246" t="str">
        <f t="shared" si="118"/>
        <v>OK</v>
      </c>
      <c r="BM154" s="246" t="str">
        <f t="shared" si="118"/>
        <v>OK</v>
      </c>
      <c r="BN154" s="246" t="str">
        <f t="shared" si="118"/>
        <v>OK</v>
      </c>
      <c r="BO154" s="246" t="str">
        <f t="shared" si="118"/>
        <v>OK</v>
      </c>
      <c r="BP154" s="246" t="str">
        <f t="shared" si="118"/>
        <v>OK</v>
      </c>
      <c r="BQ154" s="246" t="str">
        <f t="shared" si="118"/>
        <v>OK</v>
      </c>
      <c r="BR154" s="246" t="str">
        <f t="shared" si="118"/>
        <v>OK</v>
      </c>
      <c r="BS154" s="246" t="str">
        <f t="shared" si="118"/>
        <v>OK</v>
      </c>
      <c r="BT154" s="246" t="str">
        <f t="shared" si="118"/>
        <v>OK</v>
      </c>
      <c r="BU154" s="246" t="str">
        <f t="shared" si="118"/>
        <v>OK</v>
      </c>
      <c r="BV154" s="246" t="str">
        <f t="shared" si="118"/>
        <v>OK</v>
      </c>
      <c r="BW154" s="246" t="str">
        <f t="shared" si="118"/>
        <v>OK</v>
      </c>
      <c r="BX154" s="246" t="str">
        <f t="shared" si="118"/>
        <v>OK</v>
      </c>
      <c r="BY154" s="246" t="str">
        <f t="shared" si="118"/>
        <v>OK</v>
      </c>
      <c r="BZ154" s="246" t="str">
        <f t="shared" si="118"/>
        <v>OK</v>
      </c>
      <c r="CA154" s="246" t="str">
        <f t="shared" si="118"/>
        <v>OK</v>
      </c>
      <c r="CB154" s="246" t="str">
        <f t="shared" si="118"/>
        <v>OK</v>
      </c>
      <c r="CC154" s="246" t="str">
        <f t="shared" si="118"/>
        <v>OK</v>
      </c>
    </row>
    <row r="155" ht="15.75" customHeight="1" outlineLevel="1"/>
    <row r="156" ht="15.75" customHeight="1" outlineLevel="1">
      <c r="H156" s="247" t="s">
        <v>205</v>
      </c>
      <c r="I156" s="248" t="str">
        <f t="shared" ref="I156:CC156" si="119">MONTH(I157)&amp;YEAR(I157)</f>
        <v>22024</v>
      </c>
      <c r="J156" s="248" t="str">
        <f t="shared" si="119"/>
        <v>32024</v>
      </c>
      <c r="K156" s="248" t="str">
        <f t="shared" si="119"/>
        <v>42024</v>
      </c>
      <c r="L156" s="248" t="str">
        <f t="shared" si="119"/>
        <v>52024</v>
      </c>
      <c r="M156" s="248" t="str">
        <f t="shared" si="119"/>
        <v>62024</v>
      </c>
      <c r="N156" s="248" t="str">
        <f t="shared" si="119"/>
        <v>72024</v>
      </c>
      <c r="O156" s="248" t="str">
        <f t="shared" si="119"/>
        <v>82024</v>
      </c>
      <c r="P156" s="248" t="str">
        <f t="shared" si="119"/>
        <v>92024</v>
      </c>
      <c r="Q156" s="248" t="str">
        <f t="shared" si="119"/>
        <v>102024</v>
      </c>
      <c r="R156" s="248" t="str">
        <f t="shared" si="119"/>
        <v>112024</v>
      </c>
      <c r="S156" s="248" t="str">
        <f t="shared" si="119"/>
        <v>122024</v>
      </c>
      <c r="T156" s="248" t="str">
        <f t="shared" si="119"/>
        <v>12025</v>
      </c>
      <c r="U156" s="248" t="str">
        <f t="shared" si="119"/>
        <v>22025</v>
      </c>
      <c r="V156" s="248" t="str">
        <f t="shared" si="119"/>
        <v>32025</v>
      </c>
      <c r="W156" s="248" t="str">
        <f t="shared" si="119"/>
        <v>42025</v>
      </c>
      <c r="X156" s="248" t="str">
        <f t="shared" si="119"/>
        <v>52025</v>
      </c>
      <c r="Y156" s="248" t="str">
        <f t="shared" si="119"/>
        <v>62025</v>
      </c>
      <c r="Z156" s="248" t="str">
        <f t="shared" si="119"/>
        <v>72025</v>
      </c>
      <c r="AA156" s="248" t="str">
        <f t="shared" si="119"/>
        <v>82025</v>
      </c>
      <c r="AB156" s="248" t="str">
        <f t="shared" si="119"/>
        <v>92025</v>
      </c>
      <c r="AC156" s="248" t="str">
        <f t="shared" si="119"/>
        <v>102025</v>
      </c>
      <c r="AD156" s="248" t="str">
        <f t="shared" si="119"/>
        <v>112025</v>
      </c>
      <c r="AE156" s="248" t="str">
        <f t="shared" si="119"/>
        <v>122025</v>
      </c>
      <c r="AF156" s="248" t="str">
        <f t="shared" si="119"/>
        <v>12026</v>
      </c>
      <c r="AG156" s="248" t="str">
        <f t="shared" si="119"/>
        <v>22026</v>
      </c>
      <c r="AH156" s="248" t="str">
        <f t="shared" si="119"/>
        <v>32026</v>
      </c>
      <c r="AI156" s="248" t="str">
        <f t="shared" si="119"/>
        <v>42026</v>
      </c>
      <c r="AJ156" s="248" t="str">
        <f t="shared" si="119"/>
        <v>52026</v>
      </c>
      <c r="AK156" s="248" t="str">
        <f t="shared" si="119"/>
        <v>62026</v>
      </c>
      <c r="AL156" s="248" t="str">
        <f t="shared" si="119"/>
        <v>72026</v>
      </c>
      <c r="AM156" s="248" t="str">
        <f t="shared" si="119"/>
        <v>82026</v>
      </c>
      <c r="AN156" s="248" t="str">
        <f t="shared" si="119"/>
        <v>92026</v>
      </c>
      <c r="AO156" s="248" t="str">
        <f t="shared" si="119"/>
        <v>102026</v>
      </c>
      <c r="AP156" s="248" t="str">
        <f t="shared" si="119"/>
        <v>112026</v>
      </c>
      <c r="AQ156" s="248" t="str">
        <f t="shared" si="119"/>
        <v>122026</v>
      </c>
      <c r="AR156" s="248" t="str">
        <f t="shared" si="119"/>
        <v>12027</v>
      </c>
      <c r="AS156" s="248" t="str">
        <f t="shared" si="119"/>
        <v>22027</v>
      </c>
      <c r="AT156" s="248" t="str">
        <f t="shared" si="119"/>
        <v>32027</v>
      </c>
      <c r="AU156" s="248" t="str">
        <f t="shared" si="119"/>
        <v>42027</v>
      </c>
      <c r="AV156" s="248" t="str">
        <f t="shared" si="119"/>
        <v>52027</v>
      </c>
      <c r="AW156" s="248" t="str">
        <f t="shared" si="119"/>
        <v>62027</v>
      </c>
      <c r="AX156" s="248" t="str">
        <f t="shared" si="119"/>
        <v>72027</v>
      </c>
      <c r="AY156" s="248" t="str">
        <f t="shared" si="119"/>
        <v>82027</v>
      </c>
      <c r="AZ156" s="248" t="str">
        <f t="shared" si="119"/>
        <v>92027</v>
      </c>
      <c r="BA156" s="248" t="str">
        <f t="shared" si="119"/>
        <v>102027</v>
      </c>
      <c r="BB156" s="248" t="str">
        <f t="shared" si="119"/>
        <v>112027</v>
      </c>
      <c r="BC156" s="248" t="str">
        <f t="shared" si="119"/>
        <v>122027</v>
      </c>
      <c r="BD156" s="248" t="str">
        <f t="shared" si="119"/>
        <v>12028</v>
      </c>
      <c r="BE156" s="248" t="str">
        <f t="shared" si="119"/>
        <v>22028</v>
      </c>
      <c r="BF156" s="248" t="str">
        <f t="shared" si="119"/>
        <v>32028</v>
      </c>
      <c r="BG156" s="248" t="str">
        <f t="shared" si="119"/>
        <v>42028</v>
      </c>
      <c r="BH156" s="248" t="str">
        <f t="shared" si="119"/>
        <v>52028</v>
      </c>
      <c r="BI156" s="248" t="str">
        <f t="shared" si="119"/>
        <v>62028</v>
      </c>
      <c r="BJ156" s="248" t="str">
        <f t="shared" si="119"/>
        <v>72028</v>
      </c>
      <c r="BK156" s="248" t="str">
        <f t="shared" si="119"/>
        <v>82028</v>
      </c>
      <c r="BL156" s="248" t="str">
        <f t="shared" si="119"/>
        <v>92028</v>
      </c>
      <c r="BM156" s="248" t="str">
        <f t="shared" si="119"/>
        <v>102028</v>
      </c>
      <c r="BN156" s="248" t="str">
        <f t="shared" si="119"/>
        <v>112028</v>
      </c>
      <c r="BO156" s="248" t="str">
        <f t="shared" si="119"/>
        <v>122028</v>
      </c>
      <c r="BP156" s="248" t="str">
        <f t="shared" si="119"/>
        <v>12029</v>
      </c>
      <c r="BQ156" s="248" t="str">
        <f t="shared" si="119"/>
        <v>22029</v>
      </c>
      <c r="BR156" s="248" t="str">
        <f t="shared" si="119"/>
        <v>32029</v>
      </c>
      <c r="BS156" s="248" t="str">
        <f t="shared" si="119"/>
        <v>42029</v>
      </c>
      <c r="BT156" s="248" t="str">
        <f t="shared" si="119"/>
        <v>52029</v>
      </c>
      <c r="BU156" s="248" t="str">
        <f t="shared" si="119"/>
        <v>62029</v>
      </c>
      <c r="BV156" s="248" t="str">
        <f t="shared" si="119"/>
        <v>72029</v>
      </c>
      <c r="BW156" s="248" t="str">
        <f t="shared" si="119"/>
        <v>82029</v>
      </c>
      <c r="BX156" s="248" t="str">
        <f t="shared" si="119"/>
        <v>92029</v>
      </c>
      <c r="BY156" s="248" t="str">
        <f t="shared" si="119"/>
        <v>102029</v>
      </c>
      <c r="BZ156" s="248" t="str">
        <f t="shared" si="119"/>
        <v>112029</v>
      </c>
      <c r="CA156" s="248" t="str">
        <f t="shared" si="119"/>
        <v>122029</v>
      </c>
      <c r="CB156" s="248" t="str">
        <f t="shared" si="119"/>
        <v>12030</v>
      </c>
      <c r="CC156" s="248" t="str">
        <f t="shared" si="119"/>
        <v>22030</v>
      </c>
    </row>
    <row r="157" ht="15.75" customHeight="1" outlineLevel="1">
      <c r="I157" s="208">
        <f t="shared" ref="I157:CC157" si="120">I86</f>
        <v>45340</v>
      </c>
      <c r="J157" s="208">
        <f t="shared" si="120"/>
        <v>45369</v>
      </c>
      <c r="K157" s="208">
        <f t="shared" si="120"/>
        <v>45400</v>
      </c>
      <c r="L157" s="208">
        <f t="shared" si="120"/>
        <v>45430</v>
      </c>
      <c r="M157" s="208">
        <f t="shared" si="120"/>
        <v>45461</v>
      </c>
      <c r="N157" s="208">
        <f t="shared" si="120"/>
        <v>45491</v>
      </c>
      <c r="O157" s="208">
        <f t="shared" si="120"/>
        <v>45522</v>
      </c>
      <c r="P157" s="208">
        <f t="shared" si="120"/>
        <v>45553</v>
      </c>
      <c r="Q157" s="208">
        <f t="shared" si="120"/>
        <v>45583</v>
      </c>
      <c r="R157" s="208">
        <f t="shared" si="120"/>
        <v>45614</v>
      </c>
      <c r="S157" s="208">
        <f t="shared" si="120"/>
        <v>45644</v>
      </c>
      <c r="T157" s="208">
        <f t="shared" si="120"/>
        <v>45675</v>
      </c>
      <c r="U157" s="208">
        <f t="shared" si="120"/>
        <v>45706</v>
      </c>
      <c r="V157" s="208">
        <f t="shared" si="120"/>
        <v>45734</v>
      </c>
      <c r="W157" s="208">
        <f t="shared" si="120"/>
        <v>45765</v>
      </c>
      <c r="X157" s="208">
        <f t="shared" si="120"/>
        <v>45795</v>
      </c>
      <c r="Y157" s="208">
        <f t="shared" si="120"/>
        <v>45826</v>
      </c>
      <c r="Z157" s="208">
        <f t="shared" si="120"/>
        <v>45856</v>
      </c>
      <c r="AA157" s="208">
        <f t="shared" si="120"/>
        <v>45887</v>
      </c>
      <c r="AB157" s="208">
        <f t="shared" si="120"/>
        <v>45918</v>
      </c>
      <c r="AC157" s="208">
        <f t="shared" si="120"/>
        <v>45948</v>
      </c>
      <c r="AD157" s="208">
        <f t="shared" si="120"/>
        <v>45979</v>
      </c>
      <c r="AE157" s="208">
        <f t="shared" si="120"/>
        <v>46009</v>
      </c>
      <c r="AF157" s="208">
        <f t="shared" si="120"/>
        <v>46040</v>
      </c>
      <c r="AG157" s="208">
        <f t="shared" si="120"/>
        <v>46071</v>
      </c>
      <c r="AH157" s="208">
        <f t="shared" si="120"/>
        <v>46099</v>
      </c>
      <c r="AI157" s="208">
        <f t="shared" si="120"/>
        <v>46130</v>
      </c>
      <c r="AJ157" s="208">
        <f t="shared" si="120"/>
        <v>46160</v>
      </c>
      <c r="AK157" s="208">
        <f t="shared" si="120"/>
        <v>46191</v>
      </c>
      <c r="AL157" s="208">
        <f t="shared" si="120"/>
        <v>46221</v>
      </c>
      <c r="AM157" s="208">
        <f t="shared" si="120"/>
        <v>46252</v>
      </c>
      <c r="AN157" s="208">
        <f t="shared" si="120"/>
        <v>46283</v>
      </c>
      <c r="AO157" s="208">
        <f t="shared" si="120"/>
        <v>46313</v>
      </c>
      <c r="AP157" s="208">
        <f t="shared" si="120"/>
        <v>46344</v>
      </c>
      <c r="AQ157" s="208">
        <f t="shared" si="120"/>
        <v>46374</v>
      </c>
      <c r="AR157" s="208">
        <f t="shared" si="120"/>
        <v>46405</v>
      </c>
      <c r="AS157" s="208">
        <f t="shared" si="120"/>
        <v>46436</v>
      </c>
      <c r="AT157" s="208">
        <f t="shared" si="120"/>
        <v>46464</v>
      </c>
      <c r="AU157" s="208">
        <f t="shared" si="120"/>
        <v>46495</v>
      </c>
      <c r="AV157" s="208">
        <f t="shared" si="120"/>
        <v>46525</v>
      </c>
      <c r="AW157" s="208">
        <f t="shared" si="120"/>
        <v>46556</v>
      </c>
      <c r="AX157" s="208">
        <f t="shared" si="120"/>
        <v>46586</v>
      </c>
      <c r="AY157" s="208">
        <f t="shared" si="120"/>
        <v>46617</v>
      </c>
      <c r="AZ157" s="208">
        <f t="shared" si="120"/>
        <v>46648</v>
      </c>
      <c r="BA157" s="208">
        <f t="shared" si="120"/>
        <v>46678</v>
      </c>
      <c r="BB157" s="208">
        <f t="shared" si="120"/>
        <v>46709</v>
      </c>
      <c r="BC157" s="208">
        <f t="shared" si="120"/>
        <v>46739</v>
      </c>
      <c r="BD157" s="208">
        <f t="shared" si="120"/>
        <v>46770</v>
      </c>
      <c r="BE157" s="208">
        <f t="shared" si="120"/>
        <v>46801</v>
      </c>
      <c r="BF157" s="208">
        <f t="shared" si="120"/>
        <v>46830</v>
      </c>
      <c r="BG157" s="208">
        <f t="shared" si="120"/>
        <v>46861</v>
      </c>
      <c r="BH157" s="208">
        <f t="shared" si="120"/>
        <v>46891</v>
      </c>
      <c r="BI157" s="208">
        <f t="shared" si="120"/>
        <v>46922</v>
      </c>
      <c r="BJ157" s="208">
        <f t="shared" si="120"/>
        <v>46952</v>
      </c>
      <c r="BK157" s="208">
        <f t="shared" si="120"/>
        <v>46983</v>
      </c>
      <c r="BL157" s="208">
        <f t="shared" si="120"/>
        <v>47014</v>
      </c>
      <c r="BM157" s="208">
        <f t="shared" si="120"/>
        <v>47044</v>
      </c>
      <c r="BN157" s="208">
        <f t="shared" si="120"/>
        <v>47075</v>
      </c>
      <c r="BO157" s="208">
        <f t="shared" si="120"/>
        <v>47105</v>
      </c>
      <c r="BP157" s="208">
        <f t="shared" si="120"/>
        <v>47136</v>
      </c>
      <c r="BQ157" s="208">
        <f t="shared" si="120"/>
        <v>47167</v>
      </c>
      <c r="BR157" s="208">
        <f t="shared" si="120"/>
        <v>47195</v>
      </c>
      <c r="BS157" s="208">
        <f t="shared" si="120"/>
        <v>47226</v>
      </c>
      <c r="BT157" s="208">
        <f t="shared" si="120"/>
        <v>47256</v>
      </c>
      <c r="BU157" s="208">
        <f t="shared" si="120"/>
        <v>47287</v>
      </c>
      <c r="BV157" s="208">
        <f t="shared" si="120"/>
        <v>47317</v>
      </c>
      <c r="BW157" s="208">
        <f t="shared" si="120"/>
        <v>47348</v>
      </c>
      <c r="BX157" s="208">
        <f t="shared" si="120"/>
        <v>47379</v>
      </c>
      <c r="BY157" s="208">
        <f t="shared" si="120"/>
        <v>47409</v>
      </c>
      <c r="BZ157" s="208">
        <f t="shared" si="120"/>
        <v>47440</v>
      </c>
      <c r="CA157" s="208">
        <f t="shared" si="120"/>
        <v>47470</v>
      </c>
      <c r="CB157" s="208">
        <f t="shared" si="120"/>
        <v>47501</v>
      </c>
      <c r="CC157" s="208">
        <f t="shared" si="120"/>
        <v>47532</v>
      </c>
    </row>
    <row r="158" ht="15.75" customHeight="1" outlineLevel="1">
      <c r="I158" s="233">
        <f t="shared" ref="I158:CC158" si="121">ROUNDUP(I159/12,0)</f>
        <v>0</v>
      </c>
      <c r="J158" s="233">
        <f t="shared" si="121"/>
        <v>1</v>
      </c>
      <c r="K158" s="233">
        <f t="shared" si="121"/>
        <v>1</v>
      </c>
      <c r="L158" s="233">
        <f t="shared" si="121"/>
        <v>1</v>
      </c>
      <c r="M158" s="233">
        <f t="shared" si="121"/>
        <v>1</v>
      </c>
      <c r="N158" s="233">
        <f t="shared" si="121"/>
        <v>1</v>
      </c>
      <c r="O158" s="233">
        <f t="shared" si="121"/>
        <v>1</v>
      </c>
      <c r="P158" s="233">
        <f t="shared" si="121"/>
        <v>1</v>
      </c>
      <c r="Q158" s="233">
        <f t="shared" si="121"/>
        <v>1</v>
      </c>
      <c r="R158" s="233">
        <f t="shared" si="121"/>
        <v>1</v>
      </c>
      <c r="S158" s="233">
        <f t="shared" si="121"/>
        <v>1</v>
      </c>
      <c r="T158" s="233">
        <f t="shared" si="121"/>
        <v>1</v>
      </c>
      <c r="U158" s="233">
        <f t="shared" si="121"/>
        <v>1</v>
      </c>
      <c r="V158" s="233">
        <f t="shared" si="121"/>
        <v>2</v>
      </c>
      <c r="W158" s="233">
        <f t="shared" si="121"/>
        <v>2</v>
      </c>
      <c r="X158" s="233">
        <f t="shared" si="121"/>
        <v>2</v>
      </c>
      <c r="Y158" s="233">
        <f t="shared" si="121"/>
        <v>2</v>
      </c>
      <c r="Z158" s="233">
        <f t="shared" si="121"/>
        <v>2</v>
      </c>
      <c r="AA158" s="233">
        <f t="shared" si="121"/>
        <v>2</v>
      </c>
      <c r="AB158" s="233">
        <f t="shared" si="121"/>
        <v>2</v>
      </c>
      <c r="AC158" s="233">
        <f t="shared" si="121"/>
        <v>2</v>
      </c>
      <c r="AD158" s="233">
        <f t="shared" si="121"/>
        <v>2</v>
      </c>
      <c r="AE158" s="233">
        <f t="shared" si="121"/>
        <v>2</v>
      </c>
      <c r="AF158" s="233">
        <f t="shared" si="121"/>
        <v>2</v>
      </c>
      <c r="AG158" s="233">
        <f t="shared" si="121"/>
        <v>2</v>
      </c>
      <c r="AH158" s="233">
        <f t="shared" si="121"/>
        <v>3</v>
      </c>
      <c r="AI158" s="233">
        <f t="shared" si="121"/>
        <v>3</v>
      </c>
      <c r="AJ158" s="233">
        <f t="shared" si="121"/>
        <v>3</v>
      </c>
      <c r="AK158" s="233">
        <f t="shared" si="121"/>
        <v>3</v>
      </c>
      <c r="AL158" s="233">
        <f t="shared" si="121"/>
        <v>3</v>
      </c>
      <c r="AM158" s="233">
        <f t="shared" si="121"/>
        <v>3</v>
      </c>
      <c r="AN158" s="233">
        <f t="shared" si="121"/>
        <v>3</v>
      </c>
      <c r="AO158" s="233">
        <f t="shared" si="121"/>
        <v>3</v>
      </c>
      <c r="AP158" s="233">
        <f t="shared" si="121"/>
        <v>3</v>
      </c>
      <c r="AQ158" s="233">
        <f t="shared" si="121"/>
        <v>3</v>
      </c>
      <c r="AR158" s="233">
        <f t="shared" si="121"/>
        <v>3</v>
      </c>
      <c r="AS158" s="233">
        <f t="shared" si="121"/>
        <v>3</v>
      </c>
      <c r="AT158" s="233">
        <f t="shared" si="121"/>
        <v>4</v>
      </c>
      <c r="AU158" s="233">
        <f t="shared" si="121"/>
        <v>4</v>
      </c>
      <c r="AV158" s="233">
        <f t="shared" si="121"/>
        <v>4</v>
      </c>
      <c r="AW158" s="233">
        <f t="shared" si="121"/>
        <v>4</v>
      </c>
      <c r="AX158" s="233">
        <f t="shared" si="121"/>
        <v>4</v>
      </c>
      <c r="AY158" s="233">
        <f t="shared" si="121"/>
        <v>4</v>
      </c>
      <c r="AZ158" s="233">
        <f t="shared" si="121"/>
        <v>4</v>
      </c>
      <c r="BA158" s="233">
        <f t="shared" si="121"/>
        <v>4</v>
      </c>
      <c r="BB158" s="233">
        <f t="shared" si="121"/>
        <v>4</v>
      </c>
      <c r="BC158" s="233">
        <f t="shared" si="121"/>
        <v>4</v>
      </c>
      <c r="BD158" s="233">
        <f t="shared" si="121"/>
        <v>4</v>
      </c>
      <c r="BE158" s="233">
        <f t="shared" si="121"/>
        <v>4</v>
      </c>
      <c r="BF158" s="233">
        <f t="shared" si="121"/>
        <v>5</v>
      </c>
      <c r="BG158" s="233">
        <f t="shared" si="121"/>
        <v>5</v>
      </c>
      <c r="BH158" s="233">
        <f t="shared" si="121"/>
        <v>5</v>
      </c>
      <c r="BI158" s="233">
        <f t="shared" si="121"/>
        <v>5</v>
      </c>
      <c r="BJ158" s="233">
        <f t="shared" si="121"/>
        <v>5</v>
      </c>
      <c r="BK158" s="233">
        <f t="shared" si="121"/>
        <v>5</v>
      </c>
      <c r="BL158" s="233">
        <f t="shared" si="121"/>
        <v>5</v>
      </c>
      <c r="BM158" s="233">
        <f t="shared" si="121"/>
        <v>5</v>
      </c>
      <c r="BN158" s="233">
        <f t="shared" si="121"/>
        <v>5</v>
      </c>
      <c r="BO158" s="233">
        <f t="shared" si="121"/>
        <v>5</v>
      </c>
      <c r="BP158" s="233">
        <f t="shared" si="121"/>
        <v>5</v>
      </c>
      <c r="BQ158" s="233">
        <f t="shared" si="121"/>
        <v>5</v>
      </c>
      <c r="BR158" s="233">
        <f t="shared" si="121"/>
        <v>6</v>
      </c>
      <c r="BS158" s="233">
        <f t="shared" si="121"/>
        <v>6</v>
      </c>
      <c r="BT158" s="233">
        <f t="shared" si="121"/>
        <v>6</v>
      </c>
      <c r="BU158" s="233">
        <f t="shared" si="121"/>
        <v>6</v>
      </c>
      <c r="BV158" s="233">
        <f t="shared" si="121"/>
        <v>6</v>
      </c>
      <c r="BW158" s="233">
        <f t="shared" si="121"/>
        <v>6</v>
      </c>
      <c r="BX158" s="233">
        <f t="shared" si="121"/>
        <v>6</v>
      </c>
      <c r="BY158" s="233">
        <f t="shared" si="121"/>
        <v>6</v>
      </c>
      <c r="BZ158" s="233">
        <f t="shared" si="121"/>
        <v>6</v>
      </c>
      <c r="CA158" s="233">
        <f t="shared" si="121"/>
        <v>6</v>
      </c>
      <c r="CB158" s="233">
        <f t="shared" si="121"/>
        <v>6</v>
      </c>
      <c r="CC158" s="233">
        <f t="shared" si="121"/>
        <v>6</v>
      </c>
    </row>
    <row r="159" ht="15.75" customHeight="1" outlineLevel="1">
      <c r="B159" s="51" t="s">
        <v>206</v>
      </c>
      <c r="D159" s="238" t="s">
        <v>94</v>
      </c>
      <c r="E159" s="238" t="str">
        <f>'Lease Abstract'!E89</f>
        <v>Amount</v>
      </c>
      <c r="F159" s="238" t="str">
        <f>'Lease Abstract'!F89</f>
        <v>Amt/SF</v>
      </c>
      <c r="G159" s="238" t="str">
        <f>'Lease Abstract'!G89</f>
        <v>When Due?</v>
      </c>
      <c r="H159" s="238" t="s">
        <v>207</v>
      </c>
      <c r="I159" s="234">
        <v>0.0</v>
      </c>
      <c r="J159" s="234">
        <f t="shared" ref="J159:CC159" si="122">I159+1</f>
        <v>1</v>
      </c>
      <c r="K159" s="234">
        <f t="shared" si="122"/>
        <v>2</v>
      </c>
      <c r="L159" s="234">
        <f t="shared" si="122"/>
        <v>3</v>
      </c>
      <c r="M159" s="234">
        <f t="shared" si="122"/>
        <v>4</v>
      </c>
      <c r="N159" s="234">
        <f t="shared" si="122"/>
        <v>5</v>
      </c>
      <c r="O159" s="234">
        <f t="shared" si="122"/>
        <v>6</v>
      </c>
      <c r="P159" s="234">
        <f t="shared" si="122"/>
        <v>7</v>
      </c>
      <c r="Q159" s="234">
        <f t="shared" si="122"/>
        <v>8</v>
      </c>
      <c r="R159" s="234">
        <f t="shared" si="122"/>
        <v>9</v>
      </c>
      <c r="S159" s="234">
        <f t="shared" si="122"/>
        <v>10</v>
      </c>
      <c r="T159" s="234">
        <f t="shared" si="122"/>
        <v>11</v>
      </c>
      <c r="U159" s="234">
        <f t="shared" si="122"/>
        <v>12</v>
      </c>
      <c r="V159" s="234">
        <f t="shared" si="122"/>
        <v>13</v>
      </c>
      <c r="W159" s="234">
        <f t="shared" si="122"/>
        <v>14</v>
      </c>
      <c r="X159" s="234">
        <f t="shared" si="122"/>
        <v>15</v>
      </c>
      <c r="Y159" s="234">
        <f t="shared" si="122"/>
        <v>16</v>
      </c>
      <c r="Z159" s="234">
        <f t="shared" si="122"/>
        <v>17</v>
      </c>
      <c r="AA159" s="234">
        <f t="shared" si="122"/>
        <v>18</v>
      </c>
      <c r="AB159" s="234">
        <f t="shared" si="122"/>
        <v>19</v>
      </c>
      <c r="AC159" s="234">
        <f t="shared" si="122"/>
        <v>20</v>
      </c>
      <c r="AD159" s="234">
        <f t="shared" si="122"/>
        <v>21</v>
      </c>
      <c r="AE159" s="234">
        <f t="shared" si="122"/>
        <v>22</v>
      </c>
      <c r="AF159" s="234">
        <f t="shared" si="122"/>
        <v>23</v>
      </c>
      <c r="AG159" s="234">
        <f t="shared" si="122"/>
        <v>24</v>
      </c>
      <c r="AH159" s="234">
        <f t="shared" si="122"/>
        <v>25</v>
      </c>
      <c r="AI159" s="234">
        <f t="shared" si="122"/>
        <v>26</v>
      </c>
      <c r="AJ159" s="234">
        <f t="shared" si="122"/>
        <v>27</v>
      </c>
      <c r="AK159" s="234">
        <f t="shared" si="122"/>
        <v>28</v>
      </c>
      <c r="AL159" s="234">
        <f t="shared" si="122"/>
        <v>29</v>
      </c>
      <c r="AM159" s="234">
        <f t="shared" si="122"/>
        <v>30</v>
      </c>
      <c r="AN159" s="234">
        <f t="shared" si="122"/>
        <v>31</v>
      </c>
      <c r="AO159" s="234">
        <f t="shared" si="122"/>
        <v>32</v>
      </c>
      <c r="AP159" s="234">
        <f t="shared" si="122"/>
        <v>33</v>
      </c>
      <c r="AQ159" s="234">
        <f t="shared" si="122"/>
        <v>34</v>
      </c>
      <c r="AR159" s="234">
        <f t="shared" si="122"/>
        <v>35</v>
      </c>
      <c r="AS159" s="234">
        <f t="shared" si="122"/>
        <v>36</v>
      </c>
      <c r="AT159" s="234">
        <f t="shared" si="122"/>
        <v>37</v>
      </c>
      <c r="AU159" s="234">
        <f t="shared" si="122"/>
        <v>38</v>
      </c>
      <c r="AV159" s="234">
        <f t="shared" si="122"/>
        <v>39</v>
      </c>
      <c r="AW159" s="234">
        <f t="shared" si="122"/>
        <v>40</v>
      </c>
      <c r="AX159" s="234">
        <f t="shared" si="122"/>
        <v>41</v>
      </c>
      <c r="AY159" s="234">
        <f t="shared" si="122"/>
        <v>42</v>
      </c>
      <c r="AZ159" s="234">
        <f t="shared" si="122"/>
        <v>43</v>
      </c>
      <c r="BA159" s="234">
        <f t="shared" si="122"/>
        <v>44</v>
      </c>
      <c r="BB159" s="234">
        <f t="shared" si="122"/>
        <v>45</v>
      </c>
      <c r="BC159" s="234">
        <f t="shared" si="122"/>
        <v>46</v>
      </c>
      <c r="BD159" s="234">
        <f t="shared" si="122"/>
        <v>47</v>
      </c>
      <c r="BE159" s="234">
        <f t="shared" si="122"/>
        <v>48</v>
      </c>
      <c r="BF159" s="234">
        <f t="shared" si="122"/>
        <v>49</v>
      </c>
      <c r="BG159" s="234">
        <f t="shared" si="122"/>
        <v>50</v>
      </c>
      <c r="BH159" s="234">
        <f t="shared" si="122"/>
        <v>51</v>
      </c>
      <c r="BI159" s="234">
        <f t="shared" si="122"/>
        <v>52</v>
      </c>
      <c r="BJ159" s="234">
        <f t="shared" si="122"/>
        <v>53</v>
      </c>
      <c r="BK159" s="234">
        <f t="shared" si="122"/>
        <v>54</v>
      </c>
      <c r="BL159" s="234">
        <f t="shared" si="122"/>
        <v>55</v>
      </c>
      <c r="BM159" s="234">
        <f t="shared" si="122"/>
        <v>56</v>
      </c>
      <c r="BN159" s="234">
        <f t="shared" si="122"/>
        <v>57</v>
      </c>
      <c r="BO159" s="234">
        <f t="shared" si="122"/>
        <v>58</v>
      </c>
      <c r="BP159" s="234">
        <f t="shared" si="122"/>
        <v>59</v>
      </c>
      <c r="BQ159" s="234">
        <f t="shared" si="122"/>
        <v>60</v>
      </c>
      <c r="BR159" s="234">
        <f t="shared" si="122"/>
        <v>61</v>
      </c>
      <c r="BS159" s="234">
        <f t="shared" si="122"/>
        <v>62</v>
      </c>
      <c r="BT159" s="234">
        <f t="shared" si="122"/>
        <v>63</v>
      </c>
      <c r="BU159" s="234">
        <f t="shared" si="122"/>
        <v>64</v>
      </c>
      <c r="BV159" s="234">
        <f t="shared" si="122"/>
        <v>65</v>
      </c>
      <c r="BW159" s="234">
        <f t="shared" si="122"/>
        <v>66</v>
      </c>
      <c r="BX159" s="234">
        <f t="shared" si="122"/>
        <v>67</v>
      </c>
      <c r="BY159" s="234">
        <f t="shared" si="122"/>
        <v>68</v>
      </c>
      <c r="BZ159" s="234">
        <f t="shared" si="122"/>
        <v>69</v>
      </c>
      <c r="CA159" s="234">
        <f t="shared" si="122"/>
        <v>70</v>
      </c>
      <c r="CB159" s="234">
        <f t="shared" si="122"/>
        <v>71</v>
      </c>
      <c r="CC159" s="234">
        <f t="shared" si="122"/>
        <v>72</v>
      </c>
    </row>
    <row r="160" ht="15.75" customHeight="1" outlineLevel="1">
      <c r="B160" s="2" t="str">
        <f>'Lease Abstract'!B90</f>
        <v>TI Allowance Suppliment</v>
      </c>
      <c r="D160" s="249" t="str">
        <f>'Lease Abstract'!D90</f>
        <v>TI Allowance</v>
      </c>
      <c r="E160" s="249">
        <f>'Lease Abstract'!E90</f>
        <v>0</v>
      </c>
      <c r="F160" s="250">
        <f>'Lease Abstract'!F90</f>
        <v>0</v>
      </c>
      <c r="G160" s="251">
        <f>MAX('Lease Abstract'!G90,$I$157)</f>
        <v>45340</v>
      </c>
      <c r="H160" s="249" t="str">
        <f t="shared" ref="H160:H164" si="124">MONTH(G160)&amp;YEAR(G160)</f>
        <v>22024</v>
      </c>
      <c r="I160" s="41">
        <f t="shared" ref="I160:CC160" si="123">(I$156=$H160)*$E160</f>
        <v>0</v>
      </c>
      <c r="J160" s="41">
        <f t="shared" si="123"/>
        <v>0</v>
      </c>
      <c r="K160" s="41">
        <f t="shared" si="123"/>
        <v>0</v>
      </c>
      <c r="L160" s="41">
        <f t="shared" si="123"/>
        <v>0</v>
      </c>
      <c r="M160" s="41">
        <f t="shared" si="123"/>
        <v>0</v>
      </c>
      <c r="N160" s="41">
        <f t="shared" si="123"/>
        <v>0</v>
      </c>
      <c r="O160" s="41">
        <f t="shared" si="123"/>
        <v>0</v>
      </c>
      <c r="P160" s="41">
        <f t="shared" si="123"/>
        <v>0</v>
      </c>
      <c r="Q160" s="41">
        <f t="shared" si="123"/>
        <v>0</v>
      </c>
      <c r="R160" s="41">
        <f t="shared" si="123"/>
        <v>0</v>
      </c>
      <c r="S160" s="41">
        <f t="shared" si="123"/>
        <v>0</v>
      </c>
      <c r="T160" s="41">
        <f t="shared" si="123"/>
        <v>0</v>
      </c>
      <c r="U160" s="41">
        <f t="shared" si="123"/>
        <v>0</v>
      </c>
      <c r="V160" s="41">
        <f t="shared" si="123"/>
        <v>0</v>
      </c>
      <c r="W160" s="41">
        <f t="shared" si="123"/>
        <v>0</v>
      </c>
      <c r="X160" s="41">
        <f t="shared" si="123"/>
        <v>0</v>
      </c>
      <c r="Y160" s="41">
        <f t="shared" si="123"/>
        <v>0</v>
      </c>
      <c r="Z160" s="41">
        <f t="shared" si="123"/>
        <v>0</v>
      </c>
      <c r="AA160" s="41">
        <f t="shared" si="123"/>
        <v>0</v>
      </c>
      <c r="AB160" s="41">
        <f t="shared" si="123"/>
        <v>0</v>
      </c>
      <c r="AC160" s="41">
        <f t="shared" si="123"/>
        <v>0</v>
      </c>
      <c r="AD160" s="41">
        <f t="shared" si="123"/>
        <v>0</v>
      </c>
      <c r="AE160" s="41">
        <f t="shared" si="123"/>
        <v>0</v>
      </c>
      <c r="AF160" s="41">
        <f t="shared" si="123"/>
        <v>0</v>
      </c>
      <c r="AG160" s="41">
        <f t="shared" si="123"/>
        <v>0</v>
      </c>
      <c r="AH160" s="41">
        <f t="shared" si="123"/>
        <v>0</v>
      </c>
      <c r="AI160" s="41">
        <f t="shared" si="123"/>
        <v>0</v>
      </c>
      <c r="AJ160" s="41">
        <f t="shared" si="123"/>
        <v>0</v>
      </c>
      <c r="AK160" s="41">
        <f t="shared" si="123"/>
        <v>0</v>
      </c>
      <c r="AL160" s="41">
        <f t="shared" si="123"/>
        <v>0</v>
      </c>
      <c r="AM160" s="41">
        <f t="shared" si="123"/>
        <v>0</v>
      </c>
      <c r="AN160" s="41">
        <f t="shared" si="123"/>
        <v>0</v>
      </c>
      <c r="AO160" s="41">
        <f t="shared" si="123"/>
        <v>0</v>
      </c>
      <c r="AP160" s="41">
        <f t="shared" si="123"/>
        <v>0</v>
      </c>
      <c r="AQ160" s="41">
        <f t="shared" si="123"/>
        <v>0</v>
      </c>
      <c r="AR160" s="41">
        <f t="shared" si="123"/>
        <v>0</v>
      </c>
      <c r="AS160" s="41">
        <f t="shared" si="123"/>
        <v>0</v>
      </c>
      <c r="AT160" s="41">
        <f t="shared" si="123"/>
        <v>0</v>
      </c>
      <c r="AU160" s="41">
        <f t="shared" si="123"/>
        <v>0</v>
      </c>
      <c r="AV160" s="41">
        <f t="shared" si="123"/>
        <v>0</v>
      </c>
      <c r="AW160" s="41">
        <f t="shared" si="123"/>
        <v>0</v>
      </c>
      <c r="AX160" s="41">
        <f t="shared" si="123"/>
        <v>0</v>
      </c>
      <c r="AY160" s="41">
        <f t="shared" si="123"/>
        <v>0</v>
      </c>
      <c r="AZ160" s="41">
        <f t="shared" si="123"/>
        <v>0</v>
      </c>
      <c r="BA160" s="41">
        <f t="shared" si="123"/>
        <v>0</v>
      </c>
      <c r="BB160" s="41">
        <f t="shared" si="123"/>
        <v>0</v>
      </c>
      <c r="BC160" s="41">
        <f t="shared" si="123"/>
        <v>0</v>
      </c>
      <c r="BD160" s="41">
        <f t="shared" si="123"/>
        <v>0</v>
      </c>
      <c r="BE160" s="41">
        <f t="shared" si="123"/>
        <v>0</v>
      </c>
      <c r="BF160" s="41">
        <f t="shared" si="123"/>
        <v>0</v>
      </c>
      <c r="BG160" s="41">
        <f t="shared" si="123"/>
        <v>0</v>
      </c>
      <c r="BH160" s="41">
        <f t="shared" si="123"/>
        <v>0</v>
      </c>
      <c r="BI160" s="41">
        <f t="shared" si="123"/>
        <v>0</v>
      </c>
      <c r="BJ160" s="41">
        <f t="shared" si="123"/>
        <v>0</v>
      </c>
      <c r="BK160" s="41">
        <f t="shared" si="123"/>
        <v>0</v>
      </c>
      <c r="BL160" s="41">
        <f t="shared" si="123"/>
        <v>0</v>
      </c>
      <c r="BM160" s="41">
        <f t="shared" si="123"/>
        <v>0</v>
      </c>
      <c r="BN160" s="41">
        <f t="shared" si="123"/>
        <v>0</v>
      </c>
      <c r="BO160" s="41">
        <f t="shared" si="123"/>
        <v>0</v>
      </c>
      <c r="BP160" s="41">
        <f t="shared" si="123"/>
        <v>0</v>
      </c>
      <c r="BQ160" s="41">
        <f t="shared" si="123"/>
        <v>0</v>
      </c>
      <c r="BR160" s="41">
        <f t="shared" si="123"/>
        <v>0</v>
      </c>
      <c r="BS160" s="41">
        <f t="shared" si="123"/>
        <v>0</v>
      </c>
      <c r="BT160" s="41">
        <f t="shared" si="123"/>
        <v>0</v>
      </c>
      <c r="BU160" s="41">
        <f t="shared" si="123"/>
        <v>0</v>
      </c>
      <c r="BV160" s="41">
        <f t="shared" si="123"/>
        <v>0</v>
      </c>
      <c r="BW160" s="41">
        <f t="shared" si="123"/>
        <v>0</v>
      </c>
      <c r="BX160" s="41">
        <f t="shared" si="123"/>
        <v>0</v>
      </c>
      <c r="BY160" s="41">
        <f t="shared" si="123"/>
        <v>0</v>
      </c>
      <c r="BZ160" s="41">
        <f t="shared" si="123"/>
        <v>0</v>
      </c>
      <c r="CA160" s="41">
        <f t="shared" si="123"/>
        <v>0</v>
      </c>
      <c r="CB160" s="41">
        <f t="shared" si="123"/>
        <v>0</v>
      </c>
      <c r="CC160" s="41">
        <f t="shared" si="123"/>
        <v>0</v>
      </c>
    </row>
    <row r="161" ht="15.75" customHeight="1" outlineLevel="1">
      <c r="B161" s="2" t="str">
        <f>'Lease Abstract'!B91</f>
        <v>Free Rent Feb 2024</v>
      </c>
      <c r="D161" s="249" t="str">
        <f>'Lease Abstract'!D91</f>
        <v>Free Rent</v>
      </c>
      <c r="E161" s="249">
        <f>'Lease Abstract'!E91</f>
        <v>2962.5</v>
      </c>
      <c r="F161" s="250">
        <f>'Lease Abstract'!F91</f>
        <v>0.3291666667</v>
      </c>
      <c r="G161" s="251">
        <f>MAX('Lease Abstract'!G91,$I$157)</f>
        <v>45341</v>
      </c>
      <c r="H161" s="249" t="str">
        <f t="shared" si="124"/>
        <v>22024</v>
      </c>
      <c r="I161" s="41">
        <f t="shared" ref="I161:CC161" si="125">(I$156=$H161)*$E161</f>
        <v>2962.5</v>
      </c>
      <c r="J161" s="41">
        <f t="shared" si="125"/>
        <v>0</v>
      </c>
      <c r="K161" s="41">
        <f t="shared" si="125"/>
        <v>0</v>
      </c>
      <c r="L161" s="41">
        <f t="shared" si="125"/>
        <v>0</v>
      </c>
      <c r="M161" s="41">
        <f t="shared" si="125"/>
        <v>0</v>
      </c>
      <c r="N161" s="41">
        <f t="shared" si="125"/>
        <v>0</v>
      </c>
      <c r="O161" s="41">
        <f t="shared" si="125"/>
        <v>0</v>
      </c>
      <c r="P161" s="41">
        <f t="shared" si="125"/>
        <v>0</v>
      </c>
      <c r="Q161" s="41">
        <f t="shared" si="125"/>
        <v>0</v>
      </c>
      <c r="R161" s="41">
        <f t="shared" si="125"/>
        <v>0</v>
      </c>
      <c r="S161" s="41">
        <f t="shared" si="125"/>
        <v>0</v>
      </c>
      <c r="T161" s="41">
        <f t="shared" si="125"/>
        <v>0</v>
      </c>
      <c r="U161" s="41">
        <f t="shared" si="125"/>
        <v>0</v>
      </c>
      <c r="V161" s="41">
        <f t="shared" si="125"/>
        <v>0</v>
      </c>
      <c r="W161" s="41">
        <f t="shared" si="125"/>
        <v>0</v>
      </c>
      <c r="X161" s="41">
        <f t="shared" si="125"/>
        <v>0</v>
      </c>
      <c r="Y161" s="41">
        <f t="shared" si="125"/>
        <v>0</v>
      </c>
      <c r="Z161" s="41">
        <f t="shared" si="125"/>
        <v>0</v>
      </c>
      <c r="AA161" s="41">
        <f t="shared" si="125"/>
        <v>0</v>
      </c>
      <c r="AB161" s="41">
        <f t="shared" si="125"/>
        <v>0</v>
      </c>
      <c r="AC161" s="41">
        <f t="shared" si="125"/>
        <v>0</v>
      </c>
      <c r="AD161" s="41">
        <f t="shared" si="125"/>
        <v>0</v>
      </c>
      <c r="AE161" s="41">
        <f t="shared" si="125"/>
        <v>0</v>
      </c>
      <c r="AF161" s="41">
        <f t="shared" si="125"/>
        <v>0</v>
      </c>
      <c r="AG161" s="41">
        <f t="shared" si="125"/>
        <v>0</v>
      </c>
      <c r="AH161" s="41">
        <f t="shared" si="125"/>
        <v>0</v>
      </c>
      <c r="AI161" s="41">
        <f t="shared" si="125"/>
        <v>0</v>
      </c>
      <c r="AJ161" s="41">
        <f t="shared" si="125"/>
        <v>0</v>
      </c>
      <c r="AK161" s="41">
        <f t="shared" si="125"/>
        <v>0</v>
      </c>
      <c r="AL161" s="41">
        <f t="shared" si="125"/>
        <v>0</v>
      </c>
      <c r="AM161" s="41">
        <f t="shared" si="125"/>
        <v>0</v>
      </c>
      <c r="AN161" s="41">
        <f t="shared" si="125"/>
        <v>0</v>
      </c>
      <c r="AO161" s="41">
        <f t="shared" si="125"/>
        <v>0</v>
      </c>
      <c r="AP161" s="41">
        <f t="shared" si="125"/>
        <v>0</v>
      </c>
      <c r="AQ161" s="41">
        <f t="shared" si="125"/>
        <v>0</v>
      </c>
      <c r="AR161" s="41">
        <f t="shared" si="125"/>
        <v>0</v>
      </c>
      <c r="AS161" s="41">
        <f t="shared" si="125"/>
        <v>0</v>
      </c>
      <c r="AT161" s="41">
        <f t="shared" si="125"/>
        <v>0</v>
      </c>
      <c r="AU161" s="41">
        <f t="shared" si="125"/>
        <v>0</v>
      </c>
      <c r="AV161" s="41">
        <f t="shared" si="125"/>
        <v>0</v>
      </c>
      <c r="AW161" s="41">
        <f t="shared" si="125"/>
        <v>0</v>
      </c>
      <c r="AX161" s="41">
        <f t="shared" si="125"/>
        <v>0</v>
      </c>
      <c r="AY161" s="41">
        <f t="shared" si="125"/>
        <v>0</v>
      </c>
      <c r="AZ161" s="41">
        <f t="shared" si="125"/>
        <v>0</v>
      </c>
      <c r="BA161" s="41">
        <f t="shared" si="125"/>
        <v>0</v>
      </c>
      <c r="BB161" s="41">
        <f t="shared" si="125"/>
        <v>0</v>
      </c>
      <c r="BC161" s="41">
        <f t="shared" si="125"/>
        <v>0</v>
      </c>
      <c r="BD161" s="41">
        <f t="shared" si="125"/>
        <v>0</v>
      </c>
      <c r="BE161" s="41">
        <f t="shared" si="125"/>
        <v>0</v>
      </c>
      <c r="BF161" s="41">
        <f t="shared" si="125"/>
        <v>0</v>
      </c>
      <c r="BG161" s="41">
        <f t="shared" si="125"/>
        <v>0</v>
      </c>
      <c r="BH161" s="41">
        <f t="shared" si="125"/>
        <v>0</v>
      </c>
      <c r="BI161" s="41">
        <f t="shared" si="125"/>
        <v>0</v>
      </c>
      <c r="BJ161" s="41">
        <f t="shared" si="125"/>
        <v>0</v>
      </c>
      <c r="BK161" s="41">
        <f t="shared" si="125"/>
        <v>0</v>
      </c>
      <c r="BL161" s="41">
        <f t="shared" si="125"/>
        <v>0</v>
      </c>
      <c r="BM161" s="41">
        <f t="shared" si="125"/>
        <v>0</v>
      </c>
      <c r="BN161" s="41">
        <f t="shared" si="125"/>
        <v>0</v>
      </c>
      <c r="BO161" s="41">
        <f t="shared" si="125"/>
        <v>0</v>
      </c>
      <c r="BP161" s="41">
        <f t="shared" si="125"/>
        <v>0</v>
      </c>
      <c r="BQ161" s="41">
        <f t="shared" si="125"/>
        <v>0</v>
      </c>
      <c r="BR161" s="41">
        <f t="shared" si="125"/>
        <v>0</v>
      </c>
      <c r="BS161" s="41">
        <f t="shared" si="125"/>
        <v>0</v>
      </c>
      <c r="BT161" s="41">
        <f t="shared" si="125"/>
        <v>0</v>
      </c>
      <c r="BU161" s="41">
        <f t="shared" si="125"/>
        <v>0</v>
      </c>
      <c r="BV161" s="41">
        <f t="shared" si="125"/>
        <v>0</v>
      </c>
      <c r="BW161" s="41">
        <f t="shared" si="125"/>
        <v>0</v>
      </c>
      <c r="BX161" s="41">
        <f t="shared" si="125"/>
        <v>0</v>
      </c>
      <c r="BY161" s="41">
        <f t="shared" si="125"/>
        <v>0</v>
      </c>
      <c r="BZ161" s="41">
        <f t="shared" si="125"/>
        <v>0</v>
      </c>
      <c r="CA161" s="41">
        <f t="shared" si="125"/>
        <v>0</v>
      </c>
      <c r="CB161" s="41">
        <f t="shared" si="125"/>
        <v>0</v>
      </c>
      <c r="CC161" s="41">
        <f t="shared" si="125"/>
        <v>0</v>
      </c>
    </row>
    <row r="162" ht="15.75" customHeight="1" outlineLevel="1">
      <c r="B162" s="2" t="str">
        <f>'Lease Abstract'!B92</f>
        <v>Free Rent March 2024</v>
      </c>
      <c r="D162" s="249" t="str">
        <f>'Lease Abstract'!D92</f>
        <v>Free Rent</v>
      </c>
      <c r="E162" s="249">
        <f>'Lease Abstract'!E92</f>
        <v>2962.5</v>
      </c>
      <c r="F162" s="250">
        <f>'Lease Abstract'!F92</f>
        <v>0.3291666667</v>
      </c>
      <c r="G162" s="251">
        <f>MAX('Lease Abstract'!G92,$I$157)</f>
        <v>45370</v>
      </c>
      <c r="H162" s="249" t="str">
        <f t="shared" si="124"/>
        <v>32024</v>
      </c>
      <c r="I162" s="41">
        <f t="shared" ref="I162:CC162" si="126">(I$156=$H162)*$E162</f>
        <v>0</v>
      </c>
      <c r="J162" s="41">
        <f t="shared" si="126"/>
        <v>2962.5</v>
      </c>
      <c r="K162" s="41">
        <f t="shared" si="126"/>
        <v>0</v>
      </c>
      <c r="L162" s="41">
        <f t="shared" si="126"/>
        <v>0</v>
      </c>
      <c r="M162" s="41">
        <f t="shared" si="126"/>
        <v>0</v>
      </c>
      <c r="N162" s="41">
        <f t="shared" si="126"/>
        <v>0</v>
      </c>
      <c r="O162" s="41">
        <f t="shared" si="126"/>
        <v>0</v>
      </c>
      <c r="P162" s="41">
        <f t="shared" si="126"/>
        <v>0</v>
      </c>
      <c r="Q162" s="41">
        <f t="shared" si="126"/>
        <v>0</v>
      </c>
      <c r="R162" s="41">
        <f t="shared" si="126"/>
        <v>0</v>
      </c>
      <c r="S162" s="41">
        <f t="shared" si="126"/>
        <v>0</v>
      </c>
      <c r="T162" s="41">
        <f t="shared" si="126"/>
        <v>0</v>
      </c>
      <c r="U162" s="41">
        <f t="shared" si="126"/>
        <v>0</v>
      </c>
      <c r="V162" s="41">
        <f t="shared" si="126"/>
        <v>0</v>
      </c>
      <c r="W162" s="41">
        <f t="shared" si="126"/>
        <v>0</v>
      </c>
      <c r="X162" s="41">
        <f t="shared" si="126"/>
        <v>0</v>
      </c>
      <c r="Y162" s="41">
        <f t="shared" si="126"/>
        <v>0</v>
      </c>
      <c r="Z162" s="41">
        <f t="shared" si="126"/>
        <v>0</v>
      </c>
      <c r="AA162" s="41">
        <f t="shared" si="126"/>
        <v>0</v>
      </c>
      <c r="AB162" s="41">
        <f t="shared" si="126"/>
        <v>0</v>
      </c>
      <c r="AC162" s="41">
        <f t="shared" si="126"/>
        <v>0</v>
      </c>
      <c r="AD162" s="41">
        <f t="shared" si="126"/>
        <v>0</v>
      </c>
      <c r="AE162" s="41">
        <f t="shared" si="126"/>
        <v>0</v>
      </c>
      <c r="AF162" s="41">
        <f t="shared" si="126"/>
        <v>0</v>
      </c>
      <c r="AG162" s="41">
        <f t="shared" si="126"/>
        <v>0</v>
      </c>
      <c r="AH162" s="41">
        <f t="shared" si="126"/>
        <v>0</v>
      </c>
      <c r="AI162" s="41">
        <f t="shared" si="126"/>
        <v>0</v>
      </c>
      <c r="AJ162" s="41">
        <f t="shared" si="126"/>
        <v>0</v>
      </c>
      <c r="AK162" s="41">
        <f t="shared" si="126"/>
        <v>0</v>
      </c>
      <c r="AL162" s="41">
        <f t="shared" si="126"/>
        <v>0</v>
      </c>
      <c r="AM162" s="41">
        <f t="shared" si="126"/>
        <v>0</v>
      </c>
      <c r="AN162" s="41">
        <f t="shared" si="126"/>
        <v>0</v>
      </c>
      <c r="AO162" s="41">
        <f t="shared" si="126"/>
        <v>0</v>
      </c>
      <c r="AP162" s="41">
        <f t="shared" si="126"/>
        <v>0</v>
      </c>
      <c r="AQ162" s="41">
        <f t="shared" si="126"/>
        <v>0</v>
      </c>
      <c r="AR162" s="41">
        <f t="shared" si="126"/>
        <v>0</v>
      </c>
      <c r="AS162" s="41">
        <f t="shared" si="126"/>
        <v>0</v>
      </c>
      <c r="AT162" s="41">
        <f t="shared" si="126"/>
        <v>0</v>
      </c>
      <c r="AU162" s="41">
        <f t="shared" si="126"/>
        <v>0</v>
      </c>
      <c r="AV162" s="41">
        <f t="shared" si="126"/>
        <v>0</v>
      </c>
      <c r="AW162" s="41">
        <f t="shared" si="126"/>
        <v>0</v>
      </c>
      <c r="AX162" s="41">
        <f t="shared" si="126"/>
        <v>0</v>
      </c>
      <c r="AY162" s="41">
        <f t="shared" si="126"/>
        <v>0</v>
      </c>
      <c r="AZ162" s="41">
        <f t="shared" si="126"/>
        <v>0</v>
      </c>
      <c r="BA162" s="41">
        <f t="shared" si="126"/>
        <v>0</v>
      </c>
      <c r="BB162" s="41">
        <f t="shared" si="126"/>
        <v>0</v>
      </c>
      <c r="BC162" s="41">
        <f t="shared" si="126"/>
        <v>0</v>
      </c>
      <c r="BD162" s="41">
        <f t="shared" si="126"/>
        <v>0</v>
      </c>
      <c r="BE162" s="41">
        <f t="shared" si="126"/>
        <v>0</v>
      </c>
      <c r="BF162" s="41">
        <f t="shared" si="126"/>
        <v>0</v>
      </c>
      <c r="BG162" s="41">
        <f t="shared" si="126"/>
        <v>0</v>
      </c>
      <c r="BH162" s="41">
        <f t="shared" si="126"/>
        <v>0</v>
      </c>
      <c r="BI162" s="41">
        <f t="shared" si="126"/>
        <v>0</v>
      </c>
      <c r="BJ162" s="41">
        <f t="shared" si="126"/>
        <v>0</v>
      </c>
      <c r="BK162" s="41">
        <f t="shared" si="126"/>
        <v>0</v>
      </c>
      <c r="BL162" s="41">
        <f t="shared" si="126"/>
        <v>0</v>
      </c>
      <c r="BM162" s="41">
        <f t="shared" si="126"/>
        <v>0</v>
      </c>
      <c r="BN162" s="41">
        <f t="shared" si="126"/>
        <v>0</v>
      </c>
      <c r="BO162" s="41">
        <f t="shared" si="126"/>
        <v>0</v>
      </c>
      <c r="BP162" s="41">
        <f t="shared" si="126"/>
        <v>0</v>
      </c>
      <c r="BQ162" s="41">
        <f t="shared" si="126"/>
        <v>0</v>
      </c>
      <c r="BR162" s="41">
        <f t="shared" si="126"/>
        <v>0</v>
      </c>
      <c r="BS162" s="41">
        <f t="shared" si="126"/>
        <v>0</v>
      </c>
      <c r="BT162" s="41">
        <f t="shared" si="126"/>
        <v>0</v>
      </c>
      <c r="BU162" s="41">
        <f t="shared" si="126"/>
        <v>0</v>
      </c>
      <c r="BV162" s="41">
        <f t="shared" si="126"/>
        <v>0</v>
      </c>
      <c r="BW162" s="41">
        <f t="shared" si="126"/>
        <v>0</v>
      </c>
      <c r="BX162" s="41">
        <f t="shared" si="126"/>
        <v>0</v>
      </c>
      <c r="BY162" s="41">
        <f t="shared" si="126"/>
        <v>0</v>
      </c>
      <c r="BZ162" s="41">
        <f t="shared" si="126"/>
        <v>0</v>
      </c>
      <c r="CA162" s="41">
        <f t="shared" si="126"/>
        <v>0</v>
      </c>
      <c r="CB162" s="41">
        <f t="shared" si="126"/>
        <v>0</v>
      </c>
      <c r="CC162" s="41">
        <f t="shared" si="126"/>
        <v>0</v>
      </c>
    </row>
    <row r="163" ht="15.75" customHeight="1" outlineLevel="1">
      <c r="B163" s="2" t="str">
        <f>'Lease Abstract'!B93</f>
        <v>Free Rent April 2024</v>
      </c>
      <c r="D163" s="249" t="str">
        <f>'Lease Abstract'!D93</f>
        <v>Free Rent</v>
      </c>
      <c r="E163" s="249">
        <f>'Lease Abstract'!E93</f>
        <v>2962.5</v>
      </c>
      <c r="F163" s="250">
        <f>'Lease Abstract'!F93</f>
        <v>0.3291666667</v>
      </c>
      <c r="G163" s="251">
        <f>MAX('Lease Abstract'!G93,$I$157)</f>
        <v>45401</v>
      </c>
      <c r="H163" s="249" t="str">
        <f t="shared" si="124"/>
        <v>42024</v>
      </c>
      <c r="I163" s="41">
        <f t="shared" ref="I163:CC163" si="127">(I$156=$H163)*$E163</f>
        <v>0</v>
      </c>
      <c r="J163" s="41">
        <f t="shared" si="127"/>
        <v>0</v>
      </c>
      <c r="K163" s="41">
        <f t="shared" si="127"/>
        <v>2962.5</v>
      </c>
      <c r="L163" s="41">
        <f t="shared" si="127"/>
        <v>0</v>
      </c>
      <c r="M163" s="41">
        <f t="shared" si="127"/>
        <v>0</v>
      </c>
      <c r="N163" s="41">
        <f t="shared" si="127"/>
        <v>0</v>
      </c>
      <c r="O163" s="41">
        <f t="shared" si="127"/>
        <v>0</v>
      </c>
      <c r="P163" s="41">
        <f t="shared" si="127"/>
        <v>0</v>
      </c>
      <c r="Q163" s="41">
        <f t="shared" si="127"/>
        <v>0</v>
      </c>
      <c r="R163" s="41">
        <f t="shared" si="127"/>
        <v>0</v>
      </c>
      <c r="S163" s="41">
        <f t="shared" si="127"/>
        <v>0</v>
      </c>
      <c r="T163" s="41">
        <f t="shared" si="127"/>
        <v>0</v>
      </c>
      <c r="U163" s="41">
        <f t="shared" si="127"/>
        <v>0</v>
      </c>
      <c r="V163" s="41">
        <f t="shared" si="127"/>
        <v>0</v>
      </c>
      <c r="W163" s="41">
        <f t="shared" si="127"/>
        <v>0</v>
      </c>
      <c r="X163" s="41">
        <f t="shared" si="127"/>
        <v>0</v>
      </c>
      <c r="Y163" s="41">
        <f t="shared" si="127"/>
        <v>0</v>
      </c>
      <c r="Z163" s="41">
        <f t="shared" si="127"/>
        <v>0</v>
      </c>
      <c r="AA163" s="41">
        <f t="shared" si="127"/>
        <v>0</v>
      </c>
      <c r="AB163" s="41">
        <f t="shared" si="127"/>
        <v>0</v>
      </c>
      <c r="AC163" s="41">
        <f t="shared" si="127"/>
        <v>0</v>
      </c>
      <c r="AD163" s="41">
        <f t="shared" si="127"/>
        <v>0</v>
      </c>
      <c r="AE163" s="41">
        <f t="shared" si="127"/>
        <v>0</v>
      </c>
      <c r="AF163" s="41">
        <f t="shared" si="127"/>
        <v>0</v>
      </c>
      <c r="AG163" s="41">
        <f t="shared" si="127"/>
        <v>0</v>
      </c>
      <c r="AH163" s="41">
        <f t="shared" si="127"/>
        <v>0</v>
      </c>
      <c r="AI163" s="41">
        <f t="shared" si="127"/>
        <v>0</v>
      </c>
      <c r="AJ163" s="41">
        <f t="shared" si="127"/>
        <v>0</v>
      </c>
      <c r="AK163" s="41">
        <f t="shared" si="127"/>
        <v>0</v>
      </c>
      <c r="AL163" s="41">
        <f t="shared" si="127"/>
        <v>0</v>
      </c>
      <c r="AM163" s="41">
        <f t="shared" si="127"/>
        <v>0</v>
      </c>
      <c r="AN163" s="41">
        <f t="shared" si="127"/>
        <v>0</v>
      </c>
      <c r="AO163" s="41">
        <f t="shared" si="127"/>
        <v>0</v>
      </c>
      <c r="AP163" s="41">
        <f t="shared" si="127"/>
        <v>0</v>
      </c>
      <c r="AQ163" s="41">
        <f t="shared" si="127"/>
        <v>0</v>
      </c>
      <c r="AR163" s="41">
        <f t="shared" si="127"/>
        <v>0</v>
      </c>
      <c r="AS163" s="41">
        <f t="shared" si="127"/>
        <v>0</v>
      </c>
      <c r="AT163" s="41">
        <f t="shared" si="127"/>
        <v>0</v>
      </c>
      <c r="AU163" s="41">
        <f t="shared" si="127"/>
        <v>0</v>
      </c>
      <c r="AV163" s="41">
        <f t="shared" si="127"/>
        <v>0</v>
      </c>
      <c r="AW163" s="41">
        <f t="shared" si="127"/>
        <v>0</v>
      </c>
      <c r="AX163" s="41">
        <f t="shared" si="127"/>
        <v>0</v>
      </c>
      <c r="AY163" s="41">
        <f t="shared" si="127"/>
        <v>0</v>
      </c>
      <c r="AZ163" s="41">
        <f t="shared" si="127"/>
        <v>0</v>
      </c>
      <c r="BA163" s="41">
        <f t="shared" si="127"/>
        <v>0</v>
      </c>
      <c r="BB163" s="41">
        <f t="shared" si="127"/>
        <v>0</v>
      </c>
      <c r="BC163" s="41">
        <f t="shared" si="127"/>
        <v>0</v>
      </c>
      <c r="BD163" s="41">
        <f t="shared" si="127"/>
        <v>0</v>
      </c>
      <c r="BE163" s="41">
        <f t="shared" si="127"/>
        <v>0</v>
      </c>
      <c r="BF163" s="41">
        <f t="shared" si="127"/>
        <v>0</v>
      </c>
      <c r="BG163" s="41">
        <f t="shared" si="127"/>
        <v>0</v>
      </c>
      <c r="BH163" s="41">
        <f t="shared" si="127"/>
        <v>0</v>
      </c>
      <c r="BI163" s="41">
        <f t="shared" si="127"/>
        <v>0</v>
      </c>
      <c r="BJ163" s="41">
        <f t="shared" si="127"/>
        <v>0</v>
      </c>
      <c r="BK163" s="41">
        <f t="shared" si="127"/>
        <v>0</v>
      </c>
      <c r="BL163" s="41">
        <f t="shared" si="127"/>
        <v>0</v>
      </c>
      <c r="BM163" s="41">
        <f t="shared" si="127"/>
        <v>0</v>
      </c>
      <c r="BN163" s="41">
        <f t="shared" si="127"/>
        <v>0</v>
      </c>
      <c r="BO163" s="41">
        <f t="shared" si="127"/>
        <v>0</v>
      </c>
      <c r="BP163" s="41">
        <f t="shared" si="127"/>
        <v>0</v>
      </c>
      <c r="BQ163" s="41">
        <f t="shared" si="127"/>
        <v>0</v>
      </c>
      <c r="BR163" s="41">
        <f t="shared" si="127"/>
        <v>0</v>
      </c>
      <c r="BS163" s="41">
        <f t="shared" si="127"/>
        <v>0</v>
      </c>
      <c r="BT163" s="41">
        <f t="shared" si="127"/>
        <v>0</v>
      </c>
      <c r="BU163" s="41">
        <f t="shared" si="127"/>
        <v>0</v>
      </c>
      <c r="BV163" s="41">
        <f t="shared" si="127"/>
        <v>0</v>
      </c>
      <c r="BW163" s="41">
        <f t="shared" si="127"/>
        <v>0</v>
      </c>
      <c r="BX163" s="41">
        <f t="shared" si="127"/>
        <v>0</v>
      </c>
      <c r="BY163" s="41">
        <f t="shared" si="127"/>
        <v>0</v>
      </c>
      <c r="BZ163" s="41">
        <f t="shared" si="127"/>
        <v>0</v>
      </c>
      <c r="CA163" s="41">
        <f t="shared" si="127"/>
        <v>0</v>
      </c>
      <c r="CB163" s="41">
        <f t="shared" si="127"/>
        <v>0</v>
      </c>
      <c r="CC163" s="41">
        <f t="shared" si="127"/>
        <v>0</v>
      </c>
    </row>
    <row r="164" ht="15.75" customHeight="1" outlineLevel="1">
      <c r="B164" s="2" t="str">
        <f>'Lease Abstract'!B94</f>
        <v>Free Rent May 2024</v>
      </c>
      <c r="D164" s="249" t="str">
        <f>'Lease Abstract'!D94</f>
        <v>Free Rent</v>
      </c>
      <c r="E164" s="249">
        <f>'Lease Abstract'!E94</f>
        <v>2962.5</v>
      </c>
      <c r="F164" s="250">
        <f>'Lease Abstract'!F94</f>
        <v>0.3291666667</v>
      </c>
      <c r="G164" s="251">
        <f>MAX('Lease Abstract'!G94,$I$157)</f>
        <v>45431</v>
      </c>
      <c r="H164" s="249" t="str">
        <f t="shared" si="124"/>
        <v>52024</v>
      </c>
      <c r="I164" s="41">
        <f t="shared" ref="I164:CC164" si="128">(I$156=$H164)*$E164</f>
        <v>0</v>
      </c>
      <c r="J164" s="41">
        <f t="shared" si="128"/>
        <v>0</v>
      </c>
      <c r="K164" s="41">
        <f t="shared" si="128"/>
        <v>0</v>
      </c>
      <c r="L164" s="41">
        <f t="shared" si="128"/>
        <v>2962.5</v>
      </c>
      <c r="M164" s="41">
        <f t="shared" si="128"/>
        <v>0</v>
      </c>
      <c r="N164" s="41">
        <f t="shared" si="128"/>
        <v>0</v>
      </c>
      <c r="O164" s="41">
        <f t="shared" si="128"/>
        <v>0</v>
      </c>
      <c r="P164" s="41">
        <f t="shared" si="128"/>
        <v>0</v>
      </c>
      <c r="Q164" s="41">
        <f t="shared" si="128"/>
        <v>0</v>
      </c>
      <c r="R164" s="41">
        <f t="shared" si="128"/>
        <v>0</v>
      </c>
      <c r="S164" s="41">
        <f t="shared" si="128"/>
        <v>0</v>
      </c>
      <c r="T164" s="41">
        <f t="shared" si="128"/>
        <v>0</v>
      </c>
      <c r="U164" s="41">
        <f t="shared" si="128"/>
        <v>0</v>
      </c>
      <c r="V164" s="41">
        <f t="shared" si="128"/>
        <v>0</v>
      </c>
      <c r="W164" s="41">
        <f t="shared" si="128"/>
        <v>0</v>
      </c>
      <c r="X164" s="41">
        <f t="shared" si="128"/>
        <v>0</v>
      </c>
      <c r="Y164" s="41">
        <f t="shared" si="128"/>
        <v>0</v>
      </c>
      <c r="Z164" s="41">
        <f t="shared" si="128"/>
        <v>0</v>
      </c>
      <c r="AA164" s="41">
        <f t="shared" si="128"/>
        <v>0</v>
      </c>
      <c r="AB164" s="41">
        <f t="shared" si="128"/>
        <v>0</v>
      </c>
      <c r="AC164" s="41">
        <f t="shared" si="128"/>
        <v>0</v>
      </c>
      <c r="AD164" s="41">
        <f t="shared" si="128"/>
        <v>0</v>
      </c>
      <c r="AE164" s="41">
        <f t="shared" si="128"/>
        <v>0</v>
      </c>
      <c r="AF164" s="41">
        <f t="shared" si="128"/>
        <v>0</v>
      </c>
      <c r="AG164" s="41">
        <f t="shared" si="128"/>
        <v>0</v>
      </c>
      <c r="AH164" s="41">
        <f t="shared" si="128"/>
        <v>0</v>
      </c>
      <c r="AI164" s="41">
        <f t="shared" si="128"/>
        <v>0</v>
      </c>
      <c r="AJ164" s="41">
        <f t="shared" si="128"/>
        <v>0</v>
      </c>
      <c r="AK164" s="41">
        <f t="shared" si="128"/>
        <v>0</v>
      </c>
      <c r="AL164" s="41">
        <f t="shared" si="128"/>
        <v>0</v>
      </c>
      <c r="AM164" s="41">
        <f t="shared" si="128"/>
        <v>0</v>
      </c>
      <c r="AN164" s="41">
        <f t="shared" si="128"/>
        <v>0</v>
      </c>
      <c r="AO164" s="41">
        <f t="shared" si="128"/>
        <v>0</v>
      </c>
      <c r="AP164" s="41">
        <f t="shared" si="128"/>
        <v>0</v>
      </c>
      <c r="AQ164" s="41">
        <f t="shared" si="128"/>
        <v>0</v>
      </c>
      <c r="AR164" s="41">
        <f t="shared" si="128"/>
        <v>0</v>
      </c>
      <c r="AS164" s="41">
        <f t="shared" si="128"/>
        <v>0</v>
      </c>
      <c r="AT164" s="41">
        <f t="shared" si="128"/>
        <v>0</v>
      </c>
      <c r="AU164" s="41">
        <f t="shared" si="128"/>
        <v>0</v>
      </c>
      <c r="AV164" s="41">
        <f t="shared" si="128"/>
        <v>0</v>
      </c>
      <c r="AW164" s="41">
        <f t="shared" si="128"/>
        <v>0</v>
      </c>
      <c r="AX164" s="41">
        <f t="shared" si="128"/>
        <v>0</v>
      </c>
      <c r="AY164" s="41">
        <f t="shared" si="128"/>
        <v>0</v>
      </c>
      <c r="AZ164" s="41">
        <f t="shared" si="128"/>
        <v>0</v>
      </c>
      <c r="BA164" s="41">
        <f t="shared" si="128"/>
        <v>0</v>
      </c>
      <c r="BB164" s="41">
        <f t="shared" si="128"/>
        <v>0</v>
      </c>
      <c r="BC164" s="41">
        <f t="shared" si="128"/>
        <v>0</v>
      </c>
      <c r="BD164" s="41">
        <f t="shared" si="128"/>
        <v>0</v>
      </c>
      <c r="BE164" s="41">
        <f t="shared" si="128"/>
        <v>0</v>
      </c>
      <c r="BF164" s="41">
        <f t="shared" si="128"/>
        <v>0</v>
      </c>
      <c r="BG164" s="41">
        <f t="shared" si="128"/>
        <v>0</v>
      </c>
      <c r="BH164" s="41">
        <f t="shared" si="128"/>
        <v>0</v>
      </c>
      <c r="BI164" s="41">
        <f t="shared" si="128"/>
        <v>0</v>
      </c>
      <c r="BJ164" s="41">
        <f t="shared" si="128"/>
        <v>0</v>
      </c>
      <c r="BK164" s="41">
        <f t="shared" si="128"/>
        <v>0</v>
      </c>
      <c r="BL164" s="41">
        <f t="shared" si="128"/>
        <v>0</v>
      </c>
      <c r="BM164" s="41">
        <f t="shared" si="128"/>
        <v>0</v>
      </c>
      <c r="BN164" s="41">
        <f t="shared" si="128"/>
        <v>0</v>
      </c>
      <c r="BO164" s="41">
        <f t="shared" si="128"/>
        <v>0</v>
      </c>
      <c r="BP164" s="41">
        <f t="shared" si="128"/>
        <v>0</v>
      </c>
      <c r="BQ164" s="41">
        <f t="shared" si="128"/>
        <v>0</v>
      </c>
      <c r="BR164" s="41">
        <f t="shared" si="128"/>
        <v>0</v>
      </c>
      <c r="BS164" s="41">
        <f t="shared" si="128"/>
        <v>0</v>
      </c>
      <c r="BT164" s="41">
        <f t="shared" si="128"/>
        <v>0</v>
      </c>
      <c r="BU164" s="41">
        <f t="shared" si="128"/>
        <v>0</v>
      </c>
      <c r="BV164" s="41">
        <f t="shared" si="128"/>
        <v>0</v>
      </c>
      <c r="BW164" s="41">
        <f t="shared" si="128"/>
        <v>0</v>
      </c>
      <c r="BX164" s="41">
        <f t="shared" si="128"/>
        <v>0</v>
      </c>
      <c r="BY164" s="41">
        <f t="shared" si="128"/>
        <v>0</v>
      </c>
      <c r="BZ164" s="41">
        <f t="shared" si="128"/>
        <v>0</v>
      </c>
      <c r="CA164" s="41">
        <f t="shared" si="128"/>
        <v>0</v>
      </c>
      <c r="CB164" s="41">
        <f t="shared" si="128"/>
        <v>0</v>
      </c>
      <c r="CC164" s="41">
        <f t="shared" si="128"/>
        <v>0</v>
      </c>
    </row>
    <row r="165" ht="15.75" customHeight="1" outlineLevel="1">
      <c r="B165" s="20" t="s">
        <v>144</v>
      </c>
      <c r="G165" s="41">
        <f>SUM(I165:CC165)</f>
        <v>11850</v>
      </c>
      <c r="I165" s="41">
        <f t="shared" ref="I165:CC165" si="129">SUM(I160:I164)</f>
        <v>2962.5</v>
      </c>
      <c r="J165" s="41">
        <f t="shared" si="129"/>
        <v>2962.5</v>
      </c>
      <c r="K165" s="41">
        <f t="shared" si="129"/>
        <v>2962.5</v>
      </c>
      <c r="L165" s="41">
        <f t="shared" si="129"/>
        <v>2962.5</v>
      </c>
      <c r="M165" s="41">
        <f t="shared" si="129"/>
        <v>0</v>
      </c>
      <c r="N165" s="41">
        <f t="shared" si="129"/>
        <v>0</v>
      </c>
      <c r="O165" s="41">
        <f t="shared" si="129"/>
        <v>0</v>
      </c>
      <c r="P165" s="41">
        <f t="shared" si="129"/>
        <v>0</v>
      </c>
      <c r="Q165" s="41">
        <f t="shared" si="129"/>
        <v>0</v>
      </c>
      <c r="R165" s="41">
        <f t="shared" si="129"/>
        <v>0</v>
      </c>
      <c r="S165" s="41">
        <f t="shared" si="129"/>
        <v>0</v>
      </c>
      <c r="T165" s="41">
        <f t="shared" si="129"/>
        <v>0</v>
      </c>
      <c r="U165" s="41">
        <f t="shared" si="129"/>
        <v>0</v>
      </c>
      <c r="V165" s="41">
        <f t="shared" si="129"/>
        <v>0</v>
      </c>
      <c r="W165" s="41">
        <f t="shared" si="129"/>
        <v>0</v>
      </c>
      <c r="X165" s="41">
        <f t="shared" si="129"/>
        <v>0</v>
      </c>
      <c r="Y165" s="41">
        <f t="shared" si="129"/>
        <v>0</v>
      </c>
      <c r="Z165" s="41">
        <f t="shared" si="129"/>
        <v>0</v>
      </c>
      <c r="AA165" s="41">
        <f t="shared" si="129"/>
        <v>0</v>
      </c>
      <c r="AB165" s="41">
        <f t="shared" si="129"/>
        <v>0</v>
      </c>
      <c r="AC165" s="41">
        <f t="shared" si="129"/>
        <v>0</v>
      </c>
      <c r="AD165" s="41">
        <f t="shared" si="129"/>
        <v>0</v>
      </c>
      <c r="AE165" s="41">
        <f t="shared" si="129"/>
        <v>0</v>
      </c>
      <c r="AF165" s="41">
        <f t="shared" si="129"/>
        <v>0</v>
      </c>
      <c r="AG165" s="41">
        <f t="shared" si="129"/>
        <v>0</v>
      </c>
      <c r="AH165" s="41">
        <f t="shared" si="129"/>
        <v>0</v>
      </c>
      <c r="AI165" s="41">
        <f t="shared" si="129"/>
        <v>0</v>
      </c>
      <c r="AJ165" s="41">
        <f t="shared" si="129"/>
        <v>0</v>
      </c>
      <c r="AK165" s="41">
        <f t="shared" si="129"/>
        <v>0</v>
      </c>
      <c r="AL165" s="41">
        <f t="shared" si="129"/>
        <v>0</v>
      </c>
      <c r="AM165" s="41">
        <f t="shared" si="129"/>
        <v>0</v>
      </c>
      <c r="AN165" s="41">
        <f t="shared" si="129"/>
        <v>0</v>
      </c>
      <c r="AO165" s="41">
        <f t="shared" si="129"/>
        <v>0</v>
      </c>
      <c r="AP165" s="41">
        <f t="shared" si="129"/>
        <v>0</v>
      </c>
      <c r="AQ165" s="41">
        <f t="shared" si="129"/>
        <v>0</v>
      </c>
      <c r="AR165" s="41">
        <f t="shared" si="129"/>
        <v>0</v>
      </c>
      <c r="AS165" s="41">
        <f t="shared" si="129"/>
        <v>0</v>
      </c>
      <c r="AT165" s="41">
        <f t="shared" si="129"/>
        <v>0</v>
      </c>
      <c r="AU165" s="41">
        <f t="shared" si="129"/>
        <v>0</v>
      </c>
      <c r="AV165" s="41">
        <f t="shared" si="129"/>
        <v>0</v>
      </c>
      <c r="AW165" s="41">
        <f t="shared" si="129"/>
        <v>0</v>
      </c>
      <c r="AX165" s="41">
        <f t="shared" si="129"/>
        <v>0</v>
      </c>
      <c r="AY165" s="41">
        <f t="shared" si="129"/>
        <v>0</v>
      </c>
      <c r="AZ165" s="41">
        <f t="shared" si="129"/>
        <v>0</v>
      </c>
      <c r="BA165" s="41">
        <f t="shared" si="129"/>
        <v>0</v>
      </c>
      <c r="BB165" s="41">
        <f t="shared" si="129"/>
        <v>0</v>
      </c>
      <c r="BC165" s="41">
        <f t="shared" si="129"/>
        <v>0</v>
      </c>
      <c r="BD165" s="41">
        <f t="shared" si="129"/>
        <v>0</v>
      </c>
      <c r="BE165" s="41">
        <f t="shared" si="129"/>
        <v>0</v>
      </c>
      <c r="BF165" s="41">
        <f t="shared" si="129"/>
        <v>0</v>
      </c>
      <c r="BG165" s="41">
        <f t="shared" si="129"/>
        <v>0</v>
      </c>
      <c r="BH165" s="41">
        <f t="shared" si="129"/>
        <v>0</v>
      </c>
      <c r="BI165" s="41">
        <f t="shared" si="129"/>
        <v>0</v>
      </c>
      <c r="BJ165" s="41">
        <f t="shared" si="129"/>
        <v>0</v>
      </c>
      <c r="BK165" s="41">
        <f t="shared" si="129"/>
        <v>0</v>
      </c>
      <c r="BL165" s="41">
        <f t="shared" si="129"/>
        <v>0</v>
      </c>
      <c r="BM165" s="41">
        <f t="shared" si="129"/>
        <v>0</v>
      </c>
      <c r="BN165" s="41">
        <f t="shared" si="129"/>
        <v>0</v>
      </c>
      <c r="BO165" s="41">
        <f t="shared" si="129"/>
        <v>0</v>
      </c>
      <c r="BP165" s="41">
        <f t="shared" si="129"/>
        <v>0</v>
      </c>
      <c r="BQ165" s="41">
        <f t="shared" si="129"/>
        <v>0</v>
      </c>
      <c r="BR165" s="41">
        <f t="shared" si="129"/>
        <v>0</v>
      </c>
      <c r="BS165" s="41">
        <f t="shared" si="129"/>
        <v>0</v>
      </c>
      <c r="BT165" s="41">
        <f t="shared" si="129"/>
        <v>0</v>
      </c>
      <c r="BU165" s="41">
        <f t="shared" si="129"/>
        <v>0</v>
      </c>
      <c r="BV165" s="41">
        <f t="shared" si="129"/>
        <v>0</v>
      </c>
      <c r="BW165" s="41">
        <f t="shared" si="129"/>
        <v>0</v>
      </c>
      <c r="BX165" s="41">
        <f t="shared" si="129"/>
        <v>0</v>
      </c>
      <c r="BY165" s="41">
        <f t="shared" si="129"/>
        <v>0</v>
      </c>
      <c r="BZ165" s="41">
        <f t="shared" si="129"/>
        <v>0</v>
      </c>
      <c r="CA165" s="41">
        <f t="shared" si="129"/>
        <v>0</v>
      </c>
      <c r="CB165" s="41">
        <f t="shared" si="129"/>
        <v>0</v>
      </c>
      <c r="CC165" s="41">
        <f t="shared" si="129"/>
        <v>0</v>
      </c>
    </row>
    <row r="166" ht="15.75" customHeight="1" outlineLevel="1">
      <c r="A166" s="244"/>
      <c r="B166" s="244"/>
      <c r="C166" s="244"/>
      <c r="D166" s="244"/>
      <c r="E166" s="244"/>
      <c r="F166" s="244"/>
      <c r="G166" s="244"/>
      <c r="H166" s="244"/>
      <c r="I166" s="244"/>
      <c r="J166" s="244"/>
      <c r="K166" s="244"/>
      <c r="L166" s="244"/>
      <c r="M166" s="244"/>
      <c r="N166" s="244"/>
      <c r="O166" s="244"/>
      <c r="P166" s="244"/>
      <c r="Q166" s="244"/>
      <c r="R166" s="244"/>
      <c r="S166" s="244"/>
      <c r="T166" s="244"/>
      <c r="U166" s="244"/>
      <c r="V166" s="244"/>
      <c r="W166" s="244"/>
      <c r="X166" s="244"/>
      <c r="Y166" s="244"/>
      <c r="Z166" s="244"/>
      <c r="AA166" s="244"/>
      <c r="AB166" s="244"/>
      <c r="AC166" s="244"/>
      <c r="AD166" s="244"/>
      <c r="AE166" s="244"/>
      <c r="AF166" s="244"/>
      <c r="AG166" s="244"/>
      <c r="AH166" s="244"/>
      <c r="AI166" s="244"/>
      <c r="AJ166" s="244"/>
      <c r="AK166" s="244"/>
      <c r="AL166" s="244"/>
      <c r="AM166" s="244"/>
      <c r="AN166" s="244"/>
      <c r="AO166" s="244"/>
      <c r="AP166" s="244"/>
      <c r="AQ166" s="244"/>
      <c r="AR166" s="244"/>
      <c r="AS166" s="244"/>
      <c r="AT166" s="244"/>
      <c r="AU166" s="244"/>
      <c r="AV166" s="244"/>
      <c r="AW166" s="244"/>
      <c r="AX166" s="244"/>
      <c r="AY166" s="244"/>
      <c r="AZ166" s="244"/>
      <c r="BA166" s="244"/>
      <c r="BB166" s="244"/>
      <c r="BC166" s="244"/>
      <c r="BD166" s="244"/>
      <c r="BE166" s="244"/>
      <c r="BF166" s="244"/>
      <c r="BG166" s="244"/>
      <c r="BH166" s="244"/>
      <c r="BI166" s="244"/>
      <c r="BJ166" s="244"/>
      <c r="BK166" s="244"/>
      <c r="BL166" s="244"/>
      <c r="BM166" s="244"/>
      <c r="BN166" s="244"/>
      <c r="BO166" s="244"/>
      <c r="BP166" s="244"/>
      <c r="BQ166" s="244"/>
      <c r="BR166" s="244"/>
      <c r="BS166" s="244"/>
      <c r="BT166" s="244"/>
      <c r="BU166" s="244"/>
      <c r="BV166" s="244"/>
      <c r="BW166" s="244"/>
      <c r="BX166" s="244"/>
      <c r="BY166" s="244"/>
      <c r="BZ166" s="244"/>
      <c r="CA166" s="244"/>
      <c r="CB166" s="244"/>
      <c r="CC166" s="244"/>
    </row>
    <row r="167" ht="15.75" customHeight="1" outlineLevel="1">
      <c r="D167" s="249" t="str">
        <f>Data!H5</f>
        <v>TI Allowance</v>
      </c>
      <c r="I167" s="41">
        <f t="shared" ref="I167:CC167" si="130">SUMIF($D$160:$D$164,$D167,I$160:I$164)</f>
        <v>0</v>
      </c>
      <c r="J167" s="41">
        <f t="shared" si="130"/>
        <v>0</v>
      </c>
      <c r="K167" s="41">
        <f t="shared" si="130"/>
        <v>0</v>
      </c>
      <c r="L167" s="41">
        <f t="shared" si="130"/>
        <v>0</v>
      </c>
      <c r="M167" s="41">
        <f t="shared" si="130"/>
        <v>0</v>
      </c>
      <c r="N167" s="41">
        <f t="shared" si="130"/>
        <v>0</v>
      </c>
      <c r="O167" s="41">
        <f t="shared" si="130"/>
        <v>0</v>
      </c>
      <c r="P167" s="41">
        <f t="shared" si="130"/>
        <v>0</v>
      </c>
      <c r="Q167" s="41">
        <f t="shared" si="130"/>
        <v>0</v>
      </c>
      <c r="R167" s="41">
        <f t="shared" si="130"/>
        <v>0</v>
      </c>
      <c r="S167" s="41">
        <f t="shared" si="130"/>
        <v>0</v>
      </c>
      <c r="T167" s="41">
        <f t="shared" si="130"/>
        <v>0</v>
      </c>
      <c r="U167" s="41">
        <f t="shared" si="130"/>
        <v>0</v>
      </c>
      <c r="V167" s="41">
        <f t="shared" si="130"/>
        <v>0</v>
      </c>
      <c r="W167" s="41">
        <f t="shared" si="130"/>
        <v>0</v>
      </c>
      <c r="X167" s="41">
        <f t="shared" si="130"/>
        <v>0</v>
      </c>
      <c r="Y167" s="41">
        <f t="shared" si="130"/>
        <v>0</v>
      </c>
      <c r="Z167" s="41">
        <f t="shared" si="130"/>
        <v>0</v>
      </c>
      <c r="AA167" s="41">
        <f t="shared" si="130"/>
        <v>0</v>
      </c>
      <c r="AB167" s="41">
        <f t="shared" si="130"/>
        <v>0</v>
      </c>
      <c r="AC167" s="41">
        <f t="shared" si="130"/>
        <v>0</v>
      </c>
      <c r="AD167" s="41">
        <f t="shared" si="130"/>
        <v>0</v>
      </c>
      <c r="AE167" s="41">
        <f t="shared" si="130"/>
        <v>0</v>
      </c>
      <c r="AF167" s="41">
        <f t="shared" si="130"/>
        <v>0</v>
      </c>
      <c r="AG167" s="41">
        <f t="shared" si="130"/>
        <v>0</v>
      </c>
      <c r="AH167" s="41">
        <f t="shared" si="130"/>
        <v>0</v>
      </c>
      <c r="AI167" s="41">
        <f t="shared" si="130"/>
        <v>0</v>
      </c>
      <c r="AJ167" s="41">
        <f t="shared" si="130"/>
        <v>0</v>
      </c>
      <c r="AK167" s="41">
        <f t="shared" si="130"/>
        <v>0</v>
      </c>
      <c r="AL167" s="41">
        <f t="shared" si="130"/>
        <v>0</v>
      </c>
      <c r="AM167" s="41">
        <f t="shared" si="130"/>
        <v>0</v>
      </c>
      <c r="AN167" s="41">
        <f t="shared" si="130"/>
        <v>0</v>
      </c>
      <c r="AO167" s="41">
        <f t="shared" si="130"/>
        <v>0</v>
      </c>
      <c r="AP167" s="41">
        <f t="shared" si="130"/>
        <v>0</v>
      </c>
      <c r="AQ167" s="41">
        <f t="shared" si="130"/>
        <v>0</v>
      </c>
      <c r="AR167" s="41">
        <f t="shared" si="130"/>
        <v>0</v>
      </c>
      <c r="AS167" s="41">
        <f t="shared" si="130"/>
        <v>0</v>
      </c>
      <c r="AT167" s="41">
        <f t="shared" si="130"/>
        <v>0</v>
      </c>
      <c r="AU167" s="41">
        <f t="shared" si="130"/>
        <v>0</v>
      </c>
      <c r="AV167" s="41">
        <f t="shared" si="130"/>
        <v>0</v>
      </c>
      <c r="AW167" s="41">
        <f t="shared" si="130"/>
        <v>0</v>
      </c>
      <c r="AX167" s="41">
        <f t="shared" si="130"/>
        <v>0</v>
      </c>
      <c r="AY167" s="41">
        <f t="shared" si="130"/>
        <v>0</v>
      </c>
      <c r="AZ167" s="41">
        <f t="shared" si="130"/>
        <v>0</v>
      </c>
      <c r="BA167" s="41">
        <f t="shared" si="130"/>
        <v>0</v>
      </c>
      <c r="BB167" s="41">
        <f t="shared" si="130"/>
        <v>0</v>
      </c>
      <c r="BC167" s="41">
        <f t="shared" si="130"/>
        <v>0</v>
      </c>
      <c r="BD167" s="41">
        <f t="shared" si="130"/>
        <v>0</v>
      </c>
      <c r="BE167" s="41">
        <f t="shared" si="130"/>
        <v>0</v>
      </c>
      <c r="BF167" s="41">
        <f t="shared" si="130"/>
        <v>0</v>
      </c>
      <c r="BG167" s="41">
        <f t="shared" si="130"/>
        <v>0</v>
      </c>
      <c r="BH167" s="41">
        <f t="shared" si="130"/>
        <v>0</v>
      </c>
      <c r="BI167" s="41">
        <f t="shared" si="130"/>
        <v>0</v>
      </c>
      <c r="BJ167" s="41">
        <f t="shared" si="130"/>
        <v>0</v>
      </c>
      <c r="BK167" s="41">
        <f t="shared" si="130"/>
        <v>0</v>
      </c>
      <c r="BL167" s="41">
        <f t="shared" si="130"/>
        <v>0</v>
      </c>
      <c r="BM167" s="41">
        <f t="shared" si="130"/>
        <v>0</v>
      </c>
      <c r="BN167" s="41">
        <f t="shared" si="130"/>
        <v>0</v>
      </c>
      <c r="BO167" s="41">
        <f t="shared" si="130"/>
        <v>0</v>
      </c>
      <c r="BP167" s="41">
        <f t="shared" si="130"/>
        <v>0</v>
      </c>
      <c r="BQ167" s="41">
        <f t="shared" si="130"/>
        <v>0</v>
      </c>
      <c r="BR167" s="41">
        <f t="shared" si="130"/>
        <v>0</v>
      </c>
      <c r="BS167" s="41">
        <f t="shared" si="130"/>
        <v>0</v>
      </c>
      <c r="BT167" s="41">
        <f t="shared" si="130"/>
        <v>0</v>
      </c>
      <c r="BU167" s="41">
        <f t="shared" si="130"/>
        <v>0</v>
      </c>
      <c r="BV167" s="41">
        <f t="shared" si="130"/>
        <v>0</v>
      </c>
      <c r="BW167" s="41">
        <f t="shared" si="130"/>
        <v>0</v>
      </c>
      <c r="BX167" s="41">
        <f t="shared" si="130"/>
        <v>0</v>
      </c>
      <c r="BY167" s="41">
        <f t="shared" si="130"/>
        <v>0</v>
      </c>
      <c r="BZ167" s="41">
        <f t="shared" si="130"/>
        <v>0</v>
      </c>
      <c r="CA167" s="41">
        <f t="shared" si="130"/>
        <v>0</v>
      </c>
      <c r="CB167" s="41">
        <f t="shared" si="130"/>
        <v>0</v>
      </c>
      <c r="CC167" s="41">
        <f t="shared" si="130"/>
        <v>0</v>
      </c>
    </row>
    <row r="168" ht="15.75" customHeight="1" outlineLevel="1">
      <c r="D168" s="249" t="str">
        <f>Data!H6</f>
        <v>Free Rent</v>
      </c>
      <c r="I168" s="41">
        <f t="shared" ref="I168:CC168" si="131">SUMIF($D$160:$D$164,$D168,I$160:I$164)</f>
        <v>2962.5</v>
      </c>
      <c r="J168" s="41">
        <f t="shared" si="131"/>
        <v>2962.5</v>
      </c>
      <c r="K168" s="41">
        <f t="shared" si="131"/>
        <v>2962.5</v>
      </c>
      <c r="L168" s="41">
        <f t="shared" si="131"/>
        <v>2962.5</v>
      </c>
      <c r="M168" s="41">
        <f t="shared" si="131"/>
        <v>0</v>
      </c>
      <c r="N168" s="41">
        <f t="shared" si="131"/>
        <v>0</v>
      </c>
      <c r="O168" s="41">
        <f t="shared" si="131"/>
        <v>0</v>
      </c>
      <c r="P168" s="41">
        <f t="shared" si="131"/>
        <v>0</v>
      </c>
      <c r="Q168" s="41">
        <f t="shared" si="131"/>
        <v>0</v>
      </c>
      <c r="R168" s="41">
        <f t="shared" si="131"/>
        <v>0</v>
      </c>
      <c r="S168" s="41">
        <f t="shared" si="131"/>
        <v>0</v>
      </c>
      <c r="T168" s="41">
        <f t="shared" si="131"/>
        <v>0</v>
      </c>
      <c r="U168" s="41">
        <f t="shared" si="131"/>
        <v>0</v>
      </c>
      <c r="V168" s="41">
        <f t="shared" si="131"/>
        <v>0</v>
      </c>
      <c r="W168" s="41">
        <f t="shared" si="131"/>
        <v>0</v>
      </c>
      <c r="X168" s="41">
        <f t="shared" si="131"/>
        <v>0</v>
      </c>
      <c r="Y168" s="41">
        <f t="shared" si="131"/>
        <v>0</v>
      </c>
      <c r="Z168" s="41">
        <f t="shared" si="131"/>
        <v>0</v>
      </c>
      <c r="AA168" s="41">
        <f t="shared" si="131"/>
        <v>0</v>
      </c>
      <c r="AB168" s="41">
        <f t="shared" si="131"/>
        <v>0</v>
      </c>
      <c r="AC168" s="41">
        <f t="shared" si="131"/>
        <v>0</v>
      </c>
      <c r="AD168" s="41">
        <f t="shared" si="131"/>
        <v>0</v>
      </c>
      <c r="AE168" s="41">
        <f t="shared" si="131"/>
        <v>0</v>
      </c>
      <c r="AF168" s="41">
        <f t="shared" si="131"/>
        <v>0</v>
      </c>
      <c r="AG168" s="41">
        <f t="shared" si="131"/>
        <v>0</v>
      </c>
      <c r="AH168" s="41">
        <f t="shared" si="131"/>
        <v>0</v>
      </c>
      <c r="AI168" s="41">
        <f t="shared" si="131"/>
        <v>0</v>
      </c>
      <c r="AJ168" s="41">
        <f t="shared" si="131"/>
        <v>0</v>
      </c>
      <c r="AK168" s="41">
        <f t="shared" si="131"/>
        <v>0</v>
      </c>
      <c r="AL168" s="41">
        <f t="shared" si="131"/>
        <v>0</v>
      </c>
      <c r="AM168" s="41">
        <f t="shared" si="131"/>
        <v>0</v>
      </c>
      <c r="AN168" s="41">
        <f t="shared" si="131"/>
        <v>0</v>
      </c>
      <c r="AO168" s="41">
        <f t="shared" si="131"/>
        <v>0</v>
      </c>
      <c r="AP168" s="41">
        <f t="shared" si="131"/>
        <v>0</v>
      </c>
      <c r="AQ168" s="41">
        <f t="shared" si="131"/>
        <v>0</v>
      </c>
      <c r="AR168" s="41">
        <f t="shared" si="131"/>
        <v>0</v>
      </c>
      <c r="AS168" s="41">
        <f t="shared" si="131"/>
        <v>0</v>
      </c>
      <c r="AT168" s="41">
        <f t="shared" si="131"/>
        <v>0</v>
      </c>
      <c r="AU168" s="41">
        <f t="shared" si="131"/>
        <v>0</v>
      </c>
      <c r="AV168" s="41">
        <f t="shared" si="131"/>
        <v>0</v>
      </c>
      <c r="AW168" s="41">
        <f t="shared" si="131"/>
        <v>0</v>
      </c>
      <c r="AX168" s="41">
        <f t="shared" si="131"/>
        <v>0</v>
      </c>
      <c r="AY168" s="41">
        <f t="shared" si="131"/>
        <v>0</v>
      </c>
      <c r="AZ168" s="41">
        <f t="shared" si="131"/>
        <v>0</v>
      </c>
      <c r="BA168" s="41">
        <f t="shared" si="131"/>
        <v>0</v>
      </c>
      <c r="BB168" s="41">
        <f t="shared" si="131"/>
        <v>0</v>
      </c>
      <c r="BC168" s="41">
        <f t="shared" si="131"/>
        <v>0</v>
      </c>
      <c r="BD168" s="41">
        <f t="shared" si="131"/>
        <v>0</v>
      </c>
      <c r="BE168" s="41">
        <f t="shared" si="131"/>
        <v>0</v>
      </c>
      <c r="BF168" s="41">
        <f t="shared" si="131"/>
        <v>0</v>
      </c>
      <c r="BG168" s="41">
        <f t="shared" si="131"/>
        <v>0</v>
      </c>
      <c r="BH168" s="41">
        <f t="shared" si="131"/>
        <v>0</v>
      </c>
      <c r="BI168" s="41">
        <f t="shared" si="131"/>
        <v>0</v>
      </c>
      <c r="BJ168" s="41">
        <f t="shared" si="131"/>
        <v>0</v>
      </c>
      <c r="BK168" s="41">
        <f t="shared" si="131"/>
        <v>0</v>
      </c>
      <c r="BL168" s="41">
        <f t="shared" si="131"/>
        <v>0</v>
      </c>
      <c r="BM168" s="41">
        <f t="shared" si="131"/>
        <v>0</v>
      </c>
      <c r="BN168" s="41">
        <f t="shared" si="131"/>
        <v>0</v>
      </c>
      <c r="BO168" s="41">
        <f t="shared" si="131"/>
        <v>0</v>
      </c>
      <c r="BP168" s="41">
        <f t="shared" si="131"/>
        <v>0</v>
      </c>
      <c r="BQ168" s="41">
        <f t="shared" si="131"/>
        <v>0</v>
      </c>
      <c r="BR168" s="41">
        <f t="shared" si="131"/>
        <v>0</v>
      </c>
      <c r="BS168" s="41">
        <f t="shared" si="131"/>
        <v>0</v>
      </c>
      <c r="BT168" s="41">
        <f t="shared" si="131"/>
        <v>0</v>
      </c>
      <c r="BU168" s="41">
        <f t="shared" si="131"/>
        <v>0</v>
      </c>
      <c r="BV168" s="41">
        <f t="shared" si="131"/>
        <v>0</v>
      </c>
      <c r="BW168" s="41">
        <f t="shared" si="131"/>
        <v>0</v>
      </c>
      <c r="BX168" s="41">
        <f t="shared" si="131"/>
        <v>0</v>
      </c>
      <c r="BY168" s="41">
        <f t="shared" si="131"/>
        <v>0</v>
      </c>
      <c r="BZ168" s="41">
        <f t="shared" si="131"/>
        <v>0</v>
      </c>
      <c r="CA168" s="41">
        <f t="shared" si="131"/>
        <v>0</v>
      </c>
      <c r="CB168" s="41">
        <f t="shared" si="131"/>
        <v>0</v>
      </c>
      <c r="CC168" s="41">
        <f t="shared" si="131"/>
        <v>0</v>
      </c>
    </row>
    <row r="169" ht="15.75" customHeight="1" outlineLevel="1">
      <c r="A169" s="252"/>
      <c r="B169" s="252"/>
      <c r="C169" s="252"/>
      <c r="D169" s="253" t="str">
        <f>Data!H8</f>
        <v>Other</v>
      </c>
      <c r="E169" s="252"/>
      <c r="F169" s="252"/>
      <c r="G169" s="252"/>
      <c r="H169" s="252"/>
      <c r="I169" s="211">
        <f t="shared" ref="I169:CC169" si="132">SUMIF($D$160:$D$164,$D169,I$160:I$164)</f>
        <v>0</v>
      </c>
      <c r="J169" s="211">
        <f t="shared" si="132"/>
        <v>0</v>
      </c>
      <c r="K169" s="211">
        <f t="shared" si="132"/>
        <v>0</v>
      </c>
      <c r="L169" s="211">
        <f t="shared" si="132"/>
        <v>0</v>
      </c>
      <c r="M169" s="211">
        <f t="shared" si="132"/>
        <v>0</v>
      </c>
      <c r="N169" s="211">
        <f t="shared" si="132"/>
        <v>0</v>
      </c>
      <c r="O169" s="211">
        <f t="shared" si="132"/>
        <v>0</v>
      </c>
      <c r="P169" s="211">
        <f t="shared" si="132"/>
        <v>0</v>
      </c>
      <c r="Q169" s="211">
        <f t="shared" si="132"/>
        <v>0</v>
      </c>
      <c r="R169" s="211">
        <f t="shared" si="132"/>
        <v>0</v>
      </c>
      <c r="S169" s="211">
        <f t="shared" si="132"/>
        <v>0</v>
      </c>
      <c r="T169" s="211">
        <f t="shared" si="132"/>
        <v>0</v>
      </c>
      <c r="U169" s="211">
        <f t="shared" si="132"/>
        <v>0</v>
      </c>
      <c r="V169" s="211">
        <f t="shared" si="132"/>
        <v>0</v>
      </c>
      <c r="W169" s="211">
        <f t="shared" si="132"/>
        <v>0</v>
      </c>
      <c r="X169" s="211">
        <f t="shared" si="132"/>
        <v>0</v>
      </c>
      <c r="Y169" s="211">
        <f t="shared" si="132"/>
        <v>0</v>
      </c>
      <c r="Z169" s="211">
        <f t="shared" si="132"/>
        <v>0</v>
      </c>
      <c r="AA169" s="211">
        <f t="shared" si="132"/>
        <v>0</v>
      </c>
      <c r="AB169" s="211">
        <f t="shared" si="132"/>
        <v>0</v>
      </c>
      <c r="AC169" s="211">
        <f t="shared" si="132"/>
        <v>0</v>
      </c>
      <c r="AD169" s="211">
        <f t="shared" si="132"/>
        <v>0</v>
      </c>
      <c r="AE169" s="211">
        <f t="shared" si="132"/>
        <v>0</v>
      </c>
      <c r="AF169" s="211">
        <f t="shared" si="132"/>
        <v>0</v>
      </c>
      <c r="AG169" s="211">
        <f t="shared" si="132"/>
        <v>0</v>
      </c>
      <c r="AH169" s="211">
        <f t="shared" si="132"/>
        <v>0</v>
      </c>
      <c r="AI169" s="211">
        <f t="shared" si="132"/>
        <v>0</v>
      </c>
      <c r="AJ169" s="211">
        <f t="shared" si="132"/>
        <v>0</v>
      </c>
      <c r="AK169" s="211">
        <f t="shared" si="132"/>
        <v>0</v>
      </c>
      <c r="AL169" s="211">
        <f t="shared" si="132"/>
        <v>0</v>
      </c>
      <c r="AM169" s="211">
        <f t="shared" si="132"/>
        <v>0</v>
      </c>
      <c r="AN169" s="211">
        <f t="shared" si="132"/>
        <v>0</v>
      </c>
      <c r="AO169" s="211">
        <f t="shared" si="132"/>
        <v>0</v>
      </c>
      <c r="AP169" s="211">
        <f t="shared" si="132"/>
        <v>0</v>
      </c>
      <c r="AQ169" s="211">
        <f t="shared" si="132"/>
        <v>0</v>
      </c>
      <c r="AR169" s="211">
        <f t="shared" si="132"/>
        <v>0</v>
      </c>
      <c r="AS169" s="211">
        <f t="shared" si="132"/>
        <v>0</v>
      </c>
      <c r="AT169" s="211">
        <f t="shared" si="132"/>
        <v>0</v>
      </c>
      <c r="AU169" s="211">
        <f t="shared" si="132"/>
        <v>0</v>
      </c>
      <c r="AV169" s="211">
        <f t="shared" si="132"/>
        <v>0</v>
      </c>
      <c r="AW169" s="211">
        <f t="shared" si="132"/>
        <v>0</v>
      </c>
      <c r="AX169" s="211">
        <f t="shared" si="132"/>
        <v>0</v>
      </c>
      <c r="AY169" s="211">
        <f t="shared" si="132"/>
        <v>0</v>
      </c>
      <c r="AZ169" s="211">
        <f t="shared" si="132"/>
        <v>0</v>
      </c>
      <c r="BA169" s="211">
        <f t="shared" si="132"/>
        <v>0</v>
      </c>
      <c r="BB169" s="211">
        <f t="shared" si="132"/>
        <v>0</v>
      </c>
      <c r="BC169" s="211">
        <f t="shared" si="132"/>
        <v>0</v>
      </c>
      <c r="BD169" s="211">
        <f t="shared" si="132"/>
        <v>0</v>
      </c>
      <c r="BE169" s="211">
        <f t="shared" si="132"/>
        <v>0</v>
      </c>
      <c r="BF169" s="211">
        <f t="shared" si="132"/>
        <v>0</v>
      </c>
      <c r="BG169" s="211">
        <f t="shared" si="132"/>
        <v>0</v>
      </c>
      <c r="BH169" s="211">
        <f t="shared" si="132"/>
        <v>0</v>
      </c>
      <c r="BI169" s="211">
        <f t="shared" si="132"/>
        <v>0</v>
      </c>
      <c r="BJ169" s="211">
        <f t="shared" si="132"/>
        <v>0</v>
      </c>
      <c r="BK169" s="211">
        <f t="shared" si="132"/>
        <v>0</v>
      </c>
      <c r="BL169" s="211">
        <f t="shared" si="132"/>
        <v>0</v>
      </c>
      <c r="BM169" s="211">
        <f t="shared" si="132"/>
        <v>0</v>
      </c>
      <c r="BN169" s="211">
        <f t="shared" si="132"/>
        <v>0</v>
      </c>
      <c r="BO169" s="211">
        <f t="shared" si="132"/>
        <v>0</v>
      </c>
      <c r="BP169" s="211">
        <f t="shared" si="132"/>
        <v>0</v>
      </c>
      <c r="BQ169" s="211">
        <f t="shared" si="132"/>
        <v>0</v>
      </c>
      <c r="BR169" s="211">
        <f t="shared" si="132"/>
        <v>0</v>
      </c>
      <c r="BS169" s="211">
        <f t="shared" si="132"/>
        <v>0</v>
      </c>
      <c r="BT169" s="211">
        <f t="shared" si="132"/>
        <v>0</v>
      </c>
      <c r="BU169" s="211">
        <f t="shared" si="132"/>
        <v>0</v>
      </c>
      <c r="BV169" s="211">
        <f t="shared" si="132"/>
        <v>0</v>
      </c>
      <c r="BW169" s="211">
        <f t="shared" si="132"/>
        <v>0</v>
      </c>
      <c r="BX169" s="211">
        <f t="shared" si="132"/>
        <v>0</v>
      </c>
      <c r="BY169" s="211">
        <f t="shared" si="132"/>
        <v>0</v>
      </c>
      <c r="BZ169" s="211">
        <f t="shared" si="132"/>
        <v>0</v>
      </c>
      <c r="CA169" s="211">
        <f t="shared" si="132"/>
        <v>0</v>
      </c>
      <c r="CB169" s="211">
        <f t="shared" si="132"/>
        <v>0</v>
      </c>
      <c r="CC169" s="211">
        <f t="shared" si="132"/>
        <v>0</v>
      </c>
    </row>
    <row r="170" ht="15.75" customHeight="1" outlineLevel="1">
      <c r="B170" s="245" t="s">
        <v>204</v>
      </c>
      <c r="C170" s="244"/>
      <c r="D170" s="244" t="str">
        <f>IF(AND(G165=SUM('Lease Abstract'!E90:E106),G165=G170),"OK","ERROR")</f>
        <v>OK</v>
      </c>
      <c r="G170" s="41">
        <f>SUM(I170:CC170)</f>
        <v>11850</v>
      </c>
      <c r="I170" s="41">
        <f t="shared" ref="I170:CC170" si="133">SUM(I167:I169)</f>
        <v>2962.5</v>
      </c>
      <c r="J170" s="41">
        <f t="shared" si="133"/>
        <v>2962.5</v>
      </c>
      <c r="K170" s="41">
        <f t="shared" si="133"/>
        <v>2962.5</v>
      </c>
      <c r="L170" s="41">
        <f t="shared" si="133"/>
        <v>2962.5</v>
      </c>
      <c r="M170" s="41">
        <f t="shared" si="133"/>
        <v>0</v>
      </c>
      <c r="N170" s="41">
        <f t="shared" si="133"/>
        <v>0</v>
      </c>
      <c r="O170" s="41">
        <f t="shared" si="133"/>
        <v>0</v>
      </c>
      <c r="P170" s="41">
        <f t="shared" si="133"/>
        <v>0</v>
      </c>
      <c r="Q170" s="41">
        <f t="shared" si="133"/>
        <v>0</v>
      </c>
      <c r="R170" s="41">
        <f t="shared" si="133"/>
        <v>0</v>
      </c>
      <c r="S170" s="41">
        <f t="shared" si="133"/>
        <v>0</v>
      </c>
      <c r="T170" s="41">
        <f t="shared" si="133"/>
        <v>0</v>
      </c>
      <c r="U170" s="41">
        <f t="shared" si="133"/>
        <v>0</v>
      </c>
      <c r="V170" s="41">
        <f t="shared" si="133"/>
        <v>0</v>
      </c>
      <c r="W170" s="41">
        <f t="shared" si="133"/>
        <v>0</v>
      </c>
      <c r="X170" s="41">
        <f t="shared" si="133"/>
        <v>0</v>
      </c>
      <c r="Y170" s="41">
        <f t="shared" si="133"/>
        <v>0</v>
      </c>
      <c r="Z170" s="41">
        <f t="shared" si="133"/>
        <v>0</v>
      </c>
      <c r="AA170" s="41">
        <f t="shared" si="133"/>
        <v>0</v>
      </c>
      <c r="AB170" s="41">
        <f t="shared" si="133"/>
        <v>0</v>
      </c>
      <c r="AC170" s="41">
        <f t="shared" si="133"/>
        <v>0</v>
      </c>
      <c r="AD170" s="41">
        <f t="shared" si="133"/>
        <v>0</v>
      </c>
      <c r="AE170" s="41">
        <f t="shared" si="133"/>
        <v>0</v>
      </c>
      <c r="AF170" s="41">
        <f t="shared" si="133"/>
        <v>0</v>
      </c>
      <c r="AG170" s="41">
        <f t="shared" si="133"/>
        <v>0</v>
      </c>
      <c r="AH170" s="41">
        <f t="shared" si="133"/>
        <v>0</v>
      </c>
      <c r="AI170" s="41">
        <f t="shared" si="133"/>
        <v>0</v>
      </c>
      <c r="AJ170" s="41">
        <f t="shared" si="133"/>
        <v>0</v>
      </c>
      <c r="AK170" s="41">
        <f t="shared" si="133"/>
        <v>0</v>
      </c>
      <c r="AL170" s="41">
        <f t="shared" si="133"/>
        <v>0</v>
      </c>
      <c r="AM170" s="41">
        <f t="shared" si="133"/>
        <v>0</v>
      </c>
      <c r="AN170" s="41">
        <f t="shared" si="133"/>
        <v>0</v>
      </c>
      <c r="AO170" s="41">
        <f t="shared" si="133"/>
        <v>0</v>
      </c>
      <c r="AP170" s="41">
        <f t="shared" si="133"/>
        <v>0</v>
      </c>
      <c r="AQ170" s="41">
        <f t="shared" si="133"/>
        <v>0</v>
      </c>
      <c r="AR170" s="41">
        <f t="shared" si="133"/>
        <v>0</v>
      </c>
      <c r="AS170" s="41">
        <f t="shared" si="133"/>
        <v>0</v>
      </c>
      <c r="AT170" s="41">
        <f t="shared" si="133"/>
        <v>0</v>
      </c>
      <c r="AU170" s="41">
        <f t="shared" si="133"/>
        <v>0</v>
      </c>
      <c r="AV170" s="41">
        <f t="shared" si="133"/>
        <v>0</v>
      </c>
      <c r="AW170" s="41">
        <f t="shared" si="133"/>
        <v>0</v>
      </c>
      <c r="AX170" s="41">
        <f t="shared" si="133"/>
        <v>0</v>
      </c>
      <c r="AY170" s="41">
        <f t="shared" si="133"/>
        <v>0</v>
      </c>
      <c r="AZ170" s="41">
        <f t="shared" si="133"/>
        <v>0</v>
      </c>
      <c r="BA170" s="41">
        <f t="shared" si="133"/>
        <v>0</v>
      </c>
      <c r="BB170" s="41">
        <f t="shared" si="133"/>
        <v>0</v>
      </c>
      <c r="BC170" s="41">
        <f t="shared" si="133"/>
        <v>0</v>
      </c>
      <c r="BD170" s="41">
        <f t="shared" si="133"/>
        <v>0</v>
      </c>
      <c r="BE170" s="41">
        <f t="shared" si="133"/>
        <v>0</v>
      </c>
      <c r="BF170" s="41">
        <f t="shared" si="133"/>
        <v>0</v>
      </c>
      <c r="BG170" s="41">
        <f t="shared" si="133"/>
        <v>0</v>
      </c>
      <c r="BH170" s="41">
        <f t="shared" si="133"/>
        <v>0</v>
      </c>
      <c r="BI170" s="41">
        <f t="shared" si="133"/>
        <v>0</v>
      </c>
      <c r="BJ170" s="41">
        <f t="shared" si="133"/>
        <v>0</v>
      </c>
      <c r="BK170" s="41">
        <f t="shared" si="133"/>
        <v>0</v>
      </c>
      <c r="BL170" s="41">
        <f t="shared" si="133"/>
        <v>0</v>
      </c>
      <c r="BM170" s="41">
        <f t="shared" si="133"/>
        <v>0</v>
      </c>
      <c r="BN170" s="41">
        <f t="shared" si="133"/>
        <v>0</v>
      </c>
      <c r="BO170" s="41">
        <f t="shared" si="133"/>
        <v>0</v>
      </c>
      <c r="BP170" s="41">
        <f t="shared" si="133"/>
        <v>0</v>
      </c>
      <c r="BQ170" s="41">
        <f t="shared" si="133"/>
        <v>0</v>
      </c>
      <c r="BR170" s="41">
        <f t="shared" si="133"/>
        <v>0</v>
      </c>
      <c r="BS170" s="41">
        <f t="shared" si="133"/>
        <v>0</v>
      </c>
      <c r="BT170" s="41">
        <f t="shared" si="133"/>
        <v>0</v>
      </c>
      <c r="BU170" s="41">
        <f t="shared" si="133"/>
        <v>0</v>
      </c>
      <c r="BV170" s="41">
        <f t="shared" si="133"/>
        <v>0</v>
      </c>
      <c r="BW170" s="41">
        <f t="shared" si="133"/>
        <v>0</v>
      </c>
      <c r="BX170" s="41">
        <f t="shared" si="133"/>
        <v>0</v>
      </c>
      <c r="BY170" s="41">
        <f t="shared" si="133"/>
        <v>0</v>
      </c>
      <c r="BZ170" s="41">
        <f t="shared" si="133"/>
        <v>0</v>
      </c>
      <c r="CA170" s="41">
        <f t="shared" si="133"/>
        <v>0</v>
      </c>
      <c r="CB170" s="41">
        <f t="shared" si="133"/>
        <v>0</v>
      </c>
      <c r="CC170" s="41">
        <f t="shared" si="133"/>
        <v>0</v>
      </c>
    </row>
    <row r="171" ht="15.75" customHeight="1" outlineLevel="1">
      <c r="B171" s="245"/>
      <c r="C171" s="244"/>
      <c r="D171" s="244"/>
      <c r="G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</row>
    <row r="172" ht="15.75" customHeight="1" outlineLevel="1">
      <c r="B172" s="51" t="s">
        <v>183</v>
      </c>
      <c r="C172" s="244"/>
      <c r="D172" s="244"/>
      <c r="E172" s="238" t="str">
        <f>'Lease Abstract'!D109</f>
        <v>Amount</v>
      </c>
      <c r="F172" s="238" t="str">
        <f>'Lease Abstract'!E109</f>
        <v>Amt/SF</v>
      </c>
      <c r="G172" s="238" t="str">
        <f>'Lease Abstract'!F109</f>
        <v>When Due?</v>
      </c>
      <c r="H172" s="238" t="s">
        <v>207</v>
      </c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</row>
    <row r="173" ht="15.75" customHeight="1" outlineLevel="1">
      <c r="B173" s="2" t="str">
        <f>IF('Lease Abstract'!B110="","NA",'Lease Abstract'!B110)</f>
        <v>NA</v>
      </c>
      <c r="C173" s="244"/>
      <c r="D173" s="244"/>
      <c r="E173" s="249" t="str">
        <f>'Lease Abstract'!D110</f>
        <v/>
      </c>
      <c r="F173" s="250">
        <f>'Lease Abstract'!E110</f>
        <v>0</v>
      </c>
      <c r="G173" s="251" t="str">
        <f>'Lease Abstract'!F110</f>
        <v/>
      </c>
      <c r="H173" s="251" t="str">
        <f t="shared" ref="H173:H175" si="135">MONTH(G173)&amp;YEAR(G173)</f>
        <v>121899</v>
      </c>
      <c r="I173" s="41">
        <f t="shared" ref="I173:CC173" si="134">(I$156=$H173)*$E173</f>
        <v>0</v>
      </c>
      <c r="J173" s="41">
        <f t="shared" si="134"/>
        <v>0</v>
      </c>
      <c r="K173" s="41">
        <f t="shared" si="134"/>
        <v>0</v>
      </c>
      <c r="L173" s="41">
        <f t="shared" si="134"/>
        <v>0</v>
      </c>
      <c r="M173" s="41">
        <f t="shared" si="134"/>
        <v>0</v>
      </c>
      <c r="N173" s="41">
        <f t="shared" si="134"/>
        <v>0</v>
      </c>
      <c r="O173" s="41">
        <f t="shared" si="134"/>
        <v>0</v>
      </c>
      <c r="P173" s="41">
        <f t="shared" si="134"/>
        <v>0</v>
      </c>
      <c r="Q173" s="41">
        <f t="shared" si="134"/>
        <v>0</v>
      </c>
      <c r="R173" s="41">
        <f t="shared" si="134"/>
        <v>0</v>
      </c>
      <c r="S173" s="41">
        <f t="shared" si="134"/>
        <v>0</v>
      </c>
      <c r="T173" s="41">
        <f t="shared" si="134"/>
        <v>0</v>
      </c>
      <c r="U173" s="41">
        <f t="shared" si="134"/>
        <v>0</v>
      </c>
      <c r="V173" s="41">
        <f t="shared" si="134"/>
        <v>0</v>
      </c>
      <c r="W173" s="41">
        <f t="shared" si="134"/>
        <v>0</v>
      </c>
      <c r="X173" s="41">
        <f t="shared" si="134"/>
        <v>0</v>
      </c>
      <c r="Y173" s="41">
        <f t="shared" si="134"/>
        <v>0</v>
      </c>
      <c r="Z173" s="41">
        <f t="shared" si="134"/>
        <v>0</v>
      </c>
      <c r="AA173" s="41">
        <f t="shared" si="134"/>
        <v>0</v>
      </c>
      <c r="AB173" s="41">
        <f t="shared" si="134"/>
        <v>0</v>
      </c>
      <c r="AC173" s="41">
        <f t="shared" si="134"/>
        <v>0</v>
      </c>
      <c r="AD173" s="41">
        <f t="shared" si="134"/>
        <v>0</v>
      </c>
      <c r="AE173" s="41">
        <f t="shared" si="134"/>
        <v>0</v>
      </c>
      <c r="AF173" s="41">
        <f t="shared" si="134"/>
        <v>0</v>
      </c>
      <c r="AG173" s="41">
        <f t="shared" si="134"/>
        <v>0</v>
      </c>
      <c r="AH173" s="41">
        <f t="shared" si="134"/>
        <v>0</v>
      </c>
      <c r="AI173" s="41">
        <f t="shared" si="134"/>
        <v>0</v>
      </c>
      <c r="AJ173" s="41">
        <f t="shared" si="134"/>
        <v>0</v>
      </c>
      <c r="AK173" s="41">
        <f t="shared" si="134"/>
        <v>0</v>
      </c>
      <c r="AL173" s="41">
        <f t="shared" si="134"/>
        <v>0</v>
      </c>
      <c r="AM173" s="41">
        <f t="shared" si="134"/>
        <v>0</v>
      </c>
      <c r="AN173" s="41">
        <f t="shared" si="134"/>
        <v>0</v>
      </c>
      <c r="AO173" s="41">
        <f t="shared" si="134"/>
        <v>0</v>
      </c>
      <c r="AP173" s="41">
        <f t="shared" si="134"/>
        <v>0</v>
      </c>
      <c r="AQ173" s="41">
        <f t="shared" si="134"/>
        <v>0</v>
      </c>
      <c r="AR173" s="41">
        <f t="shared" si="134"/>
        <v>0</v>
      </c>
      <c r="AS173" s="41">
        <f t="shared" si="134"/>
        <v>0</v>
      </c>
      <c r="AT173" s="41">
        <f t="shared" si="134"/>
        <v>0</v>
      </c>
      <c r="AU173" s="41">
        <f t="shared" si="134"/>
        <v>0</v>
      </c>
      <c r="AV173" s="41">
        <f t="shared" si="134"/>
        <v>0</v>
      </c>
      <c r="AW173" s="41">
        <f t="shared" si="134"/>
        <v>0</v>
      </c>
      <c r="AX173" s="41">
        <f t="shared" si="134"/>
        <v>0</v>
      </c>
      <c r="AY173" s="41">
        <f t="shared" si="134"/>
        <v>0</v>
      </c>
      <c r="AZ173" s="41">
        <f t="shared" si="134"/>
        <v>0</v>
      </c>
      <c r="BA173" s="41">
        <f t="shared" si="134"/>
        <v>0</v>
      </c>
      <c r="BB173" s="41">
        <f t="shared" si="134"/>
        <v>0</v>
      </c>
      <c r="BC173" s="41">
        <f t="shared" si="134"/>
        <v>0</v>
      </c>
      <c r="BD173" s="41">
        <f t="shared" si="134"/>
        <v>0</v>
      </c>
      <c r="BE173" s="41">
        <f t="shared" si="134"/>
        <v>0</v>
      </c>
      <c r="BF173" s="41">
        <f t="shared" si="134"/>
        <v>0</v>
      </c>
      <c r="BG173" s="41">
        <f t="shared" si="134"/>
        <v>0</v>
      </c>
      <c r="BH173" s="41">
        <f t="shared" si="134"/>
        <v>0</v>
      </c>
      <c r="BI173" s="41">
        <f t="shared" si="134"/>
        <v>0</v>
      </c>
      <c r="BJ173" s="41">
        <f t="shared" si="134"/>
        <v>0</v>
      </c>
      <c r="BK173" s="41">
        <f t="shared" si="134"/>
        <v>0</v>
      </c>
      <c r="BL173" s="41">
        <f t="shared" si="134"/>
        <v>0</v>
      </c>
      <c r="BM173" s="41">
        <f t="shared" si="134"/>
        <v>0</v>
      </c>
      <c r="BN173" s="41">
        <f t="shared" si="134"/>
        <v>0</v>
      </c>
      <c r="BO173" s="41">
        <f t="shared" si="134"/>
        <v>0</v>
      </c>
      <c r="BP173" s="41">
        <f t="shared" si="134"/>
        <v>0</v>
      </c>
      <c r="BQ173" s="41">
        <f t="shared" si="134"/>
        <v>0</v>
      </c>
      <c r="BR173" s="41">
        <f t="shared" si="134"/>
        <v>0</v>
      </c>
      <c r="BS173" s="41">
        <f t="shared" si="134"/>
        <v>0</v>
      </c>
      <c r="BT173" s="41">
        <f t="shared" si="134"/>
        <v>0</v>
      </c>
      <c r="BU173" s="41">
        <f t="shared" si="134"/>
        <v>0</v>
      </c>
      <c r="BV173" s="41">
        <f t="shared" si="134"/>
        <v>0</v>
      </c>
      <c r="BW173" s="41">
        <f t="shared" si="134"/>
        <v>0</v>
      </c>
      <c r="BX173" s="41">
        <f t="shared" si="134"/>
        <v>0</v>
      </c>
      <c r="BY173" s="41">
        <f t="shared" si="134"/>
        <v>0</v>
      </c>
      <c r="BZ173" s="41">
        <f t="shared" si="134"/>
        <v>0</v>
      </c>
      <c r="CA173" s="41">
        <f t="shared" si="134"/>
        <v>0</v>
      </c>
      <c r="CB173" s="41">
        <f t="shared" si="134"/>
        <v>0</v>
      </c>
      <c r="CC173" s="41">
        <f t="shared" si="134"/>
        <v>0</v>
      </c>
    </row>
    <row r="174" ht="15.75" customHeight="1" outlineLevel="1">
      <c r="B174" s="2" t="str">
        <f>IF('Lease Abstract'!B111="","NA",'Lease Abstract'!B111)</f>
        <v>NA</v>
      </c>
      <c r="C174" s="244"/>
      <c r="D174" s="244"/>
      <c r="E174" s="249" t="str">
        <f>'Lease Abstract'!D111</f>
        <v/>
      </c>
      <c r="F174" s="250">
        <f>'Lease Abstract'!E111</f>
        <v>0</v>
      </c>
      <c r="G174" s="251" t="str">
        <f>'Lease Abstract'!F111</f>
        <v/>
      </c>
      <c r="H174" s="251" t="str">
        <f t="shared" si="135"/>
        <v>121899</v>
      </c>
      <c r="I174" s="41">
        <f t="shared" ref="I174:CC174" si="136">(I$156=$H174)*$E174</f>
        <v>0</v>
      </c>
      <c r="J174" s="41">
        <f t="shared" si="136"/>
        <v>0</v>
      </c>
      <c r="K174" s="41">
        <f t="shared" si="136"/>
        <v>0</v>
      </c>
      <c r="L174" s="41">
        <f t="shared" si="136"/>
        <v>0</v>
      </c>
      <c r="M174" s="41">
        <f t="shared" si="136"/>
        <v>0</v>
      </c>
      <c r="N174" s="41">
        <f t="shared" si="136"/>
        <v>0</v>
      </c>
      <c r="O174" s="41">
        <f t="shared" si="136"/>
        <v>0</v>
      </c>
      <c r="P174" s="41">
        <f t="shared" si="136"/>
        <v>0</v>
      </c>
      <c r="Q174" s="41">
        <f t="shared" si="136"/>
        <v>0</v>
      </c>
      <c r="R174" s="41">
        <f t="shared" si="136"/>
        <v>0</v>
      </c>
      <c r="S174" s="41">
        <f t="shared" si="136"/>
        <v>0</v>
      </c>
      <c r="T174" s="41">
        <f t="shared" si="136"/>
        <v>0</v>
      </c>
      <c r="U174" s="41">
        <f t="shared" si="136"/>
        <v>0</v>
      </c>
      <c r="V174" s="41">
        <f t="shared" si="136"/>
        <v>0</v>
      </c>
      <c r="W174" s="41">
        <f t="shared" si="136"/>
        <v>0</v>
      </c>
      <c r="X174" s="41">
        <f t="shared" si="136"/>
        <v>0</v>
      </c>
      <c r="Y174" s="41">
        <f t="shared" si="136"/>
        <v>0</v>
      </c>
      <c r="Z174" s="41">
        <f t="shared" si="136"/>
        <v>0</v>
      </c>
      <c r="AA174" s="41">
        <f t="shared" si="136"/>
        <v>0</v>
      </c>
      <c r="AB174" s="41">
        <f t="shared" si="136"/>
        <v>0</v>
      </c>
      <c r="AC174" s="41">
        <f t="shared" si="136"/>
        <v>0</v>
      </c>
      <c r="AD174" s="41">
        <f t="shared" si="136"/>
        <v>0</v>
      </c>
      <c r="AE174" s="41">
        <f t="shared" si="136"/>
        <v>0</v>
      </c>
      <c r="AF174" s="41">
        <f t="shared" si="136"/>
        <v>0</v>
      </c>
      <c r="AG174" s="41">
        <f t="shared" si="136"/>
        <v>0</v>
      </c>
      <c r="AH174" s="41">
        <f t="shared" si="136"/>
        <v>0</v>
      </c>
      <c r="AI174" s="41">
        <f t="shared" si="136"/>
        <v>0</v>
      </c>
      <c r="AJ174" s="41">
        <f t="shared" si="136"/>
        <v>0</v>
      </c>
      <c r="AK174" s="41">
        <f t="shared" si="136"/>
        <v>0</v>
      </c>
      <c r="AL174" s="41">
        <f t="shared" si="136"/>
        <v>0</v>
      </c>
      <c r="AM174" s="41">
        <f t="shared" si="136"/>
        <v>0</v>
      </c>
      <c r="AN174" s="41">
        <f t="shared" si="136"/>
        <v>0</v>
      </c>
      <c r="AO174" s="41">
        <f t="shared" si="136"/>
        <v>0</v>
      </c>
      <c r="AP174" s="41">
        <f t="shared" si="136"/>
        <v>0</v>
      </c>
      <c r="AQ174" s="41">
        <f t="shared" si="136"/>
        <v>0</v>
      </c>
      <c r="AR174" s="41">
        <f t="shared" si="136"/>
        <v>0</v>
      </c>
      <c r="AS174" s="41">
        <f t="shared" si="136"/>
        <v>0</v>
      </c>
      <c r="AT174" s="41">
        <f t="shared" si="136"/>
        <v>0</v>
      </c>
      <c r="AU174" s="41">
        <f t="shared" si="136"/>
        <v>0</v>
      </c>
      <c r="AV174" s="41">
        <f t="shared" si="136"/>
        <v>0</v>
      </c>
      <c r="AW174" s="41">
        <f t="shared" si="136"/>
        <v>0</v>
      </c>
      <c r="AX174" s="41">
        <f t="shared" si="136"/>
        <v>0</v>
      </c>
      <c r="AY174" s="41">
        <f t="shared" si="136"/>
        <v>0</v>
      </c>
      <c r="AZ174" s="41">
        <f t="shared" si="136"/>
        <v>0</v>
      </c>
      <c r="BA174" s="41">
        <f t="shared" si="136"/>
        <v>0</v>
      </c>
      <c r="BB174" s="41">
        <f t="shared" si="136"/>
        <v>0</v>
      </c>
      <c r="BC174" s="41">
        <f t="shared" si="136"/>
        <v>0</v>
      </c>
      <c r="BD174" s="41">
        <f t="shared" si="136"/>
        <v>0</v>
      </c>
      <c r="BE174" s="41">
        <f t="shared" si="136"/>
        <v>0</v>
      </c>
      <c r="BF174" s="41">
        <f t="shared" si="136"/>
        <v>0</v>
      </c>
      <c r="BG174" s="41">
        <f t="shared" si="136"/>
        <v>0</v>
      </c>
      <c r="BH174" s="41">
        <f t="shared" si="136"/>
        <v>0</v>
      </c>
      <c r="BI174" s="41">
        <f t="shared" si="136"/>
        <v>0</v>
      </c>
      <c r="BJ174" s="41">
        <f t="shared" si="136"/>
        <v>0</v>
      </c>
      <c r="BK174" s="41">
        <f t="shared" si="136"/>
        <v>0</v>
      </c>
      <c r="BL174" s="41">
        <f t="shared" si="136"/>
        <v>0</v>
      </c>
      <c r="BM174" s="41">
        <f t="shared" si="136"/>
        <v>0</v>
      </c>
      <c r="BN174" s="41">
        <f t="shared" si="136"/>
        <v>0</v>
      </c>
      <c r="BO174" s="41">
        <f t="shared" si="136"/>
        <v>0</v>
      </c>
      <c r="BP174" s="41">
        <f t="shared" si="136"/>
        <v>0</v>
      </c>
      <c r="BQ174" s="41">
        <f t="shared" si="136"/>
        <v>0</v>
      </c>
      <c r="BR174" s="41">
        <f t="shared" si="136"/>
        <v>0</v>
      </c>
      <c r="BS174" s="41">
        <f t="shared" si="136"/>
        <v>0</v>
      </c>
      <c r="BT174" s="41">
        <f t="shared" si="136"/>
        <v>0</v>
      </c>
      <c r="BU174" s="41">
        <f t="shared" si="136"/>
        <v>0</v>
      </c>
      <c r="BV174" s="41">
        <f t="shared" si="136"/>
        <v>0</v>
      </c>
      <c r="BW174" s="41">
        <f t="shared" si="136"/>
        <v>0</v>
      </c>
      <c r="BX174" s="41">
        <f t="shared" si="136"/>
        <v>0</v>
      </c>
      <c r="BY174" s="41">
        <f t="shared" si="136"/>
        <v>0</v>
      </c>
      <c r="BZ174" s="41">
        <f t="shared" si="136"/>
        <v>0</v>
      </c>
      <c r="CA174" s="41">
        <f t="shared" si="136"/>
        <v>0</v>
      </c>
      <c r="CB174" s="41">
        <f t="shared" si="136"/>
        <v>0</v>
      </c>
      <c r="CC174" s="41">
        <f t="shared" si="136"/>
        <v>0</v>
      </c>
    </row>
    <row r="175" ht="15.75" customHeight="1" outlineLevel="1">
      <c r="B175" s="2" t="str">
        <f>IF('Lease Abstract'!B112="","NA",'Lease Abstract'!B112)</f>
        <v>NA</v>
      </c>
      <c r="C175" s="244"/>
      <c r="D175" s="244"/>
      <c r="E175" s="249" t="str">
        <f>'Lease Abstract'!D112</f>
        <v/>
      </c>
      <c r="F175" s="250">
        <f>'Lease Abstract'!E112</f>
        <v>0</v>
      </c>
      <c r="G175" s="251" t="str">
        <f>'Lease Abstract'!F112</f>
        <v/>
      </c>
      <c r="H175" s="251" t="str">
        <f t="shared" si="135"/>
        <v>121899</v>
      </c>
      <c r="I175" s="218">
        <f t="shared" ref="I175:CC175" si="137">(I$156=$H175)*$E175</f>
        <v>0</v>
      </c>
      <c r="J175" s="218">
        <f t="shared" si="137"/>
        <v>0</v>
      </c>
      <c r="K175" s="218">
        <f t="shared" si="137"/>
        <v>0</v>
      </c>
      <c r="L175" s="218">
        <f t="shared" si="137"/>
        <v>0</v>
      </c>
      <c r="M175" s="218">
        <f t="shared" si="137"/>
        <v>0</v>
      </c>
      <c r="N175" s="218">
        <f t="shared" si="137"/>
        <v>0</v>
      </c>
      <c r="O175" s="218">
        <f t="shared" si="137"/>
        <v>0</v>
      </c>
      <c r="P175" s="218">
        <f t="shared" si="137"/>
        <v>0</v>
      </c>
      <c r="Q175" s="218">
        <f t="shared" si="137"/>
        <v>0</v>
      </c>
      <c r="R175" s="218">
        <f t="shared" si="137"/>
        <v>0</v>
      </c>
      <c r="S175" s="218">
        <f t="shared" si="137"/>
        <v>0</v>
      </c>
      <c r="T175" s="218">
        <f t="shared" si="137"/>
        <v>0</v>
      </c>
      <c r="U175" s="218">
        <f t="shared" si="137"/>
        <v>0</v>
      </c>
      <c r="V175" s="218">
        <f t="shared" si="137"/>
        <v>0</v>
      </c>
      <c r="W175" s="218">
        <f t="shared" si="137"/>
        <v>0</v>
      </c>
      <c r="X175" s="218">
        <f t="shared" si="137"/>
        <v>0</v>
      </c>
      <c r="Y175" s="218">
        <f t="shared" si="137"/>
        <v>0</v>
      </c>
      <c r="Z175" s="218">
        <f t="shared" si="137"/>
        <v>0</v>
      </c>
      <c r="AA175" s="218">
        <f t="shared" si="137"/>
        <v>0</v>
      </c>
      <c r="AB175" s="218">
        <f t="shared" si="137"/>
        <v>0</v>
      </c>
      <c r="AC175" s="218">
        <f t="shared" si="137"/>
        <v>0</v>
      </c>
      <c r="AD175" s="218">
        <f t="shared" si="137"/>
        <v>0</v>
      </c>
      <c r="AE175" s="218">
        <f t="shared" si="137"/>
        <v>0</v>
      </c>
      <c r="AF175" s="218">
        <f t="shared" si="137"/>
        <v>0</v>
      </c>
      <c r="AG175" s="218">
        <f t="shared" si="137"/>
        <v>0</v>
      </c>
      <c r="AH175" s="218">
        <f t="shared" si="137"/>
        <v>0</v>
      </c>
      <c r="AI175" s="218">
        <f t="shared" si="137"/>
        <v>0</v>
      </c>
      <c r="AJ175" s="218">
        <f t="shared" si="137"/>
        <v>0</v>
      </c>
      <c r="AK175" s="218">
        <f t="shared" si="137"/>
        <v>0</v>
      </c>
      <c r="AL175" s="218">
        <f t="shared" si="137"/>
        <v>0</v>
      </c>
      <c r="AM175" s="218">
        <f t="shared" si="137"/>
        <v>0</v>
      </c>
      <c r="AN175" s="218">
        <f t="shared" si="137"/>
        <v>0</v>
      </c>
      <c r="AO175" s="218">
        <f t="shared" si="137"/>
        <v>0</v>
      </c>
      <c r="AP175" s="218">
        <f t="shared" si="137"/>
        <v>0</v>
      </c>
      <c r="AQ175" s="218">
        <f t="shared" si="137"/>
        <v>0</v>
      </c>
      <c r="AR175" s="218">
        <f t="shared" si="137"/>
        <v>0</v>
      </c>
      <c r="AS175" s="218">
        <f t="shared" si="137"/>
        <v>0</v>
      </c>
      <c r="AT175" s="218">
        <f t="shared" si="137"/>
        <v>0</v>
      </c>
      <c r="AU175" s="218">
        <f t="shared" si="137"/>
        <v>0</v>
      </c>
      <c r="AV175" s="218">
        <f t="shared" si="137"/>
        <v>0</v>
      </c>
      <c r="AW175" s="218">
        <f t="shared" si="137"/>
        <v>0</v>
      </c>
      <c r="AX175" s="218">
        <f t="shared" si="137"/>
        <v>0</v>
      </c>
      <c r="AY175" s="218">
        <f t="shared" si="137"/>
        <v>0</v>
      </c>
      <c r="AZ175" s="218">
        <f t="shared" si="137"/>
        <v>0</v>
      </c>
      <c r="BA175" s="218">
        <f t="shared" si="137"/>
        <v>0</v>
      </c>
      <c r="BB175" s="218">
        <f t="shared" si="137"/>
        <v>0</v>
      </c>
      <c r="BC175" s="218">
        <f t="shared" si="137"/>
        <v>0</v>
      </c>
      <c r="BD175" s="218">
        <f t="shared" si="137"/>
        <v>0</v>
      </c>
      <c r="BE175" s="218">
        <f t="shared" si="137"/>
        <v>0</v>
      </c>
      <c r="BF175" s="218">
        <f t="shared" si="137"/>
        <v>0</v>
      </c>
      <c r="BG175" s="218">
        <f t="shared" si="137"/>
        <v>0</v>
      </c>
      <c r="BH175" s="218">
        <f t="shared" si="137"/>
        <v>0</v>
      </c>
      <c r="BI175" s="218">
        <f t="shared" si="137"/>
        <v>0</v>
      </c>
      <c r="BJ175" s="218">
        <f t="shared" si="137"/>
        <v>0</v>
      </c>
      <c r="BK175" s="218">
        <f t="shared" si="137"/>
        <v>0</v>
      </c>
      <c r="BL175" s="218">
        <f t="shared" si="137"/>
        <v>0</v>
      </c>
      <c r="BM175" s="218">
        <f t="shared" si="137"/>
        <v>0</v>
      </c>
      <c r="BN175" s="218">
        <f t="shared" si="137"/>
        <v>0</v>
      </c>
      <c r="BO175" s="218">
        <f t="shared" si="137"/>
        <v>0</v>
      </c>
      <c r="BP175" s="218">
        <f t="shared" si="137"/>
        <v>0</v>
      </c>
      <c r="BQ175" s="218">
        <f t="shared" si="137"/>
        <v>0</v>
      </c>
      <c r="BR175" s="218">
        <f t="shared" si="137"/>
        <v>0</v>
      </c>
      <c r="BS175" s="218">
        <f t="shared" si="137"/>
        <v>0</v>
      </c>
      <c r="BT175" s="218">
        <f t="shared" si="137"/>
        <v>0</v>
      </c>
      <c r="BU175" s="218">
        <f t="shared" si="137"/>
        <v>0</v>
      </c>
      <c r="BV175" s="218">
        <f t="shared" si="137"/>
        <v>0</v>
      </c>
      <c r="BW175" s="218">
        <f t="shared" si="137"/>
        <v>0</v>
      </c>
      <c r="BX175" s="218">
        <f t="shared" si="137"/>
        <v>0</v>
      </c>
      <c r="BY175" s="218">
        <f t="shared" si="137"/>
        <v>0</v>
      </c>
      <c r="BZ175" s="218">
        <f t="shared" si="137"/>
        <v>0</v>
      </c>
      <c r="CA175" s="218">
        <f t="shared" si="137"/>
        <v>0</v>
      </c>
      <c r="CB175" s="218">
        <f t="shared" si="137"/>
        <v>0</v>
      </c>
      <c r="CC175" s="218">
        <f t="shared" si="137"/>
        <v>0</v>
      </c>
    </row>
    <row r="176" ht="15.75" customHeight="1" outlineLevel="1">
      <c r="B176" s="2" t="s">
        <v>144</v>
      </c>
      <c r="C176" s="244"/>
      <c r="D176" s="244"/>
      <c r="E176" s="249"/>
      <c r="F176" s="249"/>
      <c r="G176" s="251"/>
      <c r="I176" s="41">
        <f t="shared" ref="I176:CC176" si="138">SUM(I173:I175)</f>
        <v>0</v>
      </c>
      <c r="J176" s="41">
        <f t="shared" si="138"/>
        <v>0</v>
      </c>
      <c r="K176" s="41">
        <f t="shared" si="138"/>
        <v>0</v>
      </c>
      <c r="L176" s="41">
        <f t="shared" si="138"/>
        <v>0</v>
      </c>
      <c r="M176" s="41">
        <f t="shared" si="138"/>
        <v>0</v>
      </c>
      <c r="N176" s="41">
        <f t="shared" si="138"/>
        <v>0</v>
      </c>
      <c r="O176" s="41">
        <f t="shared" si="138"/>
        <v>0</v>
      </c>
      <c r="P176" s="41">
        <f t="shared" si="138"/>
        <v>0</v>
      </c>
      <c r="Q176" s="41">
        <f t="shared" si="138"/>
        <v>0</v>
      </c>
      <c r="R176" s="41">
        <f t="shared" si="138"/>
        <v>0</v>
      </c>
      <c r="S176" s="41">
        <f t="shared" si="138"/>
        <v>0</v>
      </c>
      <c r="T176" s="41">
        <f t="shared" si="138"/>
        <v>0</v>
      </c>
      <c r="U176" s="41">
        <f t="shared" si="138"/>
        <v>0</v>
      </c>
      <c r="V176" s="41">
        <f t="shared" si="138"/>
        <v>0</v>
      </c>
      <c r="W176" s="41">
        <f t="shared" si="138"/>
        <v>0</v>
      </c>
      <c r="X176" s="41">
        <f t="shared" si="138"/>
        <v>0</v>
      </c>
      <c r="Y176" s="41">
        <f t="shared" si="138"/>
        <v>0</v>
      </c>
      <c r="Z176" s="41">
        <f t="shared" si="138"/>
        <v>0</v>
      </c>
      <c r="AA176" s="41">
        <f t="shared" si="138"/>
        <v>0</v>
      </c>
      <c r="AB176" s="41">
        <f t="shared" si="138"/>
        <v>0</v>
      </c>
      <c r="AC176" s="41">
        <f t="shared" si="138"/>
        <v>0</v>
      </c>
      <c r="AD176" s="41">
        <f t="shared" si="138"/>
        <v>0</v>
      </c>
      <c r="AE176" s="41">
        <f t="shared" si="138"/>
        <v>0</v>
      </c>
      <c r="AF176" s="41">
        <f t="shared" si="138"/>
        <v>0</v>
      </c>
      <c r="AG176" s="41">
        <f t="shared" si="138"/>
        <v>0</v>
      </c>
      <c r="AH176" s="41">
        <f t="shared" si="138"/>
        <v>0</v>
      </c>
      <c r="AI176" s="41">
        <f t="shared" si="138"/>
        <v>0</v>
      </c>
      <c r="AJ176" s="41">
        <f t="shared" si="138"/>
        <v>0</v>
      </c>
      <c r="AK176" s="41">
        <f t="shared" si="138"/>
        <v>0</v>
      </c>
      <c r="AL176" s="41">
        <f t="shared" si="138"/>
        <v>0</v>
      </c>
      <c r="AM176" s="41">
        <f t="shared" si="138"/>
        <v>0</v>
      </c>
      <c r="AN176" s="41">
        <f t="shared" si="138"/>
        <v>0</v>
      </c>
      <c r="AO176" s="41">
        <f t="shared" si="138"/>
        <v>0</v>
      </c>
      <c r="AP176" s="41">
        <f t="shared" si="138"/>
        <v>0</v>
      </c>
      <c r="AQ176" s="41">
        <f t="shared" si="138"/>
        <v>0</v>
      </c>
      <c r="AR176" s="41">
        <f t="shared" si="138"/>
        <v>0</v>
      </c>
      <c r="AS176" s="41">
        <f t="shared" si="138"/>
        <v>0</v>
      </c>
      <c r="AT176" s="41">
        <f t="shared" si="138"/>
        <v>0</v>
      </c>
      <c r="AU176" s="41">
        <f t="shared" si="138"/>
        <v>0</v>
      </c>
      <c r="AV176" s="41">
        <f t="shared" si="138"/>
        <v>0</v>
      </c>
      <c r="AW176" s="41">
        <f t="shared" si="138"/>
        <v>0</v>
      </c>
      <c r="AX176" s="41">
        <f t="shared" si="138"/>
        <v>0</v>
      </c>
      <c r="AY176" s="41">
        <f t="shared" si="138"/>
        <v>0</v>
      </c>
      <c r="AZ176" s="41">
        <f t="shared" si="138"/>
        <v>0</v>
      </c>
      <c r="BA176" s="41">
        <f t="shared" si="138"/>
        <v>0</v>
      </c>
      <c r="BB176" s="41">
        <f t="shared" si="138"/>
        <v>0</v>
      </c>
      <c r="BC176" s="41">
        <f t="shared" si="138"/>
        <v>0</v>
      </c>
      <c r="BD176" s="41">
        <f t="shared" si="138"/>
        <v>0</v>
      </c>
      <c r="BE176" s="41">
        <f t="shared" si="138"/>
        <v>0</v>
      </c>
      <c r="BF176" s="41">
        <f t="shared" si="138"/>
        <v>0</v>
      </c>
      <c r="BG176" s="41">
        <f t="shared" si="138"/>
        <v>0</v>
      </c>
      <c r="BH176" s="41">
        <f t="shared" si="138"/>
        <v>0</v>
      </c>
      <c r="BI176" s="41">
        <f t="shared" si="138"/>
        <v>0</v>
      </c>
      <c r="BJ176" s="41">
        <f t="shared" si="138"/>
        <v>0</v>
      </c>
      <c r="BK176" s="41">
        <f t="shared" si="138"/>
        <v>0</v>
      </c>
      <c r="BL176" s="41">
        <f t="shared" si="138"/>
        <v>0</v>
      </c>
      <c r="BM176" s="41">
        <f t="shared" si="138"/>
        <v>0</v>
      </c>
      <c r="BN176" s="41">
        <f t="shared" si="138"/>
        <v>0</v>
      </c>
      <c r="BO176" s="41">
        <f t="shared" si="138"/>
        <v>0</v>
      </c>
      <c r="BP176" s="41">
        <f t="shared" si="138"/>
        <v>0</v>
      </c>
      <c r="BQ176" s="41">
        <f t="shared" si="138"/>
        <v>0</v>
      </c>
      <c r="BR176" s="41">
        <f t="shared" si="138"/>
        <v>0</v>
      </c>
      <c r="BS176" s="41">
        <f t="shared" si="138"/>
        <v>0</v>
      </c>
      <c r="BT176" s="41">
        <f t="shared" si="138"/>
        <v>0</v>
      </c>
      <c r="BU176" s="41">
        <f t="shared" si="138"/>
        <v>0</v>
      </c>
      <c r="BV176" s="41">
        <f t="shared" si="138"/>
        <v>0</v>
      </c>
      <c r="BW176" s="41">
        <f t="shared" si="138"/>
        <v>0</v>
      </c>
      <c r="BX176" s="41">
        <f t="shared" si="138"/>
        <v>0</v>
      </c>
      <c r="BY176" s="41">
        <f t="shared" si="138"/>
        <v>0</v>
      </c>
      <c r="BZ176" s="41">
        <f t="shared" si="138"/>
        <v>0</v>
      </c>
      <c r="CA176" s="41">
        <f t="shared" si="138"/>
        <v>0</v>
      </c>
      <c r="CB176" s="41">
        <f t="shared" si="138"/>
        <v>0</v>
      </c>
      <c r="CC176" s="41">
        <f t="shared" si="138"/>
        <v>0</v>
      </c>
    </row>
    <row r="177" ht="15.75" customHeight="1" outlineLevel="1">
      <c r="B177" s="2"/>
      <c r="C177" s="244"/>
      <c r="D177" s="244"/>
      <c r="G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</row>
    <row r="178" ht="15.75" customHeight="1" outlineLevel="1">
      <c r="B178" s="205" t="s">
        <v>208</v>
      </c>
      <c r="C178" s="206"/>
      <c r="D178" s="206"/>
      <c r="E178" s="207"/>
      <c r="F178" s="207"/>
      <c r="G178" s="207"/>
      <c r="H178" s="207"/>
      <c r="I178" s="207"/>
      <c r="J178" s="207"/>
      <c r="K178" s="207"/>
      <c r="L178" s="229"/>
      <c r="M178" s="206"/>
      <c r="N178" s="206"/>
      <c r="O178" s="206"/>
      <c r="P178" s="206"/>
    </row>
    <row r="179" ht="15.75" customHeight="1" outlineLevel="1">
      <c r="B179" s="51" t="s">
        <v>209</v>
      </c>
      <c r="I179" s="234">
        <v>0.0</v>
      </c>
      <c r="J179" s="234">
        <f t="shared" ref="J179:AS179" si="139">I179+1</f>
        <v>1</v>
      </c>
      <c r="K179" s="234">
        <f t="shared" si="139"/>
        <v>2</v>
      </c>
      <c r="L179" s="234">
        <f t="shared" si="139"/>
        <v>3</v>
      </c>
      <c r="M179" s="234">
        <f t="shared" si="139"/>
        <v>4</v>
      </c>
      <c r="N179" s="234">
        <f t="shared" si="139"/>
        <v>5</v>
      </c>
      <c r="O179" s="234">
        <f t="shared" si="139"/>
        <v>6</v>
      </c>
      <c r="P179" s="234">
        <f t="shared" si="139"/>
        <v>7</v>
      </c>
      <c r="Q179" s="234">
        <f t="shared" si="139"/>
        <v>8</v>
      </c>
      <c r="R179" s="234">
        <f t="shared" si="139"/>
        <v>9</v>
      </c>
      <c r="S179" s="234">
        <f t="shared" si="139"/>
        <v>10</v>
      </c>
      <c r="T179" s="234">
        <f t="shared" si="139"/>
        <v>11</v>
      </c>
      <c r="U179" s="234">
        <f t="shared" si="139"/>
        <v>12</v>
      </c>
      <c r="V179" s="234">
        <f t="shared" si="139"/>
        <v>13</v>
      </c>
      <c r="W179" s="234">
        <f t="shared" si="139"/>
        <v>14</v>
      </c>
      <c r="X179" s="234">
        <f t="shared" si="139"/>
        <v>15</v>
      </c>
      <c r="Y179" s="234">
        <f t="shared" si="139"/>
        <v>16</v>
      </c>
      <c r="Z179" s="234">
        <f t="shared" si="139"/>
        <v>17</v>
      </c>
      <c r="AA179" s="234">
        <f t="shared" si="139"/>
        <v>18</v>
      </c>
      <c r="AB179" s="234">
        <f t="shared" si="139"/>
        <v>19</v>
      </c>
      <c r="AC179" s="234">
        <f t="shared" si="139"/>
        <v>20</v>
      </c>
      <c r="AD179" s="234">
        <f t="shared" si="139"/>
        <v>21</v>
      </c>
      <c r="AE179" s="234">
        <f t="shared" si="139"/>
        <v>22</v>
      </c>
      <c r="AF179" s="234">
        <f t="shared" si="139"/>
        <v>23</v>
      </c>
      <c r="AG179" s="234">
        <f t="shared" si="139"/>
        <v>24</v>
      </c>
      <c r="AH179" s="234">
        <f t="shared" si="139"/>
        <v>25</v>
      </c>
      <c r="AI179" s="234">
        <f t="shared" si="139"/>
        <v>26</v>
      </c>
      <c r="AJ179" s="234">
        <f t="shared" si="139"/>
        <v>27</v>
      </c>
      <c r="AK179" s="234">
        <f t="shared" si="139"/>
        <v>28</v>
      </c>
      <c r="AL179" s="234">
        <f t="shared" si="139"/>
        <v>29</v>
      </c>
      <c r="AM179" s="234">
        <f t="shared" si="139"/>
        <v>30</v>
      </c>
      <c r="AN179" s="234">
        <f t="shared" si="139"/>
        <v>31</v>
      </c>
      <c r="AO179" s="234">
        <f t="shared" si="139"/>
        <v>32</v>
      </c>
      <c r="AP179" s="234">
        <f t="shared" si="139"/>
        <v>33</v>
      </c>
      <c r="AQ179" s="234">
        <f t="shared" si="139"/>
        <v>34</v>
      </c>
      <c r="AR179" s="234">
        <f t="shared" si="139"/>
        <v>35</v>
      </c>
      <c r="AS179" s="234">
        <f t="shared" si="139"/>
        <v>36</v>
      </c>
      <c r="AT179" s="234"/>
      <c r="AU179" s="234"/>
      <c r="AV179" s="234"/>
      <c r="AW179" s="234"/>
      <c r="AX179" s="234"/>
      <c r="AY179" s="234"/>
      <c r="AZ179" s="234"/>
      <c r="BA179" s="234"/>
      <c r="BB179" s="234"/>
      <c r="BC179" s="234"/>
      <c r="BD179" s="234"/>
      <c r="BE179" s="234"/>
      <c r="BF179" s="234"/>
      <c r="BG179" s="234"/>
      <c r="BH179" s="234"/>
      <c r="BI179" s="234"/>
      <c r="BJ179" s="234"/>
      <c r="BK179" s="234"/>
      <c r="BL179" s="234"/>
      <c r="BM179" s="234"/>
      <c r="BN179" s="234"/>
      <c r="BO179" s="234"/>
      <c r="BP179" s="234"/>
      <c r="BQ179" s="234"/>
      <c r="BR179" s="234"/>
      <c r="BS179" s="234"/>
      <c r="BT179" s="234"/>
      <c r="BU179" s="234"/>
      <c r="BV179" s="234"/>
      <c r="BW179" s="234"/>
      <c r="BX179" s="234"/>
      <c r="BY179" s="234"/>
      <c r="BZ179" s="234"/>
      <c r="CA179" s="234"/>
      <c r="CB179" s="234"/>
      <c r="CC179" s="234"/>
    </row>
    <row r="180" ht="15.75" customHeight="1" outlineLevel="1">
      <c r="B180" s="2" t="s">
        <v>196</v>
      </c>
      <c r="I180" s="41">
        <f t="shared" ref="I180:AS180" si="140">I90</f>
        <v>0</v>
      </c>
      <c r="J180" s="41">
        <f t="shared" si="140"/>
        <v>0</v>
      </c>
      <c r="K180" s="41">
        <f t="shared" si="140"/>
        <v>0</v>
      </c>
      <c r="L180" s="41">
        <f t="shared" si="140"/>
        <v>0</v>
      </c>
      <c r="M180" s="41">
        <f t="shared" si="140"/>
        <v>0</v>
      </c>
      <c r="N180" s="41">
        <f t="shared" si="140"/>
        <v>2962.5</v>
      </c>
      <c r="O180" s="41">
        <f t="shared" si="140"/>
        <v>2962.5</v>
      </c>
      <c r="P180" s="41">
        <f t="shared" si="140"/>
        <v>2962.5</v>
      </c>
      <c r="Q180" s="41">
        <f t="shared" si="140"/>
        <v>2962.5</v>
      </c>
      <c r="R180" s="41">
        <f t="shared" si="140"/>
        <v>2962.5</v>
      </c>
      <c r="S180" s="41">
        <f t="shared" si="140"/>
        <v>2962.5</v>
      </c>
      <c r="T180" s="41">
        <f t="shared" si="140"/>
        <v>2962.5</v>
      </c>
      <c r="U180" s="41">
        <f t="shared" si="140"/>
        <v>2962.5</v>
      </c>
      <c r="V180" s="41">
        <f t="shared" si="140"/>
        <v>3051.375</v>
      </c>
      <c r="W180" s="41">
        <f t="shared" si="140"/>
        <v>3051.375</v>
      </c>
      <c r="X180" s="41">
        <f t="shared" si="140"/>
        <v>3051.375</v>
      </c>
      <c r="Y180" s="41">
        <f t="shared" si="140"/>
        <v>3051.375</v>
      </c>
      <c r="Z180" s="41">
        <f t="shared" si="140"/>
        <v>3051.375</v>
      </c>
      <c r="AA180" s="41">
        <f t="shared" si="140"/>
        <v>3051.375</v>
      </c>
      <c r="AB180" s="41">
        <f t="shared" si="140"/>
        <v>3051.375</v>
      </c>
      <c r="AC180" s="41">
        <f t="shared" si="140"/>
        <v>3051.375</v>
      </c>
      <c r="AD180" s="41">
        <f t="shared" si="140"/>
        <v>3051.375</v>
      </c>
      <c r="AE180" s="41">
        <f t="shared" si="140"/>
        <v>3051.375</v>
      </c>
      <c r="AF180" s="41">
        <f t="shared" si="140"/>
        <v>3051.375</v>
      </c>
      <c r="AG180" s="41">
        <f t="shared" si="140"/>
        <v>3051.375</v>
      </c>
      <c r="AH180" s="41">
        <f t="shared" si="140"/>
        <v>3142.91625</v>
      </c>
      <c r="AI180" s="41">
        <f t="shared" si="140"/>
        <v>3142.91625</v>
      </c>
      <c r="AJ180" s="41">
        <f t="shared" si="140"/>
        <v>3142.91625</v>
      </c>
      <c r="AK180" s="41">
        <f t="shared" si="140"/>
        <v>3142.91625</v>
      </c>
      <c r="AL180" s="41">
        <f t="shared" si="140"/>
        <v>3142.91625</v>
      </c>
      <c r="AM180" s="41">
        <f t="shared" si="140"/>
        <v>3142.91625</v>
      </c>
      <c r="AN180" s="41">
        <f t="shared" si="140"/>
        <v>3142.91625</v>
      </c>
      <c r="AO180" s="41">
        <f t="shared" si="140"/>
        <v>3142.91625</v>
      </c>
      <c r="AP180" s="41">
        <f t="shared" si="140"/>
        <v>3142.91625</v>
      </c>
      <c r="AQ180" s="41">
        <f t="shared" si="140"/>
        <v>3142.91625</v>
      </c>
      <c r="AR180" s="41">
        <f t="shared" si="140"/>
        <v>3142.91625</v>
      </c>
      <c r="AS180" s="41">
        <f t="shared" si="140"/>
        <v>3142.91625</v>
      </c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</row>
    <row r="181" ht="15.75" customHeight="1" outlineLevel="1">
      <c r="B181" s="20" t="s">
        <v>176</v>
      </c>
      <c r="I181" s="41">
        <f t="shared" ref="I181:AS181" si="141">SUM(I180)</f>
        <v>0</v>
      </c>
      <c r="J181" s="41">
        <f t="shared" si="141"/>
        <v>0</v>
      </c>
      <c r="K181" s="41">
        <f t="shared" si="141"/>
        <v>0</v>
      </c>
      <c r="L181" s="41">
        <f t="shared" si="141"/>
        <v>0</v>
      </c>
      <c r="M181" s="41">
        <f t="shared" si="141"/>
        <v>0</v>
      </c>
      <c r="N181" s="41">
        <f t="shared" si="141"/>
        <v>2962.5</v>
      </c>
      <c r="O181" s="41">
        <f t="shared" si="141"/>
        <v>2962.5</v>
      </c>
      <c r="P181" s="41">
        <f t="shared" si="141"/>
        <v>2962.5</v>
      </c>
      <c r="Q181" s="41">
        <f t="shared" si="141"/>
        <v>2962.5</v>
      </c>
      <c r="R181" s="41">
        <f t="shared" si="141"/>
        <v>2962.5</v>
      </c>
      <c r="S181" s="41">
        <f t="shared" si="141"/>
        <v>2962.5</v>
      </c>
      <c r="T181" s="41">
        <f t="shared" si="141"/>
        <v>2962.5</v>
      </c>
      <c r="U181" s="41">
        <f t="shared" si="141"/>
        <v>2962.5</v>
      </c>
      <c r="V181" s="41">
        <f t="shared" si="141"/>
        <v>3051.375</v>
      </c>
      <c r="W181" s="41">
        <f t="shared" si="141"/>
        <v>3051.375</v>
      </c>
      <c r="X181" s="41">
        <f t="shared" si="141"/>
        <v>3051.375</v>
      </c>
      <c r="Y181" s="41">
        <f t="shared" si="141"/>
        <v>3051.375</v>
      </c>
      <c r="Z181" s="41">
        <f t="shared" si="141"/>
        <v>3051.375</v>
      </c>
      <c r="AA181" s="41">
        <f t="shared" si="141"/>
        <v>3051.375</v>
      </c>
      <c r="AB181" s="41">
        <f t="shared" si="141"/>
        <v>3051.375</v>
      </c>
      <c r="AC181" s="41">
        <f t="shared" si="141"/>
        <v>3051.375</v>
      </c>
      <c r="AD181" s="41">
        <f t="shared" si="141"/>
        <v>3051.375</v>
      </c>
      <c r="AE181" s="41">
        <f t="shared" si="141"/>
        <v>3051.375</v>
      </c>
      <c r="AF181" s="41">
        <f t="shared" si="141"/>
        <v>3051.375</v>
      </c>
      <c r="AG181" s="41">
        <f t="shared" si="141"/>
        <v>3051.375</v>
      </c>
      <c r="AH181" s="41">
        <f t="shared" si="141"/>
        <v>3142.91625</v>
      </c>
      <c r="AI181" s="41">
        <f t="shared" si="141"/>
        <v>3142.91625</v>
      </c>
      <c r="AJ181" s="41">
        <f t="shared" si="141"/>
        <v>3142.91625</v>
      </c>
      <c r="AK181" s="41">
        <f t="shared" si="141"/>
        <v>3142.91625</v>
      </c>
      <c r="AL181" s="41">
        <f t="shared" si="141"/>
        <v>3142.91625</v>
      </c>
      <c r="AM181" s="41">
        <f t="shared" si="141"/>
        <v>3142.91625</v>
      </c>
      <c r="AN181" s="41">
        <f t="shared" si="141"/>
        <v>3142.91625</v>
      </c>
      <c r="AO181" s="41">
        <f t="shared" si="141"/>
        <v>3142.91625</v>
      </c>
      <c r="AP181" s="41">
        <f t="shared" si="141"/>
        <v>3142.91625</v>
      </c>
      <c r="AQ181" s="41">
        <f t="shared" si="141"/>
        <v>3142.91625</v>
      </c>
      <c r="AR181" s="41">
        <f t="shared" si="141"/>
        <v>3142.91625</v>
      </c>
      <c r="AS181" s="41">
        <f t="shared" si="141"/>
        <v>3142.91625</v>
      </c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</row>
    <row r="182" ht="15.75" customHeight="1" outlineLevel="1">
      <c r="A182" s="252"/>
      <c r="B182" s="254" t="s">
        <v>177</v>
      </c>
      <c r="C182" s="252"/>
      <c r="D182" s="252"/>
      <c r="E182" s="252"/>
      <c r="F182" s="252"/>
      <c r="G182" s="252"/>
      <c r="H182" s="252"/>
      <c r="I182" s="211" t="str">
        <f t="shared" ref="I182:AS182" si="142">I111</f>
        <v/>
      </c>
      <c r="J182" s="211">
        <f t="shared" si="142"/>
        <v>0</v>
      </c>
      <c r="K182" s="211">
        <f t="shared" si="142"/>
        <v>0</v>
      </c>
      <c r="L182" s="211">
        <f t="shared" si="142"/>
        <v>0</v>
      </c>
      <c r="M182" s="211">
        <f t="shared" si="142"/>
        <v>0</v>
      </c>
      <c r="N182" s="211">
        <f t="shared" si="142"/>
        <v>0</v>
      </c>
      <c r="O182" s="211">
        <f t="shared" si="142"/>
        <v>0</v>
      </c>
      <c r="P182" s="211">
        <f t="shared" si="142"/>
        <v>0</v>
      </c>
      <c r="Q182" s="211">
        <f t="shared" si="142"/>
        <v>0</v>
      </c>
      <c r="R182" s="211">
        <f t="shared" si="142"/>
        <v>0</v>
      </c>
      <c r="S182" s="211">
        <f t="shared" si="142"/>
        <v>0</v>
      </c>
      <c r="T182" s="211">
        <f t="shared" si="142"/>
        <v>0</v>
      </c>
      <c r="U182" s="211">
        <f t="shared" si="142"/>
        <v>0</v>
      </c>
      <c r="V182" s="211">
        <f t="shared" si="142"/>
        <v>0</v>
      </c>
      <c r="W182" s="211">
        <f t="shared" si="142"/>
        <v>0</v>
      </c>
      <c r="X182" s="211">
        <f t="shared" si="142"/>
        <v>0</v>
      </c>
      <c r="Y182" s="211">
        <f t="shared" si="142"/>
        <v>0</v>
      </c>
      <c r="Z182" s="211">
        <f t="shared" si="142"/>
        <v>0</v>
      </c>
      <c r="AA182" s="211">
        <f t="shared" si="142"/>
        <v>0</v>
      </c>
      <c r="AB182" s="211">
        <f t="shared" si="142"/>
        <v>0</v>
      </c>
      <c r="AC182" s="211">
        <f t="shared" si="142"/>
        <v>0</v>
      </c>
      <c r="AD182" s="211">
        <f t="shared" si="142"/>
        <v>0</v>
      </c>
      <c r="AE182" s="211">
        <f t="shared" si="142"/>
        <v>0</v>
      </c>
      <c r="AF182" s="211">
        <f t="shared" si="142"/>
        <v>0</v>
      </c>
      <c r="AG182" s="211">
        <f t="shared" si="142"/>
        <v>0</v>
      </c>
      <c r="AH182" s="211">
        <f t="shared" si="142"/>
        <v>0</v>
      </c>
      <c r="AI182" s="211">
        <f t="shared" si="142"/>
        <v>0</v>
      </c>
      <c r="AJ182" s="211">
        <f t="shared" si="142"/>
        <v>0</v>
      </c>
      <c r="AK182" s="211">
        <f t="shared" si="142"/>
        <v>0</v>
      </c>
      <c r="AL182" s="211">
        <f t="shared" si="142"/>
        <v>0</v>
      </c>
      <c r="AM182" s="211">
        <f t="shared" si="142"/>
        <v>0</v>
      </c>
      <c r="AN182" s="211">
        <f t="shared" si="142"/>
        <v>0</v>
      </c>
      <c r="AO182" s="211">
        <f t="shared" si="142"/>
        <v>0</v>
      </c>
      <c r="AP182" s="211">
        <f t="shared" si="142"/>
        <v>0</v>
      </c>
      <c r="AQ182" s="211">
        <f t="shared" si="142"/>
        <v>0</v>
      </c>
      <c r="AR182" s="211">
        <f t="shared" si="142"/>
        <v>0</v>
      </c>
      <c r="AS182" s="211">
        <f t="shared" si="142"/>
        <v>0</v>
      </c>
      <c r="AT182" s="211"/>
      <c r="AU182" s="211"/>
      <c r="AV182" s="211"/>
      <c r="AW182" s="211"/>
      <c r="AX182" s="211"/>
      <c r="AY182" s="211"/>
      <c r="AZ182" s="211"/>
      <c r="BA182" s="211"/>
      <c r="BB182" s="211"/>
      <c r="BC182" s="211"/>
      <c r="BD182" s="211"/>
      <c r="BE182" s="211"/>
      <c r="BF182" s="211"/>
      <c r="BG182" s="211"/>
      <c r="BH182" s="211"/>
      <c r="BI182" s="211"/>
      <c r="BJ182" s="211"/>
      <c r="BK182" s="211"/>
      <c r="BL182" s="211"/>
      <c r="BM182" s="211"/>
      <c r="BN182" s="211"/>
      <c r="BO182" s="211"/>
      <c r="BP182" s="211"/>
      <c r="BQ182" s="211"/>
      <c r="BR182" s="211"/>
      <c r="BS182" s="211"/>
      <c r="BT182" s="211"/>
      <c r="BU182" s="211"/>
      <c r="BV182" s="211"/>
      <c r="BW182" s="211"/>
      <c r="BX182" s="211"/>
      <c r="BY182" s="211"/>
      <c r="BZ182" s="211"/>
      <c r="CA182" s="211"/>
      <c r="CB182" s="211"/>
      <c r="CC182" s="211"/>
    </row>
    <row r="183" ht="15.75" customHeight="1" outlineLevel="1">
      <c r="B183" s="20" t="s">
        <v>178</v>
      </c>
      <c r="I183" s="41">
        <f t="shared" ref="I183:AS183" si="143">SUM(I181:I182)</f>
        <v>0</v>
      </c>
      <c r="J183" s="41">
        <f t="shared" si="143"/>
        <v>0</v>
      </c>
      <c r="K183" s="41">
        <f t="shared" si="143"/>
        <v>0</v>
      </c>
      <c r="L183" s="41">
        <f t="shared" si="143"/>
        <v>0</v>
      </c>
      <c r="M183" s="41">
        <f t="shared" si="143"/>
        <v>0</v>
      </c>
      <c r="N183" s="41">
        <f t="shared" si="143"/>
        <v>2962.5</v>
      </c>
      <c r="O183" s="41">
        <f t="shared" si="143"/>
        <v>2962.5</v>
      </c>
      <c r="P183" s="41">
        <f t="shared" si="143"/>
        <v>2962.5</v>
      </c>
      <c r="Q183" s="41">
        <f t="shared" si="143"/>
        <v>2962.5</v>
      </c>
      <c r="R183" s="41">
        <f t="shared" si="143"/>
        <v>2962.5</v>
      </c>
      <c r="S183" s="41">
        <f t="shared" si="143"/>
        <v>2962.5</v>
      </c>
      <c r="T183" s="41">
        <f t="shared" si="143"/>
        <v>2962.5</v>
      </c>
      <c r="U183" s="41">
        <f t="shared" si="143"/>
        <v>2962.5</v>
      </c>
      <c r="V183" s="41">
        <f t="shared" si="143"/>
        <v>3051.375</v>
      </c>
      <c r="W183" s="41">
        <f t="shared" si="143"/>
        <v>3051.375</v>
      </c>
      <c r="X183" s="41">
        <f t="shared" si="143"/>
        <v>3051.375</v>
      </c>
      <c r="Y183" s="41">
        <f t="shared" si="143"/>
        <v>3051.375</v>
      </c>
      <c r="Z183" s="41">
        <f t="shared" si="143"/>
        <v>3051.375</v>
      </c>
      <c r="AA183" s="41">
        <f t="shared" si="143"/>
        <v>3051.375</v>
      </c>
      <c r="AB183" s="41">
        <f t="shared" si="143"/>
        <v>3051.375</v>
      </c>
      <c r="AC183" s="41">
        <f t="shared" si="143"/>
        <v>3051.375</v>
      </c>
      <c r="AD183" s="41">
        <f t="shared" si="143"/>
        <v>3051.375</v>
      </c>
      <c r="AE183" s="41">
        <f t="shared" si="143"/>
        <v>3051.375</v>
      </c>
      <c r="AF183" s="41">
        <f t="shared" si="143"/>
        <v>3051.375</v>
      </c>
      <c r="AG183" s="41">
        <f t="shared" si="143"/>
        <v>3051.375</v>
      </c>
      <c r="AH183" s="41">
        <f t="shared" si="143"/>
        <v>3142.91625</v>
      </c>
      <c r="AI183" s="41">
        <f t="shared" si="143"/>
        <v>3142.91625</v>
      </c>
      <c r="AJ183" s="41">
        <f t="shared" si="143"/>
        <v>3142.91625</v>
      </c>
      <c r="AK183" s="41">
        <f t="shared" si="143"/>
        <v>3142.91625</v>
      </c>
      <c r="AL183" s="41">
        <f t="shared" si="143"/>
        <v>3142.91625</v>
      </c>
      <c r="AM183" s="41">
        <f t="shared" si="143"/>
        <v>3142.91625</v>
      </c>
      <c r="AN183" s="41">
        <f t="shared" si="143"/>
        <v>3142.91625</v>
      </c>
      <c r="AO183" s="41">
        <f t="shared" si="143"/>
        <v>3142.91625</v>
      </c>
      <c r="AP183" s="41">
        <f t="shared" si="143"/>
        <v>3142.91625</v>
      </c>
      <c r="AQ183" s="41">
        <f t="shared" si="143"/>
        <v>3142.91625</v>
      </c>
      <c r="AR183" s="41">
        <f t="shared" si="143"/>
        <v>3142.91625</v>
      </c>
      <c r="AS183" s="41">
        <f t="shared" si="143"/>
        <v>3142.91625</v>
      </c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</row>
    <row r="184" ht="15.75" customHeight="1" outlineLevel="1"/>
    <row r="185" ht="15.75" customHeight="1" outlineLevel="1">
      <c r="B185" s="51" t="s">
        <v>180</v>
      </c>
      <c r="I185" s="234">
        <v>0.0</v>
      </c>
      <c r="J185" s="234">
        <f t="shared" ref="J185:AS185" si="144">I185+1</f>
        <v>1</v>
      </c>
      <c r="K185" s="234">
        <f t="shared" si="144"/>
        <v>2</v>
      </c>
      <c r="L185" s="234">
        <f t="shared" si="144"/>
        <v>3</v>
      </c>
      <c r="M185" s="234">
        <f t="shared" si="144"/>
        <v>4</v>
      </c>
      <c r="N185" s="234">
        <f t="shared" si="144"/>
        <v>5</v>
      </c>
      <c r="O185" s="234">
        <f t="shared" si="144"/>
        <v>6</v>
      </c>
      <c r="P185" s="234">
        <f t="shared" si="144"/>
        <v>7</v>
      </c>
      <c r="Q185" s="234">
        <f t="shared" si="144"/>
        <v>8</v>
      </c>
      <c r="R185" s="234">
        <f t="shared" si="144"/>
        <v>9</v>
      </c>
      <c r="S185" s="234">
        <f t="shared" si="144"/>
        <v>10</v>
      </c>
      <c r="T185" s="234">
        <f t="shared" si="144"/>
        <v>11</v>
      </c>
      <c r="U185" s="234">
        <f t="shared" si="144"/>
        <v>12</v>
      </c>
      <c r="V185" s="234">
        <f t="shared" si="144"/>
        <v>13</v>
      </c>
      <c r="W185" s="234">
        <f t="shared" si="144"/>
        <v>14</v>
      </c>
      <c r="X185" s="234">
        <f t="shared" si="144"/>
        <v>15</v>
      </c>
      <c r="Y185" s="234">
        <f t="shared" si="144"/>
        <v>16</v>
      </c>
      <c r="Z185" s="234">
        <f t="shared" si="144"/>
        <v>17</v>
      </c>
      <c r="AA185" s="234">
        <f t="shared" si="144"/>
        <v>18</v>
      </c>
      <c r="AB185" s="234">
        <f t="shared" si="144"/>
        <v>19</v>
      </c>
      <c r="AC185" s="234">
        <f t="shared" si="144"/>
        <v>20</v>
      </c>
      <c r="AD185" s="234">
        <f t="shared" si="144"/>
        <v>21</v>
      </c>
      <c r="AE185" s="234">
        <f t="shared" si="144"/>
        <v>22</v>
      </c>
      <c r="AF185" s="234">
        <f t="shared" si="144"/>
        <v>23</v>
      </c>
      <c r="AG185" s="234">
        <f t="shared" si="144"/>
        <v>24</v>
      </c>
      <c r="AH185" s="234">
        <f t="shared" si="144"/>
        <v>25</v>
      </c>
      <c r="AI185" s="234">
        <f t="shared" si="144"/>
        <v>26</v>
      </c>
      <c r="AJ185" s="234">
        <f t="shared" si="144"/>
        <v>27</v>
      </c>
      <c r="AK185" s="234">
        <f t="shared" si="144"/>
        <v>28</v>
      </c>
      <c r="AL185" s="234">
        <f t="shared" si="144"/>
        <v>29</v>
      </c>
      <c r="AM185" s="234">
        <f t="shared" si="144"/>
        <v>30</v>
      </c>
      <c r="AN185" s="234">
        <f t="shared" si="144"/>
        <v>31</v>
      </c>
      <c r="AO185" s="234">
        <f t="shared" si="144"/>
        <v>32</v>
      </c>
      <c r="AP185" s="234">
        <f t="shared" si="144"/>
        <v>33</v>
      </c>
      <c r="AQ185" s="234">
        <f t="shared" si="144"/>
        <v>34</v>
      </c>
      <c r="AR185" s="234">
        <f t="shared" si="144"/>
        <v>35</v>
      </c>
      <c r="AS185" s="234">
        <f t="shared" si="144"/>
        <v>36</v>
      </c>
      <c r="AT185" s="234"/>
      <c r="AU185" s="234"/>
      <c r="AV185" s="234"/>
      <c r="AW185" s="234"/>
      <c r="AX185" s="234"/>
      <c r="AY185" s="234"/>
      <c r="AZ185" s="234"/>
      <c r="BA185" s="234"/>
      <c r="BB185" s="234"/>
      <c r="BC185" s="234"/>
      <c r="BD185" s="234"/>
      <c r="BE185" s="234"/>
      <c r="BF185" s="234"/>
      <c r="BG185" s="234"/>
      <c r="BH185" s="234"/>
      <c r="BI185" s="234"/>
      <c r="BJ185" s="234"/>
      <c r="BK185" s="234"/>
      <c r="BL185" s="234"/>
      <c r="BM185" s="234"/>
      <c r="BN185" s="234"/>
      <c r="BO185" s="234"/>
      <c r="BP185" s="234"/>
      <c r="BQ185" s="234"/>
      <c r="BR185" s="234"/>
      <c r="BS185" s="234"/>
      <c r="BT185" s="234"/>
      <c r="BU185" s="234"/>
      <c r="BV185" s="234"/>
      <c r="BW185" s="234"/>
      <c r="BX185" s="234"/>
      <c r="BY185" s="234"/>
      <c r="BZ185" s="234"/>
      <c r="CA185" s="234"/>
      <c r="CB185" s="234"/>
      <c r="CC185" s="234"/>
    </row>
    <row r="186" ht="15.75" customHeight="1" outlineLevel="1">
      <c r="B186" s="2" t="s">
        <v>159</v>
      </c>
      <c r="I186" s="41">
        <f t="shared" ref="I186:AS186" si="145">I167</f>
        <v>0</v>
      </c>
      <c r="J186" s="41">
        <f t="shared" si="145"/>
        <v>0</v>
      </c>
      <c r="K186" s="41">
        <f t="shared" si="145"/>
        <v>0</v>
      </c>
      <c r="L186" s="41">
        <f t="shared" si="145"/>
        <v>0</v>
      </c>
      <c r="M186" s="41">
        <f t="shared" si="145"/>
        <v>0</v>
      </c>
      <c r="N186" s="41">
        <f t="shared" si="145"/>
        <v>0</v>
      </c>
      <c r="O186" s="41">
        <f t="shared" si="145"/>
        <v>0</v>
      </c>
      <c r="P186" s="41">
        <f t="shared" si="145"/>
        <v>0</v>
      </c>
      <c r="Q186" s="41">
        <f t="shared" si="145"/>
        <v>0</v>
      </c>
      <c r="R186" s="41">
        <f t="shared" si="145"/>
        <v>0</v>
      </c>
      <c r="S186" s="41">
        <f t="shared" si="145"/>
        <v>0</v>
      </c>
      <c r="T186" s="41">
        <f t="shared" si="145"/>
        <v>0</v>
      </c>
      <c r="U186" s="41">
        <f t="shared" si="145"/>
        <v>0</v>
      </c>
      <c r="V186" s="41">
        <f t="shared" si="145"/>
        <v>0</v>
      </c>
      <c r="W186" s="41">
        <f t="shared" si="145"/>
        <v>0</v>
      </c>
      <c r="X186" s="41">
        <f t="shared" si="145"/>
        <v>0</v>
      </c>
      <c r="Y186" s="41">
        <f t="shared" si="145"/>
        <v>0</v>
      </c>
      <c r="Z186" s="41">
        <f t="shared" si="145"/>
        <v>0</v>
      </c>
      <c r="AA186" s="41">
        <f t="shared" si="145"/>
        <v>0</v>
      </c>
      <c r="AB186" s="41">
        <f t="shared" si="145"/>
        <v>0</v>
      </c>
      <c r="AC186" s="41">
        <f t="shared" si="145"/>
        <v>0</v>
      </c>
      <c r="AD186" s="41">
        <f t="shared" si="145"/>
        <v>0</v>
      </c>
      <c r="AE186" s="41">
        <f t="shared" si="145"/>
        <v>0</v>
      </c>
      <c r="AF186" s="41">
        <f t="shared" si="145"/>
        <v>0</v>
      </c>
      <c r="AG186" s="41">
        <f t="shared" si="145"/>
        <v>0</v>
      </c>
      <c r="AH186" s="41">
        <f t="shared" si="145"/>
        <v>0</v>
      </c>
      <c r="AI186" s="41">
        <f t="shared" si="145"/>
        <v>0</v>
      </c>
      <c r="AJ186" s="41">
        <f t="shared" si="145"/>
        <v>0</v>
      </c>
      <c r="AK186" s="41">
        <f t="shared" si="145"/>
        <v>0</v>
      </c>
      <c r="AL186" s="41">
        <f t="shared" si="145"/>
        <v>0</v>
      </c>
      <c r="AM186" s="41">
        <f t="shared" si="145"/>
        <v>0</v>
      </c>
      <c r="AN186" s="41">
        <f t="shared" si="145"/>
        <v>0</v>
      </c>
      <c r="AO186" s="41">
        <f t="shared" si="145"/>
        <v>0</v>
      </c>
      <c r="AP186" s="41">
        <f t="shared" si="145"/>
        <v>0</v>
      </c>
      <c r="AQ186" s="41">
        <f t="shared" si="145"/>
        <v>0</v>
      </c>
      <c r="AR186" s="41">
        <f t="shared" si="145"/>
        <v>0</v>
      </c>
      <c r="AS186" s="41">
        <f t="shared" si="145"/>
        <v>0</v>
      </c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</row>
    <row r="187" ht="15.75" customHeight="1" outlineLevel="1">
      <c r="B187" s="2" t="s">
        <v>162</v>
      </c>
      <c r="I187" s="41">
        <f t="shared" ref="I187:AS187" si="146">I168</f>
        <v>2962.5</v>
      </c>
      <c r="J187" s="41">
        <f t="shared" si="146"/>
        <v>2962.5</v>
      </c>
      <c r="K187" s="41">
        <f t="shared" si="146"/>
        <v>2962.5</v>
      </c>
      <c r="L187" s="41">
        <f t="shared" si="146"/>
        <v>2962.5</v>
      </c>
      <c r="M187" s="41">
        <f t="shared" si="146"/>
        <v>0</v>
      </c>
      <c r="N187" s="41">
        <f t="shared" si="146"/>
        <v>0</v>
      </c>
      <c r="O187" s="41">
        <f t="shared" si="146"/>
        <v>0</v>
      </c>
      <c r="P187" s="41">
        <f t="shared" si="146"/>
        <v>0</v>
      </c>
      <c r="Q187" s="41">
        <f t="shared" si="146"/>
        <v>0</v>
      </c>
      <c r="R187" s="41">
        <f t="shared" si="146"/>
        <v>0</v>
      </c>
      <c r="S187" s="41">
        <f t="shared" si="146"/>
        <v>0</v>
      </c>
      <c r="T187" s="41">
        <f t="shared" si="146"/>
        <v>0</v>
      </c>
      <c r="U187" s="41">
        <f t="shared" si="146"/>
        <v>0</v>
      </c>
      <c r="V187" s="41">
        <f t="shared" si="146"/>
        <v>0</v>
      </c>
      <c r="W187" s="41">
        <f t="shared" si="146"/>
        <v>0</v>
      </c>
      <c r="X187" s="41">
        <f t="shared" si="146"/>
        <v>0</v>
      </c>
      <c r="Y187" s="41">
        <f t="shared" si="146"/>
        <v>0</v>
      </c>
      <c r="Z187" s="41">
        <f t="shared" si="146"/>
        <v>0</v>
      </c>
      <c r="AA187" s="41">
        <f t="shared" si="146"/>
        <v>0</v>
      </c>
      <c r="AB187" s="41">
        <f t="shared" si="146"/>
        <v>0</v>
      </c>
      <c r="AC187" s="41">
        <f t="shared" si="146"/>
        <v>0</v>
      </c>
      <c r="AD187" s="41">
        <f t="shared" si="146"/>
        <v>0</v>
      </c>
      <c r="AE187" s="41">
        <f t="shared" si="146"/>
        <v>0</v>
      </c>
      <c r="AF187" s="41">
        <f t="shared" si="146"/>
        <v>0</v>
      </c>
      <c r="AG187" s="41">
        <f t="shared" si="146"/>
        <v>0</v>
      </c>
      <c r="AH187" s="41">
        <f t="shared" si="146"/>
        <v>0</v>
      </c>
      <c r="AI187" s="41">
        <f t="shared" si="146"/>
        <v>0</v>
      </c>
      <c r="AJ187" s="41">
        <f t="shared" si="146"/>
        <v>0</v>
      </c>
      <c r="AK187" s="41">
        <f t="shared" si="146"/>
        <v>0</v>
      </c>
      <c r="AL187" s="41">
        <f t="shared" si="146"/>
        <v>0</v>
      </c>
      <c r="AM187" s="41">
        <f t="shared" si="146"/>
        <v>0</v>
      </c>
      <c r="AN187" s="41">
        <f t="shared" si="146"/>
        <v>0</v>
      </c>
      <c r="AO187" s="41">
        <f t="shared" si="146"/>
        <v>0</v>
      </c>
      <c r="AP187" s="41">
        <f t="shared" si="146"/>
        <v>0</v>
      </c>
      <c r="AQ187" s="41">
        <f t="shared" si="146"/>
        <v>0</v>
      </c>
      <c r="AR187" s="41">
        <f t="shared" si="146"/>
        <v>0</v>
      </c>
      <c r="AS187" s="41">
        <f t="shared" si="146"/>
        <v>0</v>
      </c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</row>
    <row r="188" ht="15.75" customHeight="1" outlineLevel="1">
      <c r="A188" s="252"/>
      <c r="B188" s="254" t="s">
        <v>167</v>
      </c>
      <c r="C188" s="252"/>
      <c r="D188" s="252"/>
      <c r="E188" s="252"/>
      <c r="F188" s="252"/>
      <c r="G188" s="252"/>
      <c r="H188" s="252"/>
      <c r="I188" s="211">
        <f t="shared" ref="I188:AS188" si="147">I169</f>
        <v>0</v>
      </c>
      <c r="J188" s="211">
        <f t="shared" si="147"/>
        <v>0</v>
      </c>
      <c r="K188" s="211">
        <f t="shared" si="147"/>
        <v>0</v>
      </c>
      <c r="L188" s="211">
        <f t="shared" si="147"/>
        <v>0</v>
      </c>
      <c r="M188" s="211">
        <f t="shared" si="147"/>
        <v>0</v>
      </c>
      <c r="N188" s="211">
        <f t="shared" si="147"/>
        <v>0</v>
      </c>
      <c r="O188" s="211">
        <f t="shared" si="147"/>
        <v>0</v>
      </c>
      <c r="P188" s="211">
        <f t="shared" si="147"/>
        <v>0</v>
      </c>
      <c r="Q188" s="211">
        <f t="shared" si="147"/>
        <v>0</v>
      </c>
      <c r="R188" s="211">
        <f t="shared" si="147"/>
        <v>0</v>
      </c>
      <c r="S188" s="211">
        <f t="shared" si="147"/>
        <v>0</v>
      </c>
      <c r="T188" s="211">
        <f t="shared" si="147"/>
        <v>0</v>
      </c>
      <c r="U188" s="211">
        <f t="shared" si="147"/>
        <v>0</v>
      </c>
      <c r="V188" s="211">
        <f t="shared" si="147"/>
        <v>0</v>
      </c>
      <c r="W188" s="211">
        <f t="shared" si="147"/>
        <v>0</v>
      </c>
      <c r="X188" s="211">
        <f t="shared" si="147"/>
        <v>0</v>
      </c>
      <c r="Y188" s="211">
        <f t="shared" si="147"/>
        <v>0</v>
      </c>
      <c r="Z188" s="211">
        <f t="shared" si="147"/>
        <v>0</v>
      </c>
      <c r="AA188" s="211">
        <f t="shared" si="147"/>
        <v>0</v>
      </c>
      <c r="AB188" s="211">
        <f t="shared" si="147"/>
        <v>0</v>
      </c>
      <c r="AC188" s="211">
        <f t="shared" si="147"/>
        <v>0</v>
      </c>
      <c r="AD188" s="211">
        <f t="shared" si="147"/>
        <v>0</v>
      </c>
      <c r="AE188" s="211">
        <f t="shared" si="147"/>
        <v>0</v>
      </c>
      <c r="AF188" s="211">
        <f t="shared" si="147"/>
        <v>0</v>
      </c>
      <c r="AG188" s="211">
        <f t="shared" si="147"/>
        <v>0</v>
      </c>
      <c r="AH188" s="211">
        <f t="shared" si="147"/>
        <v>0</v>
      </c>
      <c r="AI188" s="211">
        <f t="shared" si="147"/>
        <v>0</v>
      </c>
      <c r="AJ188" s="211">
        <f t="shared" si="147"/>
        <v>0</v>
      </c>
      <c r="AK188" s="211">
        <f t="shared" si="147"/>
        <v>0</v>
      </c>
      <c r="AL188" s="211">
        <f t="shared" si="147"/>
        <v>0</v>
      </c>
      <c r="AM188" s="211">
        <f t="shared" si="147"/>
        <v>0</v>
      </c>
      <c r="AN188" s="211">
        <f t="shared" si="147"/>
        <v>0</v>
      </c>
      <c r="AO188" s="211">
        <f t="shared" si="147"/>
        <v>0</v>
      </c>
      <c r="AP188" s="211">
        <f t="shared" si="147"/>
        <v>0</v>
      </c>
      <c r="AQ188" s="211">
        <f t="shared" si="147"/>
        <v>0</v>
      </c>
      <c r="AR188" s="211">
        <f t="shared" si="147"/>
        <v>0</v>
      </c>
      <c r="AS188" s="211">
        <f t="shared" si="147"/>
        <v>0</v>
      </c>
      <c r="AT188" s="211"/>
      <c r="AU188" s="211"/>
      <c r="AV188" s="211"/>
      <c r="AW188" s="211"/>
      <c r="AX188" s="211"/>
      <c r="AY188" s="211"/>
      <c r="AZ188" s="211"/>
      <c r="BA188" s="211"/>
      <c r="BB188" s="211"/>
      <c r="BC188" s="211"/>
      <c r="BD188" s="211"/>
      <c r="BE188" s="211"/>
      <c r="BF188" s="211"/>
      <c r="BG188" s="211"/>
      <c r="BH188" s="211"/>
      <c r="BI188" s="211"/>
      <c r="BJ188" s="211"/>
      <c r="BK188" s="211"/>
      <c r="BL188" s="211"/>
      <c r="BM188" s="211"/>
      <c r="BN188" s="211"/>
      <c r="BO188" s="211"/>
      <c r="BP188" s="211"/>
      <c r="BQ188" s="211"/>
      <c r="BR188" s="211"/>
      <c r="BS188" s="211"/>
      <c r="BT188" s="211"/>
      <c r="BU188" s="211"/>
      <c r="BV188" s="211"/>
      <c r="BW188" s="211"/>
      <c r="BX188" s="211"/>
      <c r="BY188" s="211"/>
      <c r="BZ188" s="211"/>
      <c r="CA188" s="211"/>
      <c r="CB188" s="211"/>
      <c r="CC188" s="211"/>
    </row>
    <row r="189" ht="15.75" customHeight="1" outlineLevel="1">
      <c r="B189" s="2" t="s">
        <v>181</v>
      </c>
      <c r="I189" s="41">
        <f t="shared" ref="I189:AS189" si="148">SUM(I186:I188)</f>
        <v>2962.5</v>
      </c>
      <c r="J189" s="41">
        <f t="shared" si="148"/>
        <v>2962.5</v>
      </c>
      <c r="K189" s="41">
        <f t="shared" si="148"/>
        <v>2962.5</v>
      </c>
      <c r="L189" s="41">
        <f t="shared" si="148"/>
        <v>2962.5</v>
      </c>
      <c r="M189" s="41">
        <f t="shared" si="148"/>
        <v>0</v>
      </c>
      <c r="N189" s="41">
        <f t="shared" si="148"/>
        <v>0</v>
      </c>
      <c r="O189" s="41">
        <f t="shared" si="148"/>
        <v>0</v>
      </c>
      <c r="P189" s="41">
        <f t="shared" si="148"/>
        <v>0</v>
      </c>
      <c r="Q189" s="41">
        <f t="shared" si="148"/>
        <v>0</v>
      </c>
      <c r="R189" s="41">
        <f t="shared" si="148"/>
        <v>0</v>
      </c>
      <c r="S189" s="41">
        <f t="shared" si="148"/>
        <v>0</v>
      </c>
      <c r="T189" s="41">
        <f t="shared" si="148"/>
        <v>0</v>
      </c>
      <c r="U189" s="41">
        <f t="shared" si="148"/>
        <v>0</v>
      </c>
      <c r="V189" s="41">
        <f t="shared" si="148"/>
        <v>0</v>
      </c>
      <c r="W189" s="41">
        <f t="shared" si="148"/>
        <v>0</v>
      </c>
      <c r="X189" s="41">
        <f t="shared" si="148"/>
        <v>0</v>
      </c>
      <c r="Y189" s="41">
        <f t="shared" si="148"/>
        <v>0</v>
      </c>
      <c r="Z189" s="41">
        <f t="shared" si="148"/>
        <v>0</v>
      </c>
      <c r="AA189" s="41">
        <f t="shared" si="148"/>
        <v>0</v>
      </c>
      <c r="AB189" s="41">
        <f t="shared" si="148"/>
        <v>0</v>
      </c>
      <c r="AC189" s="41">
        <f t="shared" si="148"/>
        <v>0</v>
      </c>
      <c r="AD189" s="41">
        <f t="shared" si="148"/>
        <v>0</v>
      </c>
      <c r="AE189" s="41">
        <f t="shared" si="148"/>
        <v>0</v>
      </c>
      <c r="AF189" s="41">
        <f t="shared" si="148"/>
        <v>0</v>
      </c>
      <c r="AG189" s="41">
        <f t="shared" si="148"/>
        <v>0</v>
      </c>
      <c r="AH189" s="41">
        <f t="shared" si="148"/>
        <v>0</v>
      </c>
      <c r="AI189" s="41">
        <f t="shared" si="148"/>
        <v>0</v>
      </c>
      <c r="AJ189" s="41">
        <f t="shared" si="148"/>
        <v>0</v>
      </c>
      <c r="AK189" s="41">
        <f t="shared" si="148"/>
        <v>0</v>
      </c>
      <c r="AL189" s="41">
        <f t="shared" si="148"/>
        <v>0</v>
      </c>
      <c r="AM189" s="41">
        <f t="shared" si="148"/>
        <v>0</v>
      </c>
      <c r="AN189" s="41">
        <f t="shared" si="148"/>
        <v>0</v>
      </c>
      <c r="AO189" s="41">
        <f t="shared" si="148"/>
        <v>0</v>
      </c>
      <c r="AP189" s="41">
        <f t="shared" si="148"/>
        <v>0</v>
      </c>
      <c r="AQ189" s="41">
        <f t="shared" si="148"/>
        <v>0</v>
      </c>
      <c r="AR189" s="41">
        <f t="shared" si="148"/>
        <v>0</v>
      </c>
      <c r="AS189" s="41">
        <f t="shared" si="148"/>
        <v>0</v>
      </c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</row>
    <row r="190" ht="15.75" customHeight="1" outlineLevel="1"/>
    <row r="191" ht="15.75" customHeight="1" outlineLevel="1">
      <c r="B191" s="51" t="s">
        <v>210</v>
      </c>
      <c r="I191" s="234">
        <v>0.0</v>
      </c>
      <c r="J191" s="234">
        <f t="shared" ref="J191:AS191" si="149">I191+1</f>
        <v>1</v>
      </c>
      <c r="K191" s="234">
        <f t="shared" si="149"/>
        <v>2</v>
      </c>
      <c r="L191" s="234">
        <f t="shared" si="149"/>
        <v>3</v>
      </c>
      <c r="M191" s="234">
        <f t="shared" si="149"/>
        <v>4</v>
      </c>
      <c r="N191" s="234">
        <f t="shared" si="149"/>
        <v>5</v>
      </c>
      <c r="O191" s="234">
        <f t="shared" si="149"/>
        <v>6</v>
      </c>
      <c r="P191" s="234">
        <f t="shared" si="149"/>
        <v>7</v>
      </c>
      <c r="Q191" s="234">
        <f t="shared" si="149"/>
        <v>8</v>
      </c>
      <c r="R191" s="234">
        <f t="shared" si="149"/>
        <v>9</v>
      </c>
      <c r="S191" s="234">
        <f t="shared" si="149"/>
        <v>10</v>
      </c>
      <c r="T191" s="234">
        <f t="shared" si="149"/>
        <v>11</v>
      </c>
      <c r="U191" s="234">
        <f t="shared" si="149"/>
        <v>12</v>
      </c>
      <c r="V191" s="234">
        <f t="shared" si="149"/>
        <v>13</v>
      </c>
      <c r="W191" s="234">
        <f t="shared" si="149"/>
        <v>14</v>
      </c>
      <c r="X191" s="234">
        <f t="shared" si="149"/>
        <v>15</v>
      </c>
      <c r="Y191" s="234">
        <f t="shared" si="149"/>
        <v>16</v>
      </c>
      <c r="Z191" s="234">
        <f t="shared" si="149"/>
        <v>17</v>
      </c>
      <c r="AA191" s="234">
        <f t="shared" si="149"/>
        <v>18</v>
      </c>
      <c r="AB191" s="234">
        <f t="shared" si="149"/>
        <v>19</v>
      </c>
      <c r="AC191" s="234">
        <f t="shared" si="149"/>
        <v>20</v>
      </c>
      <c r="AD191" s="234">
        <f t="shared" si="149"/>
        <v>21</v>
      </c>
      <c r="AE191" s="234">
        <f t="shared" si="149"/>
        <v>22</v>
      </c>
      <c r="AF191" s="234">
        <f t="shared" si="149"/>
        <v>23</v>
      </c>
      <c r="AG191" s="234">
        <f t="shared" si="149"/>
        <v>24</v>
      </c>
      <c r="AH191" s="234">
        <f t="shared" si="149"/>
        <v>25</v>
      </c>
      <c r="AI191" s="234">
        <f t="shared" si="149"/>
        <v>26</v>
      </c>
      <c r="AJ191" s="234">
        <f t="shared" si="149"/>
        <v>27</v>
      </c>
      <c r="AK191" s="234">
        <f t="shared" si="149"/>
        <v>28</v>
      </c>
      <c r="AL191" s="234">
        <f t="shared" si="149"/>
        <v>29</v>
      </c>
      <c r="AM191" s="234">
        <f t="shared" si="149"/>
        <v>30</v>
      </c>
      <c r="AN191" s="234">
        <f t="shared" si="149"/>
        <v>31</v>
      </c>
      <c r="AO191" s="234">
        <f t="shared" si="149"/>
        <v>32</v>
      </c>
      <c r="AP191" s="234">
        <f t="shared" si="149"/>
        <v>33</v>
      </c>
      <c r="AQ191" s="234">
        <f t="shared" si="149"/>
        <v>34</v>
      </c>
      <c r="AR191" s="234">
        <f t="shared" si="149"/>
        <v>35</v>
      </c>
      <c r="AS191" s="234">
        <f t="shared" si="149"/>
        <v>36</v>
      </c>
      <c r="AT191" s="234"/>
      <c r="AU191" s="234"/>
      <c r="AV191" s="234"/>
      <c r="AW191" s="234"/>
      <c r="AX191" s="234"/>
      <c r="AY191" s="234"/>
      <c r="AZ191" s="234"/>
      <c r="BA191" s="234"/>
      <c r="BB191" s="234"/>
      <c r="BC191" s="234"/>
      <c r="BD191" s="234"/>
      <c r="BE191" s="234"/>
      <c r="BF191" s="234"/>
      <c r="BG191" s="234"/>
      <c r="BH191" s="234"/>
      <c r="BI191" s="234"/>
      <c r="BJ191" s="234"/>
      <c r="BK191" s="234"/>
      <c r="BL191" s="234"/>
      <c r="BM191" s="234"/>
      <c r="BN191" s="234"/>
      <c r="BO191" s="234"/>
      <c r="BP191" s="234"/>
      <c r="BQ191" s="234"/>
      <c r="BR191" s="234"/>
      <c r="BS191" s="234"/>
      <c r="BT191" s="234"/>
      <c r="BU191" s="234"/>
      <c r="BV191" s="234"/>
      <c r="BW191" s="234"/>
      <c r="BX191" s="234"/>
      <c r="BY191" s="234"/>
      <c r="BZ191" s="234"/>
      <c r="CA191" s="234"/>
      <c r="CB191" s="234"/>
      <c r="CC191" s="234"/>
    </row>
    <row r="192" ht="15.75" customHeight="1" outlineLevel="1">
      <c r="B192" s="2" t="s">
        <v>178</v>
      </c>
      <c r="I192" s="41">
        <f t="shared" ref="I192:AS192" si="150">I183</f>
        <v>0</v>
      </c>
      <c r="J192" s="41">
        <f t="shared" si="150"/>
        <v>0</v>
      </c>
      <c r="K192" s="41">
        <f t="shared" si="150"/>
        <v>0</v>
      </c>
      <c r="L192" s="41">
        <f t="shared" si="150"/>
        <v>0</v>
      </c>
      <c r="M192" s="41">
        <f t="shared" si="150"/>
        <v>0</v>
      </c>
      <c r="N192" s="41">
        <f t="shared" si="150"/>
        <v>2962.5</v>
      </c>
      <c r="O192" s="41">
        <f t="shared" si="150"/>
        <v>2962.5</v>
      </c>
      <c r="P192" s="41">
        <f t="shared" si="150"/>
        <v>2962.5</v>
      </c>
      <c r="Q192" s="41">
        <f t="shared" si="150"/>
        <v>2962.5</v>
      </c>
      <c r="R192" s="41">
        <f t="shared" si="150"/>
        <v>2962.5</v>
      </c>
      <c r="S192" s="41">
        <f t="shared" si="150"/>
        <v>2962.5</v>
      </c>
      <c r="T192" s="41">
        <f t="shared" si="150"/>
        <v>2962.5</v>
      </c>
      <c r="U192" s="41">
        <f t="shared" si="150"/>
        <v>2962.5</v>
      </c>
      <c r="V192" s="41">
        <f t="shared" si="150"/>
        <v>3051.375</v>
      </c>
      <c r="W192" s="41">
        <f t="shared" si="150"/>
        <v>3051.375</v>
      </c>
      <c r="X192" s="41">
        <f t="shared" si="150"/>
        <v>3051.375</v>
      </c>
      <c r="Y192" s="41">
        <f t="shared" si="150"/>
        <v>3051.375</v>
      </c>
      <c r="Z192" s="41">
        <f t="shared" si="150"/>
        <v>3051.375</v>
      </c>
      <c r="AA192" s="41">
        <f t="shared" si="150"/>
        <v>3051.375</v>
      </c>
      <c r="AB192" s="41">
        <f t="shared" si="150"/>
        <v>3051.375</v>
      </c>
      <c r="AC192" s="41">
        <f t="shared" si="150"/>
        <v>3051.375</v>
      </c>
      <c r="AD192" s="41">
        <f t="shared" si="150"/>
        <v>3051.375</v>
      </c>
      <c r="AE192" s="41">
        <f t="shared" si="150"/>
        <v>3051.375</v>
      </c>
      <c r="AF192" s="41">
        <f t="shared" si="150"/>
        <v>3051.375</v>
      </c>
      <c r="AG192" s="41">
        <f t="shared" si="150"/>
        <v>3051.375</v>
      </c>
      <c r="AH192" s="41">
        <f t="shared" si="150"/>
        <v>3142.91625</v>
      </c>
      <c r="AI192" s="41">
        <f t="shared" si="150"/>
        <v>3142.91625</v>
      </c>
      <c r="AJ192" s="41">
        <f t="shared" si="150"/>
        <v>3142.91625</v>
      </c>
      <c r="AK192" s="41">
        <f t="shared" si="150"/>
        <v>3142.91625</v>
      </c>
      <c r="AL192" s="41">
        <f t="shared" si="150"/>
        <v>3142.91625</v>
      </c>
      <c r="AM192" s="41">
        <f t="shared" si="150"/>
        <v>3142.91625</v>
      </c>
      <c r="AN192" s="41">
        <f t="shared" si="150"/>
        <v>3142.91625</v>
      </c>
      <c r="AO192" s="41">
        <f t="shared" si="150"/>
        <v>3142.91625</v>
      </c>
      <c r="AP192" s="41">
        <f t="shared" si="150"/>
        <v>3142.91625</v>
      </c>
      <c r="AQ192" s="41">
        <f t="shared" si="150"/>
        <v>3142.91625</v>
      </c>
      <c r="AR192" s="41">
        <f t="shared" si="150"/>
        <v>3142.91625</v>
      </c>
      <c r="AS192" s="41">
        <f t="shared" si="150"/>
        <v>3142.91625</v>
      </c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</row>
    <row r="193" ht="15.75" customHeight="1" outlineLevel="1">
      <c r="B193" s="2" t="s">
        <v>181</v>
      </c>
      <c r="I193" s="41">
        <f t="shared" ref="I193:AS193" si="151">I189</f>
        <v>2962.5</v>
      </c>
      <c r="J193" s="41">
        <f t="shared" si="151"/>
        <v>2962.5</v>
      </c>
      <c r="K193" s="41">
        <f t="shared" si="151"/>
        <v>2962.5</v>
      </c>
      <c r="L193" s="41">
        <f t="shared" si="151"/>
        <v>2962.5</v>
      </c>
      <c r="M193" s="41">
        <f t="shared" si="151"/>
        <v>0</v>
      </c>
      <c r="N193" s="41">
        <f t="shared" si="151"/>
        <v>0</v>
      </c>
      <c r="O193" s="41">
        <f t="shared" si="151"/>
        <v>0</v>
      </c>
      <c r="P193" s="41">
        <f t="shared" si="151"/>
        <v>0</v>
      </c>
      <c r="Q193" s="41">
        <f t="shared" si="151"/>
        <v>0</v>
      </c>
      <c r="R193" s="41">
        <f t="shared" si="151"/>
        <v>0</v>
      </c>
      <c r="S193" s="41">
        <f t="shared" si="151"/>
        <v>0</v>
      </c>
      <c r="T193" s="41">
        <f t="shared" si="151"/>
        <v>0</v>
      </c>
      <c r="U193" s="41">
        <f t="shared" si="151"/>
        <v>0</v>
      </c>
      <c r="V193" s="41">
        <f t="shared" si="151"/>
        <v>0</v>
      </c>
      <c r="W193" s="41">
        <f t="shared" si="151"/>
        <v>0</v>
      </c>
      <c r="X193" s="41">
        <f t="shared" si="151"/>
        <v>0</v>
      </c>
      <c r="Y193" s="41">
        <f t="shared" si="151"/>
        <v>0</v>
      </c>
      <c r="Z193" s="41">
        <f t="shared" si="151"/>
        <v>0</v>
      </c>
      <c r="AA193" s="41">
        <f t="shared" si="151"/>
        <v>0</v>
      </c>
      <c r="AB193" s="41">
        <f t="shared" si="151"/>
        <v>0</v>
      </c>
      <c r="AC193" s="41">
        <f t="shared" si="151"/>
        <v>0</v>
      </c>
      <c r="AD193" s="41">
        <f t="shared" si="151"/>
        <v>0</v>
      </c>
      <c r="AE193" s="41">
        <f t="shared" si="151"/>
        <v>0</v>
      </c>
      <c r="AF193" s="41">
        <f t="shared" si="151"/>
        <v>0</v>
      </c>
      <c r="AG193" s="41">
        <f t="shared" si="151"/>
        <v>0</v>
      </c>
      <c r="AH193" s="41">
        <f t="shared" si="151"/>
        <v>0</v>
      </c>
      <c r="AI193" s="41">
        <f t="shared" si="151"/>
        <v>0</v>
      </c>
      <c r="AJ193" s="41">
        <f t="shared" si="151"/>
        <v>0</v>
      </c>
      <c r="AK193" s="41">
        <f t="shared" si="151"/>
        <v>0</v>
      </c>
      <c r="AL193" s="41">
        <f t="shared" si="151"/>
        <v>0</v>
      </c>
      <c r="AM193" s="41">
        <f t="shared" si="151"/>
        <v>0</v>
      </c>
      <c r="AN193" s="41">
        <f t="shared" si="151"/>
        <v>0</v>
      </c>
      <c r="AO193" s="41">
        <f t="shared" si="151"/>
        <v>0</v>
      </c>
      <c r="AP193" s="41">
        <f t="shared" si="151"/>
        <v>0</v>
      </c>
      <c r="AQ193" s="41">
        <f t="shared" si="151"/>
        <v>0</v>
      </c>
      <c r="AR193" s="41">
        <f t="shared" si="151"/>
        <v>0</v>
      </c>
      <c r="AS193" s="41">
        <f t="shared" si="151"/>
        <v>0</v>
      </c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</row>
    <row r="194" ht="15.75" customHeight="1" outlineLevel="1">
      <c r="B194" s="2" t="s">
        <v>27</v>
      </c>
      <c r="I194" s="41" t="str">
        <f t="shared" ref="I194:AS194" si="152">I153</f>
        <v/>
      </c>
      <c r="J194" s="41">
        <f t="shared" si="152"/>
        <v>0</v>
      </c>
      <c r="K194" s="41">
        <f t="shared" si="152"/>
        <v>0</v>
      </c>
      <c r="L194" s="41">
        <f t="shared" si="152"/>
        <v>0</v>
      </c>
      <c r="M194" s="41">
        <f t="shared" si="152"/>
        <v>0</v>
      </c>
      <c r="N194" s="41">
        <f t="shared" si="152"/>
        <v>0</v>
      </c>
      <c r="O194" s="41">
        <f t="shared" si="152"/>
        <v>0</v>
      </c>
      <c r="P194" s="41">
        <f t="shared" si="152"/>
        <v>0</v>
      </c>
      <c r="Q194" s="41">
        <f t="shared" si="152"/>
        <v>0</v>
      </c>
      <c r="R194" s="41">
        <f t="shared" si="152"/>
        <v>0</v>
      </c>
      <c r="S194" s="41">
        <f t="shared" si="152"/>
        <v>0</v>
      </c>
      <c r="T194" s="41">
        <f t="shared" si="152"/>
        <v>0</v>
      </c>
      <c r="U194" s="41">
        <f t="shared" si="152"/>
        <v>0</v>
      </c>
      <c r="V194" s="41">
        <f t="shared" si="152"/>
        <v>0</v>
      </c>
      <c r="W194" s="41">
        <f t="shared" si="152"/>
        <v>0</v>
      </c>
      <c r="X194" s="41">
        <f t="shared" si="152"/>
        <v>0</v>
      </c>
      <c r="Y194" s="41">
        <f t="shared" si="152"/>
        <v>0</v>
      </c>
      <c r="Z194" s="41">
        <f t="shared" si="152"/>
        <v>0</v>
      </c>
      <c r="AA194" s="41">
        <f t="shared" si="152"/>
        <v>0</v>
      </c>
      <c r="AB194" s="41">
        <f t="shared" si="152"/>
        <v>0</v>
      </c>
      <c r="AC194" s="41">
        <f t="shared" si="152"/>
        <v>0</v>
      </c>
      <c r="AD194" s="41">
        <f t="shared" si="152"/>
        <v>0</v>
      </c>
      <c r="AE194" s="41">
        <f t="shared" si="152"/>
        <v>0</v>
      </c>
      <c r="AF194" s="41">
        <f t="shared" si="152"/>
        <v>0</v>
      </c>
      <c r="AG194" s="41">
        <f t="shared" si="152"/>
        <v>0</v>
      </c>
      <c r="AH194" s="41">
        <f t="shared" si="152"/>
        <v>0</v>
      </c>
      <c r="AI194" s="41">
        <f t="shared" si="152"/>
        <v>0</v>
      </c>
      <c r="AJ194" s="41">
        <f t="shared" si="152"/>
        <v>0</v>
      </c>
      <c r="AK194" s="41">
        <f t="shared" si="152"/>
        <v>0</v>
      </c>
      <c r="AL194" s="41">
        <f t="shared" si="152"/>
        <v>0</v>
      </c>
      <c r="AM194" s="41">
        <f t="shared" si="152"/>
        <v>0</v>
      </c>
      <c r="AN194" s="41">
        <f t="shared" si="152"/>
        <v>0</v>
      </c>
      <c r="AO194" s="41">
        <f t="shared" si="152"/>
        <v>0</v>
      </c>
      <c r="AP194" s="41">
        <f t="shared" si="152"/>
        <v>0</v>
      </c>
      <c r="AQ194" s="41">
        <f t="shared" si="152"/>
        <v>0</v>
      </c>
      <c r="AR194" s="41">
        <f t="shared" si="152"/>
        <v>0</v>
      </c>
      <c r="AS194" s="41">
        <f t="shared" si="152"/>
        <v>0</v>
      </c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</row>
    <row r="195" ht="15.75" customHeight="1" outlineLevel="1">
      <c r="B195" s="2"/>
    </row>
    <row r="196" ht="15.75" customHeight="1" outlineLevel="1">
      <c r="B196" s="2" t="s">
        <v>211</v>
      </c>
      <c r="I196" s="41">
        <f t="shared" ref="I196:AS196" si="153">I193-I192</f>
        <v>2962.5</v>
      </c>
      <c r="J196" s="41">
        <f t="shared" si="153"/>
        <v>2962.5</v>
      </c>
      <c r="K196" s="41">
        <f t="shared" si="153"/>
        <v>2962.5</v>
      </c>
      <c r="L196" s="41">
        <f t="shared" si="153"/>
        <v>2962.5</v>
      </c>
      <c r="M196" s="41">
        <f t="shared" si="153"/>
        <v>0</v>
      </c>
      <c r="N196" s="41">
        <f t="shared" si="153"/>
        <v>-2962.5</v>
      </c>
      <c r="O196" s="41">
        <f t="shared" si="153"/>
        <v>-2962.5</v>
      </c>
      <c r="P196" s="41">
        <f t="shared" si="153"/>
        <v>-2962.5</v>
      </c>
      <c r="Q196" s="41">
        <f t="shared" si="153"/>
        <v>-2962.5</v>
      </c>
      <c r="R196" s="41">
        <f t="shared" si="153"/>
        <v>-2962.5</v>
      </c>
      <c r="S196" s="41">
        <f t="shared" si="153"/>
        <v>-2962.5</v>
      </c>
      <c r="T196" s="41">
        <f t="shared" si="153"/>
        <v>-2962.5</v>
      </c>
      <c r="U196" s="41">
        <f t="shared" si="153"/>
        <v>-2962.5</v>
      </c>
      <c r="V196" s="41">
        <f t="shared" si="153"/>
        <v>-3051.375</v>
      </c>
      <c r="W196" s="41">
        <f t="shared" si="153"/>
        <v>-3051.375</v>
      </c>
      <c r="X196" s="41">
        <f t="shared" si="153"/>
        <v>-3051.375</v>
      </c>
      <c r="Y196" s="41">
        <f t="shared" si="153"/>
        <v>-3051.375</v>
      </c>
      <c r="Z196" s="41">
        <f t="shared" si="153"/>
        <v>-3051.375</v>
      </c>
      <c r="AA196" s="41">
        <f t="shared" si="153"/>
        <v>-3051.375</v>
      </c>
      <c r="AB196" s="41">
        <f t="shared" si="153"/>
        <v>-3051.375</v>
      </c>
      <c r="AC196" s="41">
        <f t="shared" si="153"/>
        <v>-3051.375</v>
      </c>
      <c r="AD196" s="41">
        <f t="shared" si="153"/>
        <v>-3051.375</v>
      </c>
      <c r="AE196" s="41">
        <f t="shared" si="153"/>
        <v>-3051.375</v>
      </c>
      <c r="AF196" s="41">
        <f t="shared" si="153"/>
        <v>-3051.375</v>
      </c>
      <c r="AG196" s="41">
        <f t="shared" si="153"/>
        <v>-3051.375</v>
      </c>
      <c r="AH196" s="41">
        <f t="shared" si="153"/>
        <v>-3142.91625</v>
      </c>
      <c r="AI196" s="41">
        <f t="shared" si="153"/>
        <v>-3142.91625</v>
      </c>
      <c r="AJ196" s="41">
        <f t="shared" si="153"/>
        <v>-3142.91625</v>
      </c>
      <c r="AK196" s="41">
        <f t="shared" si="153"/>
        <v>-3142.91625</v>
      </c>
      <c r="AL196" s="41">
        <f t="shared" si="153"/>
        <v>-3142.91625</v>
      </c>
      <c r="AM196" s="41">
        <f t="shared" si="153"/>
        <v>-3142.91625</v>
      </c>
      <c r="AN196" s="41">
        <f t="shared" si="153"/>
        <v>-3142.91625</v>
      </c>
      <c r="AO196" s="41">
        <f t="shared" si="153"/>
        <v>-3142.91625</v>
      </c>
      <c r="AP196" s="41">
        <f t="shared" si="153"/>
        <v>-3142.91625</v>
      </c>
      <c r="AQ196" s="41">
        <f t="shared" si="153"/>
        <v>-3142.91625</v>
      </c>
      <c r="AR196" s="41">
        <f t="shared" si="153"/>
        <v>-3142.91625</v>
      </c>
      <c r="AS196" s="41">
        <f t="shared" si="153"/>
        <v>-3142.91625</v>
      </c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</row>
    <row r="197" ht="15.75" customHeight="1" outlineLevel="1">
      <c r="B197" s="2" t="s">
        <v>212</v>
      </c>
      <c r="I197" s="41">
        <f t="shared" ref="I197:AS197" si="154">I192-I193-I194</f>
        <v>-2962.5</v>
      </c>
      <c r="J197" s="41">
        <f t="shared" si="154"/>
        <v>-2962.5</v>
      </c>
      <c r="K197" s="41">
        <f t="shared" si="154"/>
        <v>-2962.5</v>
      </c>
      <c r="L197" s="41">
        <f t="shared" si="154"/>
        <v>-2962.5</v>
      </c>
      <c r="M197" s="41">
        <f t="shared" si="154"/>
        <v>0</v>
      </c>
      <c r="N197" s="41">
        <f t="shared" si="154"/>
        <v>2962.5</v>
      </c>
      <c r="O197" s="41">
        <f t="shared" si="154"/>
        <v>2962.5</v>
      </c>
      <c r="P197" s="41">
        <f t="shared" si="154"/>
        <v>2962.5</v>
      </c>
      <c r="Q197" s="41">
        <f t="shared" si="154"/>
        <v>2962.5</v>
      </c>
      <c r="R197" s="41">
        <f t="shared" si="154"/>
        <v>2962.5</v>
      </c>
      <c r="S197" s="41">
        <f t="shared" si="154"/>
        <v>2962.5</v>
      </c>
      <c r="T197" s="41">
        <f t="shared" si="154"/>
        <v>2962.5</v>
      </c>
      <c r="U197" s="41">
        <f t="shared" si="154"/>
        <v>2962.5</v>
      </c>
      <c r="V197" s="41">
        <f t="shared" si="154"/>
        <v>3051.375</v>
      </c>
      <c r="W197" s="41">
        <f t="shared" si="154"/>
        <v>3051.375</v>
      </c>
      <c r="X197" s="41">
        <f t="shared" si="154"/>
        <v>3051.375</v>
      </c>
      <c r="Y197" s="41">
        <f t="shared" si="154"/>
        <v>3051.375</v>
      </c>
      <c r="Z197" s="41">
        <f t="shared" si="154"/>
        <v>3051.375</v>
      </c>
      <c r="AA197" s="41">
        <f t="shared" si="154"/>
        <v>3051.375</v>
      </c>
      <c r="AB197" s="41">
        <f t="shared" si="154"/>
        <v>3051.375</v>
      </c>
      <c r="AC197" s="41">
        <f t="shared" si="154"/>
        <v>3051.375</v>
      </c>
      <c r="AD197" s="41">
        <f t="shared" si="154"/>
        <v>3051.375</v>
      </c>
      <c r="AE197" s="41">
        <f t="shared" si="154"/>
        <v>3051.375</v>
      </c>
      <c r="AF197" s="41">
        <f t="shared" si="154"/>
        <v>3051.375</v>
      </c>
      <c r="AG197" s="41">
        <f t="shared" si="154"/>
        <v>3051.375</v>
      </c>
      <c r="AH197" s="41">
        <f t="shared" si="154"/>
        <v>3142.91625</v>
      </c>
      <c r="AI197" s="41">
        <f t="shared" si="154"/>
        <v>3142.91625</v>
      </c>
      <c r="AJ197" s="41">
        <f t="shared" si="154"/>
        <v>3142.91625</v>
      </c>
      <c r="AK197" s="41">
        <f t="shared" si="154"/>
        <v>3142.91625</v>
      </c>
      <c r="AL197" s="41">
        <f t="shared" si="154"/>
        <v>3142.91625</v>
      </c>
      <c r="AM197" s="41">
        <f t="shared" si="154"/>
        <v>3142.91625</v>
      </c>
      <c r="AN197" s="41">
        <f t="shared" si="154"/>
        <v>3142.91625</v>
      </c>
      <c r="AO197" s="41">
        <f t="shared" si="154"/>
        <v>3142.91625</v>
      </c>
      <c r="AP197" s="41">
        <f t="shared" si="154"/>
        <v>3142.91625</v>
      </c>
      <c r="AQ197" s="41">
        <f t="shared" si="154"/>
        <v>3142.91625</v>
      </c>
      <c r="AR197" s="41">
        <f t="shared" si="154"/>
        <v>3142.91625</v>
      </c>
      <c r="AS197" s="41">
        <f t="shared" si="154"/>
        <v>3142.91625</v>
      </c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</row>
    <row r="198" ht="15.75" customHeight="1" outlineLevel="1">
      <c r="B198" s="2"/>
    </row>
    <row r="199" ht="15.75" customHeight="1" outlineLevel="1">
      <c r="B199" s="2" t="str">
        <f>"Tenant Cash Flow Per "&amp;SF_M2</f>
        <v>Tenant Cash Flow Per SF</v>
      </c>
      <c r="I199" s="54">
        <f>I196/'Lease Abstract'!$M$6</f>
        <v>0.3291666667</v>
      </c>
      <c r="J199" s="54">
        <f>J196/'Lease Abstract'!$M$6</f>
        <v>0.3291666667</v>
      </c>
      <c r="K199" s="54">
        <f>K196/'Lease Abstract'!$M$6</f>
        <v>0.3291666667</v>
      </c>
      <c r="L199" s="54">
        <f>L196/'Lease Abstract'!$M$6</f>
        <v>0.3291666667</v>
      </c>
      <c r="M199" s="54">
        <f>M196/'Lease Abstract'!$M$6</f>
        <v>0</v>
      </c>
      <c r="N199" s="54">
        <f>N196/'Lease Abstract'!$M$6</f>
        <v>-0.3291666667</v>
      </c>
      <c r="O199" s="54">
        <f>O196/'Lease Abstract'!$M$6</f>
        <v>-0.3291666667</v>
      </c>
      <c r="P199" s="54">
        <f>P196/'Lease Abstract'!$M$6</f>
        <v>-0.3291666667</v>
      </c>
      <c r="Q199" s="54">
        <f>Q196/'Lease Abstract'!$M$6</f>
        <v>-0.3291666667</v>
      </c>
      <c r="R199" s="54">
        <f>R196/'Lease Abstract'!$M$6</f>
        <v>-0.3291666667</v>
      </c>
      <c r="S199" s="54">
        <f>S196/'Lease Abstract'!$M$6</f>
        <v>-0.3291666667</v>
      </c>
      <c r="T199" s="54">
        <f>T196/'Lease Abstract'!$M$6</f>
        <v>-0.3291666667</v>
      </c>
      <c r="U199" s="54">
        <f>U196/'Lease Abstract'!$M$6</f>
        <v>-0.3291666667</v>
      </c>
      <c r="V199" s="54">
        <f>V196/'Lease Abstract'!$M$6</f>
        <v>-0.3390416667</v>
      </c>
      <c r="W199" s="54">
        <f>W196/'Lease Abstract'!$M$6</f>
        <v>-0.3390416667</v>
      </c>
      <c r="X199" s="54">
        <f>X196/'Lease Abstract'!$M$6</f>
        <v>-0.3390416667</v>
      </c>
      <c r="Y199" s="54">
        <f>Y196/'Lease Abstract'!$M$6</f>
        <v>-0.3390416667</v>
      </c>
      <c r="Z199" s="54">
        <f>Z196/'Lease Abstract'!$M$6</f>
        <v>-0.3390416667</v>
      </c>
      <c r="AA199" s="54">
        <f>AA196/'Lease Abstract'!$M$6</f>
        <v>-0.3390416667</v>
      </c>
      <c r="AB199" s="54">
        <f>AB196/'Lease Abstract'!$M$6</f>
        <v>-0.3390416667</v>
      </c>
      <c r="AC199" s="54">
        <f>AC196/'Lease Abstract'!$M$6</f>
        <v>-0.3390416667</v>
      </c>
      <c r="AD199" s="54">
        <f>AD196/'Lease Abstract'!$M$6</f>
        <v>-0.3390416667</v>
      </c>
      <c r="AE199" s="54">
        <f>AE196/'Lease Abstract'!$M$6</f>
        <v>-0.3390416667</v>
      </c>
      <c r="AF199" s="54">
        <f>AF196/'Lease Abstract'!$M$6</f>
        <v>-0.3390416667</v>
      </c>
      <c r="AG199" s="54">
        <f>AG196/'Lease Abstract'!$M$6</f>
        <v>-0.3390416667</v>
      </c>
      <c r="AH199" s="54">
        <f>AH196/'Lease Abstract'!$M$6</f>
        <v>-0.3492129167</v>
      </c>
      <c r="AI199" s="54">
        <f>AI196/'Lease Abstract'!$M$6</f>
        <v>-0.3492129167</v>
      </c>
      <c r="AJ199" s="54">
        <f>AJ196/'Lease Abstract'!$M$6</f>
        <v>-0.3492129167</v>
      </c>
      <c r="AK199" s="54">
        <f>AK196/'Lease Abstract'!$M$6</f>
        <v>-0.3492129167</v>
      </c>
      <c r="AL199" s="54">
        <f>AL196/'Lease Abstract'!$M$6</f>
        <v>-0.3492129167</v>
      </c>
      <c r="AM199" s="54">
        <f>AM196/'Lease Abstract'!$M$6</f>
        <v>-0.3492129167</v>
      </c>
      <c r="AN199" s="54">
        <f>AN196/'Lease Abstract'!$M$6</f>
        <v>-0.3492129167</v>
      </c>
      <c r="AO199" s="54">
        <f>AO196/'Lease Abstract'!$M$6</f>
        <v>-0.3492129167</v>
      </c>
      <c r="AP199" s="54">
        <f>AP196/'Lease Abstract'!$M$6</f>
        <v>-0.3492129167</v>
      </c>
      <c r="AQ199" s="54">
        <f>AQ196/'Lease Abstract'!$M$6</f>
        <v>-0.3492129167</v>
      </c>
      <c r="AR199" s="54">
        <f>AR196/'Lease Abstract'!$M$6</f>
        <v>-0.3492129167</v>
      </c>
      <c r="AS199" s="54">
        <f>AS196/'Lease Abstract'!$M$6</f>
        <v>-0.3492129167</v>
      </c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</row>
    <row r="200" ht="15.75" customHeight="1" outlineLevel="1">
      <c r="B200" s="2" t="str">
        <f>"Landlord Cash Flow Per "&amp;SF_M2</f>
        <v>Landlord Cash Flow Per SF</v>
      </c>
      <c r="I200" s="54">
        <f>I197/'Lease Abstract'!$M$6</f>
        <v>-0.3291666667</v>
      </c>
      <c r="J200" s="54">
        <f>J197/'Lease Abstract'!$M$6</f>
        <v>-0.3291666667</v>
      </c>
      <c r="K200" s="54">
        <f>K197/'Lease Abstract'!$M$6</f>
        <v>-0.3291666667</v>
      </c>
      <c r="L200" s="54">
        <f>L197/'Lease Abstract'!$M$6</f>
        <v>-0.3291666667</v>
      </c>
      <c r="M200" s="54">
        <f>M197/'Lease Abstract'!$M$6</f>
        <v>0</v>
      </c>
      <c r="N200" s="54">
        <f>N197/'Lease Abstract'!$M$6</f>
        <v>0.3291666667</v>
      </c>
      <c r="O200" s="54">
        <f>O197/'Lease Abstract'!$M$6</f>
        <v>0.3291666667</v>
      </c>
      <c r="P200" s="54">
        <f>P197/'Lease Abstract'!$M$6</f>
        <v>0.3291666667</v>
      </c>
      <c r="Q200" s="54">
        <f>Q197/'Lease Abstract'!$M$6</f>
        <v>0.3291666667</v>
      </c>
      <c r="R200" s="54">
        <f>R197/'Lease Abstract'!$M$6</f>
        <v>0.3291666667</v>
      </c>
      <c r="S200" s="54">
        <f>S197/'Lease Abstract'!$M$6</f>
        <v>0.3291666667</v>
      </c>
      <c r="T200" s="54">
        <f>T197/'Lease Abstract'!$M$6</f>
        <v>0.3291666667</v>
      </c>
      <c r="U200" s="54">
        <f>U197/'Lease Abstract'!$M$6</f>
        <v>0.3291666667</v>
      </c>
      <c r="V200" s="54">
        <f>V197/'Lease Abstract'!$M$6</f>
        <v>0.3390416667</v>
      </c>
      <c r="W200" s="54">
        <f>W197/'Lease Abstract'!$M$6</f>
        <v>0.3390416667</v>
      </c>
      <c r="X200" s="54">
        <f>X197/'Lease Abstract'!$M$6</f>
        <v>0.3390416667</v>
      </c>
      <c r="Y200" s="54">
        <f>Y197/'Lease Abstract'!$M$6</f>
        <v>0.3390416667</v>
      </c>
      <c r="Z200" s="54">
        <f>Z197/'Lease Abstract'!$M$6</f>
        <v>0.3390416667</v>
      </c>
      <c r="AA200" s="54">
        <f>AA197/'Lease Abstract'!$M$6</f>
        <v>0.3390416667</v>
      </c>
      <c r="AB200" s="54">
        <f>AB197/'Lease Abstract'!$M$6</f>
        <v>0.3390416667</v>
      </c>
      <c r="AC200" s="54">
        <f>AC197/'Lease Abstract'!$M$6</f>
        <v>0.3390416667</v>
      </c>
      <c r="AD200" s="54">
        <f>AD197/'Lease Abstract'!$M$6</f>
        <v>0.3390416667</v>
      </c>
      <c r="AE200" s="54">
        <f>AE197/'Lease Abstract'!$M$6</f>
        <v>0.3390416667</v>
      </c>
      <c r="AF200" s="54">
        <f>AF197/'Lease Abstract'!$M$6</f>
        <v>0.3390416667</v>
      </c>
      <c r="AG200" s="54">
        <f>AG197/'Lease Abstract'!$M$6</f>
        <v>0.3390416667</v>
      </c>
      <c r="AH200" s="54">
        <f>AH197/'Lease Abstract'!$M$6</f>
        <v>0.3492129167</v>
      </c>
      <c r="AI200" s="54">
        <f>AI197/'Lease Abstract'!$M$6</f>
        <v>0.3492129167</v>
      </c>
      <c r="AJ200" s="54">
        <f>AJ197/'Lease Abstract'!$M$6</f>
        <v>0.3492129167</v>
      </c>
      <c r="AK200" s="54">
        <f>AK197/'Lease Abstract'!$M$6</f>
        <v>0.3492129167</v>
      </c>
      <c r="AL200" s="54">
        <f>AL197/'Lease Abstract'!$M$6</f>
        <v>0.3492129167</v>
      </c>
      <c r="AM200" s="54">
        <f>AM197/'Lease Abstract'!$M$6</f>
        <v>0.3492129167</v>
      </c>
      <c r="AN200" s="54">
        <f>AN197/'Lease Abstract'!$M$6</f>
        <v>0.3492129167</v>
      </c>
      <c r="AO200" s="54">
        <f>AO197/'Lease Abstract'!$M$6</f>
        <v>0.3492129167</v>
      </c>
      <c r="AP200" s="54">
        <f>AP197/'Lease Abstract'!$M$6</f>
        <v>0.3492129167</v>
      </c>
      <c r="AQ200" s="54">
        <f>AQ197/'Lease Abstract'!$M$6</f>
        <v>0.3492129167</v>
      </c>
      <c r="AR200" s="54">
        <f>AR197/'Lease Abstract'!$M$6</f>
        <v>0.3492129167</v>
      </c>
      <c r="AS200" s="54">
        <f>AS197/'Lease Abstract'!$M$6</f>
        <v>0.3492129167</v>
      </c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</row>
    <row r="201" ht="15.75" customHeight="1" outlineLevel="1">
      <c r="B201" s="2"/>
    </row>
    <row r="202" ht="15.75" customHeight="1" outlineLevel="1">
      <c r="B202" s="2" t="str">
        <f>"Tenant Cash Flow Per "&amp;SF_M2&amp;" (Base Term Only)"</f>
        <v>Tenant Cash Flow Per SF (Base Term Only)</v>
      </c>
      <c r="G202" s="54">
        <f t="shared" ref="G202:G203" si="155">AVERAGE(I199:AS199)</f>
        <v>-0.2588032883</v>
      </c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</row>
    <row r="203" ht="15.75" customHeight="1" outlineLevel="1">
      <c r="B203" s="2" t="str">
        <f>"Landlord Cash Flow Per "&amp;SF_M2&amp;" (Base Term Only)"</f>
        <v>Landlord Cash Flow Per SF (Base Term Only)</v>
      </c>
      <c r="G203" s="54">
        <f t="shared" si="155"/>
        <v>0.2588032883</v>
      </c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</row>
    <row r="204" ht="15.75" customHeight="1"/>
    <row r="205" ht="15.75" customHeight="1">
      <c r="B205" s="18" t="s">
        <v>213</v>
      </c>
      <c r="G205" s="255">
        <f>'Lease Abstract'!M27*12*'Lease Abstract'!M26*'Lease Abstract'!M6</f>
        <v>106650</v>
      </c>
    </row>
    <row r="206" ht="15.75" customHeight="1">
      <c r="B206" s="18" t="s">
        <v>214</v>
      </c>
      <c r="G206" s="255">
        <f>G205*((1+'Lease Abstract'!M28)^'Lease Abstract'!M26)</f>
        <v>116539.3346</v>
      </c>
    </row>
    <row r="207" ht="15.75" customHeight="1">
      <c r="B207" s="18" t="s">
        <v>215</v>
      </c>
      <c r="G207" s="256">
        <f>((G206/G205)^(1/'Lease Abstract'!M26))-1</f>
        <v>0.03</v>
      </c>
    </row>
    <row r="208" ht="15.75" customHeight="1">
      <c r="B208" s="1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6" width="8.71"/>
  </cols>
  <sheetData>
    <row r="1" ht="4.5" customHeight="1">
      <c r="G1" s="1"/>
      <c r="H1" s="2"/>
      <c r="M1" s="1"/>
    </row>
    <row r="2">
      <c r="B2" s="257" t="s">
        <v>171</v>
      </c>
      <c r="C2" s="257"/>
      <c r="D2" s="257"/>
      <c r="E2" s="257"/>
      <c r="F2" s="257"/>
      <c r="G2" s="258"/>
      <c r="H2" s="259"/>
      <c r="I2" s="257"/>
      <c r="J2" s="257"/>
      <c r="K2" s="257"/>
      <c r="L2" s="257"/>
      <c r="M2" s="258" t="s">
        <v>216</v>
      </c>
    </row>
    <row r="3">
      <c r="B3" s="257"/>
      <c r="C3" s="257"/>
      <c r="D3" s="257"/>
      <c r="E3" s="257"/>
      <c r="F3" s="257"/>
      <c r="G3" s="258"/>
      <c r="H3" s="259"/>
      <c r="I3" s="257"/>
      <c r="J3" s="257"/>
      <c r="K3" s="257"/>
      <c r="L3" s="257"/>
      <c r="M3" s="258"/>
    </row>
    <row r="4">
      <c r="B4" s="206" t="s">
        <v>217</v>
      </c>
      <c r="C4" s="206"/>
      <c r="D4" s="206" t="s">
        <v>218</v>
      </c>
      <c r="E4" s="206"/>
      <c r="F4" s="206" t="s">
        <v>219</v>
      </c>
      <c r="G4" s="207"/>
      <c r="H4" s="229" t="s">
        <v>220</v>
      </c>
      <c r="I4" s="206"/>
      <c r="J4" s="206" t="s">
        <v>4</v>
      </c>
      <c r="K4" s="206"/>
      <c r="L4" s="206"/>
      <c r="M4" s="206"/>
    </row>
    <row r="5">
      <c r="B5" s="260" t="s">
        <v>221</v>
      </c>
      <c r="D5" s="20" t="s">
        <v>64</v>
      </c>
      <c r="F5" s="20">
        <v>1.0</v>
      </c>
      <c r="G5" s="20" t="s">
        <v>222</v>
      </c>
      <c r="H5" s="20" t="s">
        <v>159</v>
      </c>
      <c r="J5" s="20" t="s">
        <v>223</v>
      </c>
    </row>
    <row r="6">
      <c r="B6" s="260" t="s">
        <v>224</v>
      </c>
      <c r="C6" s="260"/>
      <c r="D6" s="20" t="s">
        <v>225</v>
      </c>
      <c r="F6" s="20">
        <f t="shared" ref="F6:F13" si="1">F5+1</f>
        <v>2</v>
      </c>
      <c r="G6" s="20" t="s">
        <v>226</v>
      </c>
      <c r="H6" s="20" t="s">
        <v>162</v>
      </c>
      <c r="J6" s="20" t="s">
        <v>41</v>
      </c>
    </row>
    <row r="7">
      <c r="B7" s="260" t="s">
        <v>227</v>
      </c>
      <c r="C7" s="260"/>
      <c r="D7" s="20" t="s">
        <v>228</v>
      </c>
      <c r="F7" s="20">
        <f t="shared" si="1"/>
        <v>3</v>
      </c>
      <c r="G7" s="20" t="s">
        <v>229</v>
      </c>
      <c r="H7" s="20" t="s">
        <v>230</v>
      </c>
      <c r="J7" s="20" t="s">
        <v>231</v>
      </c>
    </row>
    <row r="8">
      <c r="B8" s="260" t="s">
        <v>232</v>
      </c>
      <c r="C8" s="260"/>
      <c r="D8" s="20" t="s">
        <v>233</v>
      </c>
      <c r="F8" s="20">
        <f t="shared" si="1"/>
        <v>4</v>
      </c>
      <c r="G8" s="20" t="s">
        <v>234</v>
      </c>
      <c r="H8" s="20" t="s">
        <v>167</v>
      </c>
      <c r="J8" s="20" t="s">
        <v>167</v>
      </c>
    </row>
    <row r="9">
      <c r="B9" s="260" t="s">
        <v>235</v>
      </c>
      <c r="C9" s="260"/>
      <c r="D9" s="20" t="s">
        <v>236</v>
      </c>
      <c r="F9" s="20">
        <f t="shared" si="1"/>
        <v>5</v>
      </c>
      <c r="G9" s="20" t="s">
        <v>237</v>
      </c>
    </row>
    <row r="10">
      <c r="B10" s="260" t="s">
        <v>238</v>
      </c>
      <c r="C10" s="260"/>
      <c r="D10" s="20" t="s">
        <v>239</v>
      </c>
      <c r="F10" s="20">
        <f t="shared" si="1"/>
        <v>6</v>
      </c>
      <c r="G10" s="20" t="s">
        <v>240</v>
      </c>
    </row>
    <row r="11">
      <c r="B11" s="260" t="s">
        <v>241</v>
      </c>
      <c r="C11" s="260"/>
      <c r="D11" s="20" t="s">
        <v>242</v>
      </c>
      <c r="F11" s="20">
        <f t="shared" si="1"/>
        <v>7</v>
      </c>
      <c r="G11" s="20" t="s">
        <v>243</v>
      </c>
    </row>
    <row r="12">
      <c r="B12" s="260" t="s">
        <v>244</v>
      </c>
      <c r="C12" s="260"/>
      <c r="D12" s="20" t="s">
        <v>245</v>
      </c>
      <c r="F12" s="20">
        <f t="shared" si="1"/>
        <v>8</v>
      </c>
      <c r="G12" s="20" t="s">
        <v>246</v>
      </c>
    </row>
    <row r="13">
      <c r="B13" s="260" t="s">
        <v>247</v>
      </c>
      <c r="C13" s="260"/>
      <c r="D13" s="20" t="s">
        <v>248</v>
      </c>
      <c r="F13" s="20">
        <f t="shared" si="1"/>
        <v>9</v>
      </c>
      <c r="G13" s="20" t="s">
        <v>249</v>
      </c>
    </row>
    <row r="14">
      <c r="B14" s="260" t="s">
        <v>250</v>
      </c>
      <c r="C14" s="260"/>
      <c r="D14" s="20" t="s">
        <v>251</v>
      </c>
    </row>
    <row r="15">
      <c r="B15" s="260" t="s">
        <v>252</v>
      </c>
      <c r="C15" s="260"/>
      <c r="D15" s="20" t="s">
        <v>253</v>
      </c>
    </row>
    <row r="16">
      <c r="B16" s="260" t="s">
        <v>254</v>
      </c>
      <c r="C16" s="260"/>
      <c r="D16" s="20" t="s">
        <v>255</v>
      </c>
    </row>
    <row r="17">
      <c r="B17" s="260" t="s">
        <v>256</v>
      </c>
      <c r="C17" s="260"/>
      <c r="D17" s="20" t="s">
        <v>257</v>
      </c>
    </row>
    <row r="18">
      <c r="B18" s="260" t="s">
        <v>258</v>
      </c>
      <c r="C18" s="260"/>
      <c r="D18" s="20" t="s">
        <v>259</v>
      </c>
    </row>
    <row r="19">
      <c r="B19" s="260" t="s">
        <v>260</v>
      </c>
      <c r="C19" s="260"/>
      <c r="D19" s="20" t="s">
        <v>261</v>
      </c>
    </row>
    <row r="20">
      <c r="B20" s="260" t="s">
        <v>262</v>
      </c>
      <c r="C20" s="260"/>
      <c r="D20" s="20" t="s">
        <v>263</v>
      </c>
    </row>
    <row r="21" ht="15.75" customHeight="1">
      <c r="B21" s="260" t="s">
        <v>264</v>
      </c>
      <c r="C21" s="260"/>
      <c r="D21" s="20" t="s">
        <v>265</v>
      </c>
    </row>
    <row r="22" ht="15.75" customHeight="1">
      <c r="B22" s="260" t="s">
        <v>266</v>
      </c>
      <c r="C22" s="260"/>
      <c r="D22" s="20" t="s">
        <v>267</v>
      </c>
    </row>
    <row r="23" ht="15.75" customHeight="1">
      <c r="B23" s="260" t="s">
        <v>268</v>
      </c>
      <c r="C23" s="260"/>
      <c r="D23" s="20" t="s">
        <v>269</v>
      </c>
    </row>
    <row r="24" ht="15.75" customHeight="1">
      <c r="B24" s="260" t="s">
        <v>270</v>
      </c>
      <c r="C24" s="260"/>
      <c r="D24" s="20" t="s">
        <v>271</v>
      </c>
    </row>
    <row r="25" ht="15.75" customHeight="1">
      <c r="B25" s="260" t="s">
        <v>272</v>
      </c>
      <c r="C25" s="260"/>
      <c r="D25" s="20" t="s">
        <v>273</v>
      </c>
    </row>
    <row r="26" ht="15.75" customHeight="1">
      <c r="B26" s="260" t="s">
        <v>274</v>
      </c>
      <c r="C26" s="260"/>
      <c r="D26" s="20" t="s">
        <v>275</v>
      </c>
    </row>
    <row r="27" ht="15.75" customHeight="1">
      <c r="B27" s="260" t="s">
        <v>276</v>
      </c>
      <c r="C27" s="260"/>
      <c r="D27" s="20" t="s">
        <v>277</v>
      </c>
    </row>
    <row r="28" ht="15.75" customHeight="1">
      <c r="B28" s="260" t="s">
        <v>278</v>
      </c>
      <c r="C28" s="260"/>
      <c r="D28" s="20" t="s">
        <v>279</v>
      </c>
    </row>
    <row r="29" ht="15.75" customHeight="1">
      <c r="B29" s="260" t="s">
        <v>280</v>
      </c>
      <c r="C29" s="260"/>
      <c r="D29" s="20" t="s">
        <v>281</v>
      </c>
    </row>
    <row r="30" ht="15.75" customHeight="1">
      <c r="B30" s="260" t="s">
        <v>282</v>
      </c>
      <c r="C30" s="260"/>
    </row>
    <row r="31" ht="15.75" customHeight="1">
      <c r="B31" s="260" t="s">
        <v>283</v>
      </c>
      <c r="C31" s="260"/>
    </row>
    <row r="32" ht="15.75" customHeight="1">
      <c r="B32" s="260" t="s">
        <v>284</v>
      </c>
      <c r="C32" s="260"/>
    </row>
    <row r="33" ht="15.75" customHeight="1">
      <c r="B33" s="260" t="s">
        <v>285</v>
      </c>
      <c r="C33" s="260"/>
    </row>
    <row r="34" ht="15.75" customHeight="1">
      <c r="B34" s="260" t="s">
        <v>286</v>
      </c>
      <c r="C34" s="260"/>
    </row>
    <row r="35" ht="15.75" customHeight="1">
      <c r="B35" s="260" t="s">
        <v>287</v>
      </c>
      <c r="C35" s="260"/>
    </row>
    <row r="36" ht="15.75" customHeight="1">
      <c r="B36" s="260" t="s">
        <v>288</v>
      </c>
      <c r="C36" s="260"/>
    </row>
    <row r="37" ht="15.75" customHeight="1">
      <c r="B37" s="260" t="s">
        <v>289</v>
      </c>
      <c r="C37" s="260"/>
    </row>
    <row r="38" ht="15.75" customHeight="1">
      <c r="B38" s="260" t="s">
        <v>290</v>
      </c>
      <c r="C38" s="260"/>
    </row>
    <row r="39" ht="15.75" customHeight="1">
      <c r="B39" s="260" t="s">
        <v>291</v>
      </c>
      <c r="C39" s="260"/>
    </row>
    <row r="40" ht="15.75" customHeight="1">
      <c r="B40" s="260" t="s">
        <v>292</v>
      </c>
      <c r="C40" s="260"/>
    </row>
    <row r="41" ht="15.75" customHeight="1">
      <c r="B41" s="260" t="s">
        <v>293</v>
      </c>
      <c r="C41" s="260"/>
    </row>
    <row r="42" ht="15.75" customHeight="1">
      <c r="B42" s="260" t="s">
        <v>294</v>
      </c>
      <c r="C42" s="260"/>
    </row>
    <row r="43" ht="15.75" customHeight="1">
      <c r="B43" s="260" t="s">
        <v>295</v>
      </c>
      <c r="C43" s="260"/>
    </row>
    <row r="44" ht="15.75" customHeight="1">
      <c r="B44" s="260" t="s">
        <v>296</v>
      </c>
      <c r="C44" s="260"/>
    </row>
    <row r="45" ht="15.75" customHeight="1">
      <c r="B45" s="260" t="s">
        <v>297</v>
      </c>
      <c r="C45" s="260"/>
    </row>
    <row r="46" ht="15.75" customHeight="1">
      <c r="B46" s="260" t="s">
        <v>298</v>
      </c>
      <c r="C46" s="260"/>
    </row>
    <row r="47" ht="15.75" customHeight="1">
      <c r="B47" s="260" t="s">
        <v>299</v>
      </c>
      <c r="C47" s="260"/>
    </row>
    <row r="48" ht="15.75" customHeight="1">
      <c r="B48" s="260" t="s">
        <v>300</v>
      </c>
      <c r="C48" s="260"/>
    </row>
    <row r="49" ht="15.75" customHeight="1">
      <c r="B49" s="260" t="s">
        <v>301</v>
      </c>
      <c r="C49" s="260"/>
    </row>
    <row r="50" ht="15.75" customHeight="1">
      <c r="B50" s="260" t="s">
        <v>302</v>
      </c>
      <c r="C50" s="260"/>
    </row>
    <row r="51" ht="15.75" customHeight="1">
      <c r="B51" s="260" t="s">
        <v>303</v>
      </c>
      <c r="C51" s="260"/>
    </row>
    <row r="52" ht="15.75" customHeight="1">
      <c r="B52" s="260" t="s">
        <v>304</v>
      </c>
      <c r="C52" s="260"/>
    </row>
    <row r="53" ht="15.75" customHeight="1">
      <c r="B53" s="260" t="s">
        <v>305</v>
      </c>
      <c r="C53" s="260"/>
    </row>
    <row r="54" ht="15.75" customHeight="1">
      <c r="B54" s="260" t="s">
        <v>306</v>
      </c>
      <c r="C54" s="260"/>
    </row>
    <row r="55" ht="15.75" customHeight="1">
      <c r="B55" s="260" t="s">
        <v>307</v>
      </c>
      <c r="C55" s="260"/>
    </row>
    <row r="56" ht="15.75" customHeight="1">
      <c r="B56" s="260" t="s">
        <v>308</v>
      </c>
      <c r="C56" s="260"/>
    </row>
    <row r="57" ht="15.75" customHeight="1">
      <c r="B57" s="260" t="s">
        <v>309</v>
      </c>
      <c r="C57" s="260"/>
    </row>
    <row r="58" ht="15.75" customHeight="1">
      <c r="B58" s="260" t="s">
        <v>310</v>
      </c>
      <c r="C58" s="260"/>
    </row>
    <row r="59" ht="15.75" customHeight="1">
      <c r="B59" s="260" t="s">
        <v>311</v>
      </c>
      <c r="C59" s="260"/>
    </row>
    <row r="60" ht="15.75" customHeight="1">
      <c r="B60" s="260" t="s">
        <v>312</v>
      </c>
      <c r="C60" s="260"/>
    </row>
    <row r="61" ht="15.75" customHeight="1">
      <c r="B61" s="260" t="s">
        <v>313</v>
      </c>
      <c r="C61" s="260"/>
    </row>
    <row r="62" ht="15.75" customHeight="1">
      <c r="B62" s="260" t="s">
        <v>314</v>
      </c>
      <c r="C62" s="260"/>
    </row>
    <row r="63" ht="15.75" customHeight="1">
      <c r="B63" s="260" t="s">
        <v>315</v>
      </c>
      <c r="C63" s="260"/>
    </row>
    <row r="64" ht="15.75" customHeight="1">
      <c r="B64" s="260" t="s">
        <v>316</v>
      </c>
      <c r="C64" s="260"/>
    </row>
    <row r="65" ht="15.75" customHeight="1">
      <c r="B65" s="260" t="s">
        <v>317</v>
      </c>
      <c r="C65" s="260"/>
    </row>
    <row r="66" ht="15.75" customHeight="1">
      <c r="B66" s="260" t="s">
        <v>318</v>
      </c>
      <c r="C66" s="260"/>
    </row>
    <row r="67" ht="15.75" customHeight="1">
      <c r="B67" s="260" t="s">
        <v>319</v>
      </c>
      <c r="C67" s="260"/>
    </row>
    <row r="68" ht="15.75" customHeight="1">
      <c r="B68" s="260" t="s">
        <v>320</v>
      </c>
      <c r="C68" s="260"/>
    </row>
    <row r="69" ht="15.75" customHeight="1">
      <c r="B69" s="260" t="s">
        <v>134</v>
      </c>
      <c r="C69" s="260"/>
    </row>
    <row r="70" ht="15.75" customHeight="1">
      <c r="B70" s="260" t="s">
        <v>321</v>
      </c>
      <c r="C70" s="260"/>
    </row>
    <row r="71" ht="15.75" customHeight="1">
      <c r="B71" s="260" t="s">
        <v>322</v>
      </c>
      <c r="C71" s="260"/>
    </row>
    <row r="72" ht="15.75" customHeight="1">
      <c r="B72" s="260" t="s">
        <v>323</v>
      </c>
      <c r="C72" s="260"/>
    </row>
    <row r="73" ht="15.75" customHeight="1">
      <c r="B73" s="260" t="s">
        <v>324</v>
      </c>
      <c r="C73" s="260"/>
    </row>
    <row r="74" ht="15.75" customHeight="1">
      <c r="B74" s="260" t="s">
        <v>325</v>
      </c>
      <c r="C74" s="260"/>
    </row>
    <row r="75" ht="15.75" customHeight="1">
      <c r="B75" s="260" t="s">
        <v>326</v>
      </c>
      <c r="C75" s="260"/>
    </row>
    <row r="76" ht="15.75" customHeight="1">
      <c r="B76" s="260" t="s">
        <v>327</v>
      </c>
      <c r="C76" s="260"/>
    </row>
    <row r="77" ht="15.75" customHeight="1">
      <c r="B77" s="260" t="s">
        <v>328</v>
      </c>
      <c r="C77" s="260"/>
    </row>
    <row r="78" ht="15.75" customHeight="1">
      <c r="B78" s="260" t="s">
        <v>329</v>
      </c>
      <c r="C78" s="260"/>
    </row>
    <row r="79" ht="15.75" customHeight="1">
      <c r="B79" s="260" t="s">
        <v>330</v>
      </c>
      <c r="C79" s="260"/>
    </row>
    <row r="80" ht="15.75" customHeight="1">
      <c r="B80" s="260" t="s">
        <v>331</v>
      </c>
      <c r="C80" s="260"/>
    </row>
    <row r="81" ht="15.75" customHeight="1">
      <c r="B81" s="260" t="s">
        <v>332</v>
      </c>
      <c r="C81" s="260"/>
    </row>
    <row r="82" ht="15.75" customHeight="1">
      <c r="B82" s="260" t="s">
        <v>333</v>
      </c>
      <c r="C82" s="260"/>
    </row>
    <row r="83" ht="15.75" customHeight="1">
      <c r="B83" s="260" t="s">
        <v>334</v>
      </c>
      <c r="C83" s="260"/>
    </row>
    <row r="84" ht="15.75" customHeight="1">
      <c r="B84" s="260" t="s">
        <v>335</v>
      </c>
      <c r="C84" s="260"/>
    </row>
    <row r="85" ht="15.75" customHeight="1">
      <c r="B85" s="260" t="s">
        <v>336</v>
      </c>
      <c r="C85" s="260"/>
    </row>
    <row r="86" ht="15.75" customHeight="1">
      <c r="B86" s="260" t="s">
        <v>337</v>
      </c>
      <c r="C86" s="260"/>
    </row>
    <row r="87" ht="15.75" customHeight="1">
      <c r="B87" s="260" t="s">
        <v>338</v>
      </c>
      <c r="C87" s="260"/>
    </row>
    <row r="88" ht="15.75" customHeight="1">
      <c r="B88" s="260" t="s">
        <v>339</v>
      </c>
      <c r="C88" s="260"/>
    </row>
    <row r="89" ht="15.75" customHeight="1">
      <c r="B89" s="260" t="s">
        <v>340</v>
      </c>
      <c r="C89" s="260"/>
    </row>
    <row r="90" ht="15.75" customHeight="1">
      <c r="B90" s="260" t="s">
        <v>341</v>
      </c>
      <c r="C90" s="260"/>
    </row>
    <row r="91" ht="15.75" customHeight="1">
      <c r="B91" s="260" t="s">
        <v>342</v>
      </c>
      <c r="C91" s="260"/>
    </row>
    <row r="92" ht="15.75" customHeight="1">
      <c r="B92" s="260" t="s">
        <v>343</v>
      </c>
      <c r="C92" s="260"/>
    </row>
    <row r="93" ht="15.75" customHeight="1">
      <c r="B93" s="260" t="s">
        <v>344</v>
      </c>
      <c r="C93" s="260"/>
    </row>
    <row r="94" ht="15.75" customHeight="1">
      <c r="B94" s="260" t="s">
        <v>345</v>
      </c>
      <c r="C94" s="260"/>
    </row>
    <row r="95" ht="15.75" customHeight="1">
      <c r="B95" s="260" t="s">
        <v>346</v>
      </c>
      <c r="C95" s="260"/>
    </row>
    <row r="96" ht="15.75" customHeight="1">
      <c r="B96" s="260" t="s">
        <v>347</v>
      </c>
      <c r="C96" s="260"/>
    </row>
    <row r="97" ht="15.75" customHeight="1">
      <c r="B97" s="260" t="s">
        <v>348</v>
      </c>
      <c r="C97" s="260"/>
    </row>
    <row r="98" ht="15.75" customHeight="1">
      <c r="B98" s="260" t="s">
        <v>349</v>
      </c>
      <c r="C98" s="260"/>
    </row>
    <row r="99" ht="15.75" customHeight="1">
      <c r="B99" s="260" t="s">
        <v>350</v>
      </c>
      <c r="C99" s="260"/>
    </row>
    <row r="100" ht="15.75" customHeight="1">
      <c r="B100" s="260" t="s">
        <v>351</v>
      </c>
      <c r="C100" s="260"/>
    </row>
    <row r="101" ht="15.75" customHeight="1">
      <c r="B101" s="260" t="s">
        <v>352</v>
      </c>
      <c r="C101" s="260"/>
    </row>
    <row r="102" ht="15.75" customHeight="1">
      <c r="B102" s="260" t="s">
        <v>353</v>
      </c>
      <c r="C102" s="260"/>
    </row>
    <row r="103" ht="15.75" customHeight="1">
      <c r="B103" s="260" t="s">
        <v>354</v>
      </c>
      <c r="C103" s="260"/>
    </row>
    <row r="104" ht="15.75" customHeight="1">
      <c r="B104" s="260" t="s">
        <v>58</v>
      </c>
      <c r="C104" s="260"/>
    </row>
    <row r="105" ht="15.75" customHeight="1">
      <c r="B105" s="260" t="s">
        <v>355</v>
      </c>
      <c r="C105" s="260"/>
    </row>
    <row r="106" ht="15.75" customHeight="1">
      <c r="B106" s="260" t="s">
        <v>356</v>
      </c>
      <c r="C106" s="260"/>
    </row>
    <row r="107" ht="15.75" customHeight="1">
      <c r="B107" s="260" t="s">
        <v>357</v>
      </c>
      <c r="C107" s="260"/>
    </row>
    <row r="108" ht="15.75" customHeight="1">
      <c r="B108" s="260" t="s">
        <v>358</v>
      </c>
      <c r="C108" s="260"/>
    </row>
    <row r="109" ht="15.75" customHeight="1">
      <c r="B109" s="260" t="s">
        <v>359</v>
      </c>
      <c r="C109" s="260"/>
    </row>
    <row r="110" ht="15.75" customHeight="1">
      <c r="B110" s="260" t="s">
        <v>360</v>
      </c>
      <c r="C110" s="260"/>
    </row>
    <row r="111" ht="15.75" customHeight="1">
      <c r="B111" s="260" t="s">
        <v>361</v>
      </c>
      <c r="C111" s="260"/>
    </row>
    <row r="112" ht="15.75" customHeight="1">
      <c r="B112" s="260" t="s">
        <v>362</v>
      </c>
      <c r="C112" s="260"/>
    </row>
    <row r="113" ht="15.75" customHeight="1">
      <c r="B113" s="260" t="s">
        <v>363</v>
      </c>
      <c r="C113" s="260"/>
    </row>
    <row r="114" ht="15.75" customHeight="1">
      <c r="B114" s="260" t="s">
        <v>364</v>
      </c>
      <c r="C114" s="260"/>
    </row>
    <row r="115" ht="15.75" customHeight="1">
      <c r="B115" s="260" t="s">
        <v>365</v>
      </c>
      <c r="C115" s="260"/>
    </row>
    <row r="116" ht="15.75" customHeight="1">
      <c r="B116" s="260" t="s">
        <v>366</v>
      </c>
      <c r="C116" s="260"/>
    </row>
    <row r="117" ht="15.75" customHeight="1">
      <c r="B117" s="260" t="s">
        <v>367</v>
      </c>
      <c r="C117" s="260"/>
    </row>
    <row r="118" ht="15.75" customHeight="1">
      <c r="B118" s="260" t="s">
        <v>368</v>
      </c>
      <c r="C118" s="260"/>
    </row>
    <row r="119" ht="15.75" customHeight="1">
      <c r="B119" s="260" t="s">
        <v>369</v>
      </c>
      <c r="C119" s="260"/>
    </row>
    <row r="120" ht="15.75" customHeight="1">
      <c r="B120" s="260" t="s">
        <v>370</v>
      </c>
      <c r="C120" s="260"/>
    </row>
    <row r="121" ht="15.75" customHeight="1">
      <c r="B121" s="260" t="s">
        <v>371</v>
      </c>
      <c r="C121" s="260"/>
    </row>
    <row r="122" ht="15.75" customHeight="1">
      <c r="B122" s="260" t="s">
        <v>372</v>
      </c>
      <c r="C122" s="260"/>
    </row>
    <row r="123" ht="15.75" customHeight="1">
      <c r="B123" s="260" t="s">
        <v>373</v>
      </c>
      <c r="C123" s="260"/>
    </row>
    <row r="124" ht="15.75" customHeight="1">
      <c r="B124" s="260" t="s">
        <v>374</v>
      </c>
      <c r="C124" s="260"/>
    </row>
    <row r="125" ht="15.75" customHeight="1">
      <c r="B125" s="260" t="s">
        <v>375</v>
      </c>
      <c r="C125" s="260"/>
    </row>
    <row r="126" ht="15.75" customHeight="1">
      <c r="B126" s="260" t="s">
        <v>376</v>
      </c>
      <c r="C126" s="260"/>
    </row>
    <row r="127" ht="15.75" customHeight="1">
      <c r="B127" s="260" t="s">
        <v>377</v>
      </c>
      <c r="C127" s="260"/>
    </row>
    <row r="128" ht="15.75" customHeight="1">
      <c r="B128" s="260" t="s">
        <v>378</v>
      </c>
      <c r="C128" s="260"/>
    </row>
    <row r="129" ht="15.75" customHeight="1">
      <c r="B129" s="260" t="s">
        <v>379</v>
      </c>
      <c r="C129" s="260"/>
    </row>
    <row r="130" ht="15.75" customHeight="1">
      <c r="B130" s="260" t="s">
        <v>380</v>
      </c>
      <c r="C130" s="260"/>
    </row>
    <row r="131" ht="15.75" customHeight="1">
      <c r="B131" s="260" t="s">
        <v>381</v>
      </c>
      <c r="C131" s="260"/>
    </row>
    <row r="132" ht="15.75" customHeight="1">
      <c r="B132" s="260" t="s">
        <v>382</v>
      </c>
      <c r="C132" s="260"/>
    </row>
    <row r="133" ht="15.75" customHeight="1">
      <c r="B133" s="260" t="s">
        <v>383</v>
      </c>
      <c r="C133" s="260"/>
    </row>
    <row r="134" ht="15.75" customHeight="1">
      <c r="B134" s="260" t="s">
        <v>384</v>
      </c>
      <c r="C134" s="260"/>
    </row>
    <row r="135" ht="15.75" customHeight="1">
      <c r="B135" s="260" t="s">
        <v>385</v>
      </c>
      <c r="C135" s="260"/>
    </row>
    <row r="136" ht="15.75" customHeight="1">
      <c r="B136" s="260" t="s">
        <v>386</v>
      </c>
      <c r="C136" s="260"/>
    </row>
    <row r="137" ht="15.75" customHeight="1">
      <c r="B137" s="260" t="s">
        <v>387</v>
      </c>
      <c r="C137" s="260"/>
    </row>
    <row r="138" ht="15.75" customHeight="1">
      <c r="B138" s="260" t="s">
        <v>388</v>
      </c>
      <c r="C138" s="260"/>
    </row>
    <row r="139" ht="15.75" customHeight="1">
      <c r="B139" s="260" t="s">
        <v>389</v>
      </c>
      <c r="C139" s="260"/>
    </row>
    <row r="140" ht="15.75" customHeight="1">
      <c r="B140" s="260" t="s">
        <v>390</v>
      </c>
      <c r="C140" s="260"/>
    </row>
    <row r="141" ht="15.75" customHeight="1">
      <c r="B141" s="260" t="s">
        <v>391</v>
      </c>
      <c r="C141" s="260"/>
    </row>
    <row r="142" ht="15.75" customHeight="1">
      <c r="B142" s="260" t="s">
        <v>392</v>
      </c>
      <c r="C142" s="260"/>
    </row>
    <row r="143" ht="15.75" customHeight="1">
      <c r="B143" s="260" t="s">
        <v>393</v>
      </c>
      <c r="C143" s="260"/>
    </row>
    <row r="144" ht="15.75" customHeight="1">
      <c r="B144" s="260" t="s">
        <v>119</v>
      </c>
      <c r="C144" s="260"/>
    </row>
    <row r="145" ht="15.75" customHeight="1">
      <c r="B145" s="260" t="s">
        <v>394</v>
      </c>
      <c r="C145" s="260"/>
    </row>
    <row r="146" ht="15.75" customHeight="1">
      <c r="B146" s="260" t="s">
        <v>395</v>
      </c>
      <c r="C146" s="260"/>
    </row>
    <row r="147" ht="15.75" customHeight="1">
      <c r="B147" s="260" t="s">
        <v>396</v>
      </c>
      <c r="C147" s="260"/>
    </row>
    <row r="148" ht="15.75" customHeight="1">
      <c r="B148" s="260" t="s">
        <v>397</v>
      </c>
      <c r="C148" s="260"/>
    </row>
    <row r="149" ht="15.75" customHeight="1">
      <c r="B149" s="260" t="s">
        <v>398</v>
      </c>
      <c r="C149" s="260"/>
    </row>
    <row r="150" ht="15.75" customHeight="1">
      <c r="B150" s="260" t="s">
        <v>399</v>
      </c>
      <c r="C150" s="260"/>
    </row>
    <row r="151" ht="15.75" customHeight="1">
      <c r="B151" s="260" t="s">
        <v>400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