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ti\Downloads\"/>
    </mc:Choice>
  </mc:AlternateContent>
  <xr:revisionPtr revIDLastSave="0" documentId="13_ncr:1_{81F1D18B-8F60-44FE-9BAF-44A09783A0F4}" xr6:coauthVersionLast="47" xr6:coauthVersionMax="47" xr10:uidLastSave="{00000000-0000-0000-0000-000000000000}"/>
  <bookViews>
    <workbookView xWindow="2850" yWindow="1770" windowWidth="19860" windowHeight="11295" firstSheet="7" activeTab="9" xr2:uid="{00000000-000D-0000-FFFF-FFFF00000000}"/>
  </bookViews>
  <sheets>
    <sheet name="Time Profile" sheetId="1" r:id="rId1"/>
    <sheet name="Product Master" sheetId="2" r:id="rId2"/>
    <sheet name="Location Master" sheetId="3" r:id="rId3"/>
    <sheet name="Product-Location Mapping" sheetId="4" r:id="rId4"/>
    <sheet name="Key Figures" sheetId="5" r:id="rId5"/>
    <sheet name="Demand Forecast Simulations" sheetId="6" r:id="rId6"/>
    <sheet name="Demand Trend Analysis" sheetId="8" r:id="rId7"/>
    <sheet name="S&amp;OP Dashboard" sheetId="11" r:id="rId8"/>
    <sheet name="Segmentation" sheetId="12" r:id="rId9"/>
    <sheet name="Inventory Replenishment Trigger" sheetId="9" r:id="rId10"/>
    <sheet name="Location-Based Demand Decompos." sheetId="10" r:id="rId11"/>
  </sheets>
  <externalReferences>
    <externalReference r:id="rId12"/>
  </externalReferenc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6" l="1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2" i="6"/>
  <c r="J3" i="12"/>
  <c r="J4" i="12"/>
  <c r="J5" i="12"/>
  <c r="J6" i="12"/>
  <c r="J7" i="12"/>
  <c r="J2" i="12"/>
  <c r="I2" i="12"/>
  <c r="I3" i="12"/>
  <c r="I4" i="12"/>
  <c r="I5" i="12"/>
  <c r="I6" i="12"/>
  <c r="I7" i="12"/>
  <c r="G7" i="12"/>
  <c r="G6" i="12"/>
  <c r="G5" i="12"/>
  <c r="G4" i="12"/>
  <c r="G3" i="12"/>
  <c r="G2" i="12"/>
  <c r="F7" i="12"/>
  <c r="F6" i="12"/>
  <c r="F5" i="12"/>
  <c r="F4" i="12"/>
  <c r="F3" i="12"/>
  <c r="F2" i="12"/>
  <c r="C3" i="12"/>
  <c r="C4" i="12"/>
  <c r="C5" i="12"/>
  <c r="C6" i="12"/>
  <c r="C7" i="12"/>
  <c r="C2" i="12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5" i="6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2" i="6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5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2" i="11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5" i="6"/>
  <c r="AN2" i="9"/>
  <c r="AL3" i="9"/>
  <c r="AL4" i="9"/>
  <c r="AL5" i="9"/>
  <c r="AL6" i="9"/>
  <c r="AL7" i="9"/>
  <c r="AL8" i="9"/>
  <c r="AL9" i="9"/>
  <c r="AL10" i="9"/>
  <c r="AL11" i="9"/>
  <c r="AL12" i="9"/>
  <c r="AL13" i="9"/>
  <c r="AL14" i="9"/>
  <c r="AL15" i="9"/>
  <c r="AL16" i="9"/>
  <c r="AL17" i="9"/>
  <c r="AL18" i="9"/>
  <c r="AL19" i="9"/>
  <c r="AL20" i="9"/>
  <c r="AL21" i="9"/>
  <c r="AL22" i="9"/>
  <c r="AL23" i="9"/>
  <c r="AL24" i="9"/>
  <c r="AL25" i="9"/>
  <c r="AL26" i="9"/>
  <c r="AL27" i="9"/>
  <c r="AL28" i="9"/>
  <c r="AL29" i="9"/>
  <c r="AL30" i="9"/>
  <c r="AL31" i="9"/>
  <c r="AL32" i="9"/>
  <c r="AL33" i="9"/>
  <c r="AL34" i="9"/>
  <c r="AL35" i="9"/>
  <c r="AL36" i="9"/>
  <c r="AL37" i="9"/>
  <c r="AL38" i="9"/>
  <c r="AL39" i="9"/>
  <c r="AL40" i="9"/>
  <c r="AL41" i="9"/>
  <c r="AL42" i="9"/>
  <c r="AL43" i="9"/>
  <c r="AL44" i="9"/>
  <c r="AL45" i="9"/>
  <c r="AL46" i="9"/>
  <c r="AL47" i="9"/>
  <c r="AL48" i="9"/>
  <c r="AL49" i="9"/>
  <c r="AL50" i="9"/>
  <c r="AL51" i="9"/>
  <c r="AL52" i="9"/>
  <c r="AL53" i="9"/>
  <c r="AL54" i="9"/>
  <c r="AL55" i="9"/>
  <c r="AL56" i="9"/>
  <c r="AL57" i="9"/>
  <c r="AL58" i="9"/>
  <c r="AL59" i="9"/>
  <c r="AL60" i="9"/>
  <c r="AL61" i="9"/>
  <c r="AL62" i="9"/>
  <c r="AL63" i="9"/>
  <c r="AL64" i="9"/>
  <c r="AL65" i="9"/>
  <c r="AL66" i="9"/>
  <c r="AL67" i="9"/>
  <c r="AL68" i="9"/>
  <c r="AL69" i="9"/>
  <c r="AL70" i="9"/>
  <c r="AL71" i="9"/>
  <c r="AL72" i="9"/>
  <c r="AL73" i="9"/>
  <c r="AL2" i="9"/>
  <c r="AG3" i="9"/>
  <c r="AG4" i="9"/>
  <c r="AG5" i="9"/>
  <c r="AG6" i="9"/>
  <c r="AG7" i="9"/>
  <c r="AG8" i="9"/>
  <c r="AG9" i="9"/>
  <c r="AG10" i="9"/>
  <c r="AG11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28" i="9"/>
  <c r="AG29" i="9"/>
  <c r="AG30" i="9"/>
  <c r="AG31" i="9"/>
  <c r="AG32" i="9"/>
  <c r="AG33" i="9"/>
  <c r="AG34" i="9"/>
  <c r="AG35" i="9"/>
  <c r="AG36" i="9"/>
  <c r="AG37" i="9"/>
  <c r="AG38" i="9"/>
  <c r="AG39" i="9"/>
  <c r="AG40" i="9"/>
  <c r="AG41" i="9"/>
  <c r="AG42" i="9"/>
  <c r="AG43" i="9"/>
  <c r="AG44" i="9"/>
  <c r="AG45" i="9"/>
  <c r="AG46" i="9"/>
  <c r="AG47" i="9"/>
  <c r="AG48" i="9"/>
  <c r="AG49" i="9"/>
  <c r="AG50" i="9"/>
  <c r="AG51" i="9"/>
  <c r="AG52" i="9"/>
  <c r="AG53" i="9"/>
  <c r="AG54" i="9"/>
  <c r="AG55" i="9"/>
  <c r="AG56" i="9"/>
  <c r="AG57" i="9"/>
  <c r="AG58" i="9"/>
  <c r="AG59" i="9"/>
  <c r="AG60" i="9"/>
  <c r="AG61" i="9"/>
  <c r="AG62" i="9"/>
  <c r="AG63" i="9"/>
  <c r="AG64" i="9"/>
  <c r="AG65" i="9"/>
  <c r="AG66" i="9"/>
  <c r="AG67" i="9"/>
  <c r="AG68" i="9"/>
  <c r="AG69" i="9"/>
  <c r="AG70" i="9"/>
  <c r="AG71" i="9"/>
  <c r="AG72" i="9"/>
  <c r="AG73" i="9"/>
  <c r="AG2" i="9"/>
  <c r="AD5" i="9"/>
  <c r="AD6" i="9"/>
  <c r="AD7" i="9"/>
  <c r="AD8" i="9"/>
  <c r="AD9" i="9"/>
  <c r="AD14" i="9"/>
  <c r="AD15" i="9"/>
  <c r="AD16" i="9"/>
  <c r="AD22" i="9"/>
  <c r="AD23" i="9"/>
  <c r="AD24" i="9"/>
  <c r="AD25" i="9"/>
  <c r="AD26" i="9"/>
  <c r="AD30" i="9"/>
  <c r="AD31" i="9"/>
  <c r="AD32" i="9"/>
  <c r="AD38" i="9"/>
  <c r="AD39" i="9"/>
  <c r="AD40" i="9"/>
  <c r="AD41" i="9"/>
  <c r="AD42" i="9"/>
  <c r="AD46" i="9"/>
  <c r="AD47" i="9"/>
  <c r="AD48" i="9"/>
  <c r="AD54" i="9"/>
  <c r="AD55" i="9"/>
  <c r="AD56" i="9"/>
  <c r="AD57" i="9"/>
  <c r="AD58" i="9"/>
  <c r="AD62" i="9"/>
  <c r="AD63" i="9"/>
  <c r="AD64" i="9"/>
  <c r="AD70" i="9"/>
  <c r="AD71" i="9"/>
  <c r="AD72" i="9"/>
  <c r="AD73" i="9"/>
  <c r="AD2" i="9"/>
  <c r="I2" i="9"/>
  <c r="U2" i="9" s="1"/>
  <c r="U4" i="9"/>
  <c r="AN4" i="9" s="1"/>
  <c r="U14" i="9"/>
  <c r="AN14" i="9" s="1"/>
  <c r="U15" i="9"/>
  <c r="AN15" i="9" s="1"/>
  <c r="U20" i="9"/>
  <c r="AN20" i="9" s="1"/>
  <c r="U21" i="9"/>
  <c r="AN21" i="9" s="1"/>
  <c r="U30" i="9"/>
  <c r="AN30" i="9" s="1"/>
  <c r="U31" i="9"/>
  <c r="AN31" i="9" s="1"/>
  <c r="U36" i="9"/>
  <c r="AN36" i="9" s="1"/>
  <c r="U37" i="9"/>
  <c r="U46" i="9"/>
  <c r="AN46" i="9" s="1"/>
  <c r="U47" i="9"/>
  <c r="AN47" i="9" s="1"/>
  <c r="U52" i="9"/>
  <c r="U53" i="9"/>
  <c r="U62" i="9"/>
  <c r="AN62" i="9" s="1"/>
  <c r="U63" i="9"/>
  <c r="AN63" i="9" s="1"/>
  <c r="U68" i="9"/>
  <c r="AN68" i="9" s="1"/>
  <c r="U69" i="9"/>
  <c r="AN69" i="9" s="1"/>
  <c r="M8" i="10"/>
  <c r="M7" i="10"/>
  <c r="N2" i="10"/>
  <c r="J11" i="10"/>
  <c r="J10" i="10"/>
  <c r="J9" i="10"/>
  <c r="J8" i="10"/>
  <c r="J7" i="10"/>
  <c r="J6" i="10"/>
  <c r="M4" i="10"/>
  <c r="M3" i="10"/>
  <c r="M2" i="10"/>
  <c r="J3" i="10"/>
  <c r="J2" i="10"/>
  <c r="L4" i="9"/>
  <c r="L14" i="9"/>
  <c r="L15" i="9"/>
  <c r="L16" i="9"/>
  <c r="L17" i="9"/>
  <c r="L18" i="9"/>
  <c r="L19" i="9"/>
  <c r="L20" i="9"/>
  <c r="L30" i="9"/>
  <c r="L31" i="9"/>
  <c r="L32" i="9"/>
  <c r="L33" i="9"/>
  <c r="L34" i="9"/>
  <c r="L35" i="9"/>
  <c r="L36" i="9"/>
  <c r="L46" i="9"/>
  <c r="L47" i="9"/>
  <c r="L48" i="9"/>
  <c r="L49" i="9"/>
  <c r="L50" i="9"/>
  <c r="L51" i="9"/>
  <c r="L52" i="9"/>
  <c r="L62" i="9"/>
  <c r="L63" i="9"/>
  <c r="L64" i="9"/>
  <c r="L65" i="9"/>
  <c r="L66" i="9"/>
  <c r="L67" i="9"/>
  <c r="L68" i="9"/>
  <c r="I3" i="9"/>
  <c r="U3" i="9" s="1"/>
  <c r="AN3" i="9" s="1"/>
  <c r="I4" i="9"/>
  <c r="AD4" i="9" s="1"/>
  <c r="I5" i="9"/>
  <c r="L5" i="9" s="1"/>
  <c r="I6" i="9"/>
  <c r="L6" i="9" s="1"/>
  <c r="I7" i="9"/>
  <c r="L7" i="9" s="1"/>
  <c r="I8" i="9"/>
  <c r="L8" i="9" s="1"/>
  <c r="I9" i="9"/>
  <c r="L9" i="9" s="1"/>
  <c r="I10" i="9"/>
  <c r="AD10" i="9" s="1"/>
  <c r="I11" i="9"/>
  <c r="AD11" i="9" s="1"/>
  <c r="I12" i="9"/>
  <c r="L12" i="9" s="1"/>
  <c r="I13" i="9"/>
  <c r="AD13" i="9" s="1"/>
  <c r="I14" i="9"/>
  <c r="I15" i="9"/>
  <c r="I16" i="9"/>
  <c r="U16" i="9" s="1"/>
  <c r="AN16" i="9" s="1"/>
  <c r="I17" i="9"/>
  <c r="U17" i="9" s="1"/>
  <c r="AN17" i="9" s="1"/>
  <c r="I18" i="9"/>
  <c r="U18" i="9" s="1"/>
  <c r="AN18" i="9" s="1"/>
  <c r="I19" i="9"/>
  <c r="U19" i="9" s="1"/>
  <c r="AN19" i="9" s="1"/>
  <c r="I20" i="9"/>
  <c r="AD20" i="9" s="1"/>
  <c r="I21" i="9"/>
  <c r="L21" i="9" s="1"/>
  <c r="I22" i="9"/>
  <c r="L22" i="9" s="1"/>
  <c r="I23" i="9"/>
  <c r="L23" i="9" s="1"/>
  <c r="I24" i="9"/>
  <c r="L24" i="9" s="1"/>
  <c r="I25" i="9"/>
  <c r="L25" i="9" s="1"/>
  <c r="I26" i="9"/>
  <c r="L26" i="9" s="1"/>
  <c r="I27" i="9"/>
  <c r="AD27" i="9" s="1"/>
  <c r="I28" i="9"/>
  <c r="AD28" i="9" s="1"/>
  <c r="I29" i="9"/>
  <c r="AD29" i="9" s="1"/>
  <c r="I30" i="9"/>
  <c r="I31" i="9"/>
  <c r="I32" i="9"/>
  <c r="U32" i="9" s="1"/>
  <c r="AN32" i="9" s="1"/>
  <c r="I33" i="9"/>
  <c r="U33" i="9" s="1"/>
  <c r="AN33" i="9" s="1"/>
  <c r="I34" i="9"/>
  <c r="U34" i="9" s="1"/>
  <c r="AN34" i="9" s="1"/>
  <c r="I35" i="9"/>
  <c r="U35" i="9" s="1"/>
  <c r="AN35" i="9" s="1"/>
  <c r="I36" i="9"/>
  <c r="AD36" i="9" s="1"/>
  <c r="I37" i="9"/>
  <c r="L37" i="9" s="1"/>
  <c r="I38" i="9"/>
  <c r="L38" i="9" s="1"/>
  <c r="I39" i="9"/>
  <c r="L39" i="9" s="1"/>
  <c r="I40" i="9"/>
  <c r="L40" i="9" s="1"/>
  <c r="I41" i="9"/>
  <c r="L41" i="9" s="1"/>
  <c r="I42" i="9"/>
  <c r="L42" i="9" s="1"/>
  <c r="I43" i="9"/>
  <c r="AD43" i="9" s="1"/>
  <c r="I44" i="9"/>
  <c r="AD44" i="9" s="1"/>
  <c r="I45" i="9"/>
  <c r="AD45" i="9" s="1"/>
  <c r="I46" i="9"/>
  <c r="I47" i="9"/>
  <c r="I48" i="9"/>
  <c r="U48" i="9" s="1"/>
  <c r="AN48" i="9" s="1"/>
  <c r="I49" i="9"/>
  <c r="U49" i="9" s="1"/>
  <c r="I50" i="9"/>
  <c r="U50" i="9" s="1"/>
  <c r="AN50" i="9" s="1"/>
  <c r="I51" i="9"/>
  <c r="U51" i="9" s="1"/>
  <c r="AN51" i="9" s="1"/>
  <c r="I52" i="9"/>
  <c r="AD52" i="9" s="1"/>
  <c r="I53" i="9"/>
  <c r="L53" i="9" s="1"/>
  <c r="I54" i="9"/>
  <c r="L54" i="9" s="1"/>
  <c r="I55" i="9"/>
  <c r="L55" i="9" s="1"/>
  <c r="I56" i="9"/>
  <c r="L56" i="9" s="1"/>
  <c r="I57" i="9"/>
  <c r="L57" i="9" s="1"/>
  <c r="I58" i="9"/>
  <c r="L58" i="9" s="1"/>
  <c r="I59" i="9"/>
  <c r="AD59" i="9" s="1"/>
  <c r="I60" i="9"/>
  <c r="AD60" i="9" s="1"/>
  <c r="I61" i="9"/>
  <c r="AD61" i="9" s="1"/>
  <c r="I62" i="9"/>
  <c r="I63" i="9"/>
  <c r="I64" i="9"/>
  <c r="U64" i="9" s="1"/>
  <c r="AN64" i="9" s="1"/>
  <c r="I65" i="9"/>
  <c r="U65" i="9" s="1"/>
  <c r="AN65" i="9" s="1"/>
  <c r="I66" i="9"/>
  <c r="U66" i="9" s="1"/>
  <c r="AN66" i="9" s="1"/>
  <c r="I67" i="9"/>
  <c r="U67" i="9" s="1"/>
  <c r="AN67" i="9" s="1"/>
  <c r="I68" i="9"/>
  <c r="AD68" i="9" s="1"/>
  <c r="I69" i="9"/>
  <c r="L69" i="9" s="1"/>
  <c r="I70" i="9"/>
  <c r="L70" i="9" s="1"/>
  <c r="I71" i="9"/>
  <c r="L71" i="9" s="1"/>
  <c r="I72" i="9"/>
  <c r="L72" i="9" s="1"/>
  <c r="I73" i="9"/>
  <c r="L73" i="9" s="1"/>
  <c r="I2" i="6" a="1"/>
  <c r="I2" i="6" s="1"/>
  <c r="K2" i="6" s="1"/>
  <c r="AN52" i="9" l="1"/>
  <c r="U61" i="9"/>
  <c r="AN61" i="9" s="1"/>
  <c r="U44" i="9"/>
  <c r="AN44" i="9" s="1"/>
  <c r="U28" i="9"/>
  <c r="AN28" i="9" s="1"/>
  <c r="U12" i="9"/>
  <c r="AN12" i="9" s="1"/>
  <c r="U60" i="9"/>
  <c r="AN60" i="9" s="1"/>
  <c r="L3" i="9"/>
  <c r="U58" i="9"/>
  <c r="AN58" i="9" s="1"/>
  <c r="U42" i="9"/>
  <c r="AN42" i="9" s="1"/>
  <c r="U26" i="9"/>
  <c r="AN26" i="9" s="1"/>
  <c r="U10" i="9"/>
  <c r="AN10" i="9" s="1"/>
  <c r="AD69" i="9"/>
  <c r="AD53" i="9"/>
  <c r="AN53" i="9" s="1"/>
  <c r="AD37" i="9"/>
  <c r="AN37" i="9" s="1"/>
  <c r="AD21" i="9"/>
  <c r="U73" i="9"/>
  <c r="AN73" i="9" s="1"/>
  <c r="U57" i="9"/>
  <c r="AN57" i="9" s="1"/>
  <c r="U41" i="9"/>
  <c r="AN41" i="9" s="1"/>
  <c r="U25" i="9"/>
  <c r="AN25" i="9" s="1"/>
  <c r="U8" i="9"/>
  <c r="AN8" i="9" s="1"/>
  <c r="AD3" i="9"/>
  <c r="U13" i="9"/>
  <c r="AN13" i="9" s="1"/>
  <c r="U59" i="9"/>
  <c r="AN59" i="9" s="1"/>
  <c r="L61" i="9"/>
  <c r="L45" i="9"/>
  <c r="L29" i="9"/>
  <c r="L13" i="9"/>
  <c r="U72" i="9"/>
  <c r="AN72" i="9" s="1"/>
  <c r="U56" i="9"/>
  <c r="AN56" i="9" s="1"/>
  <c r="U40" i="9"/>
  <c r="AN40" i="9" s="1"/>
  <c r="U24" i="9"/>
  <c r="AN24" i="9" s="1"/>
  <c r="U7" i="9"/>
  <c r="AN7" i="9" s="1"/>
  <c r="AD67" i="9"/>
  <c r="AD51" i="9"/>
  <c r="AD35" i="9"/>
  <c r="AD19" i="9"/>
  <c r="AD12" i="9"/>
  <c r="U45" i="9"/>
  <c r="AN45" i="9" s="1"/>
  <c r="L60" i="9"/>
  <c r="L44" i="9"/>
  <c r="L28" i="9"/>
  <c r="U71" i="9"/>
  <c r="AN71" i="9" s="1"/>
  <c r="U55" i="9"/>
  <c r="AN55" i="9" s="1"/>
  <c r="U39" i="9"/>
  <c r="AN39" i="9" s="1"/>
  <c r="U23" i="9"/>
  <c r="AN23" i="9" s="1"/>
  <c r="U6" i="9"/>
  <c r="AN6" i="9" s="1"/>
  <c r="AD66" i="9"/>
  <c r="AD50" i="9"/>
  <c r="AD34" i="9"/>
  <c r="AD18" i="9"/>
  <c r="U43" i="9"/>
  <c r="AN43" i="9" s="1"/>
  <c r="U27" i="9"/>
  <c r="AN27" i="9" s="1"/>
  <c r="U11" i="9"/>
  <c r="AN11" i="9" s="1"/>
  <c r="L59" i="9"/>
  <c r="L43" i="9"/>
  <c r="L27" i="9"/>
  <c r="L11" i="9"/>
  <c r="U70" i="9"/>
  <c r="AN70" i="9" s="1"/>
  <c r="U54" i="9"/>
  <c r="AN54" i="9" s="1"/>
  <c r="U38" i="9"/>
  <c r="AN38" i="9" s="1"/>
  <c r="U22" i="9"/>
  <c r="AN22" i="9" s="1"/>
  <c r="U5" i="9"/>
  <c r="AN5" i="9" s="1"/>
  <c r="AD65" i="9"/>
  <c r="AD49" i="9"/>
  <c r="AN49" i="9" s="1"/>
  <c r="AD33" i="9"/>
  <c r="AD17" i="9"/>
  <c r="U29" i="9"/>
  <c r="AN29" i="9" s="1"/>
  <c r="L10" i="9"/>
  <c r="U9" i="9"/>
  <c r="AN9" i="9" s="1"/>
  <c r="L2" i="9"/>
  <c r="M41" i="6"/>
  <c r="K9" i="6"/>
  <c r="M65" i="6"/>
  <c r="K73" i="6"/>
  <c r="K17" i="6"/>
  <c r="M16" i="6"/>
  <c r="K64" i="6"/>
  <c r="K40" i="6"/>
  <c r="M47" i="6"/>
  <c r="K7" i="6"/>
  <c r="M49" i="6"/>
  <c r="K33" i="6"/>
  <c r="M48" i="6"/>
  <c r="K16" i="6"/>
  <c r="M31" i="6"/>
  <c r="K71" i="6"/>
  <c r="K39" i="6"/>
  <c r="M6" i="6"/>
  <c r="M17" i="6"/>
  <c r="K65" i="6"/>
  <c r="M72" i="6"/>
  <c r="M24" i="6"/>
  <c r="K48" i="6"/>
  <c r="M71" i="6"/>
  <c r="M23" i="6"/>
  <c r="K63" i="6"/>
  <c r="K15" i="6"/>
  <c r="M62" i="6"/>
  <c r="M46" i="6"/>
  <c r="K70" i="6"/>
  <c r="K62" i="6"/>
  <c r="K46" i="6"/>
  <c r="K38" i="6"/>
  <c r="K30" i="6"/>
  <c r="K22" i="6"/>
  <c r="K14" i="6"/>
  <c r="K6" i="6"/>
  <c r="M25" i="6"/>
  <c r="K25" i="6"/>
  <c r="M32" i="6"/>
  <c r="K24" i="6"/>
  <c r="M39" i="6"/>
  <c r="K31" i="6"/>
  <c r="M30" i="6"/>
  <c r="M45" i="6"/>
  <c r="M5" i="6"/>
  <c r="O2" i="6"/>
  <c r="K69" i="6"/>
  <c r="K61" i="6"/>
  <c r="K53" i="6"/>
  <c r="K45" i="6"/>
  <c r="K37" i="6"/>
  <c r="K29" i="6"/>
  <c r="K21" i="6"/>
  <c r="K13" i="6"/>
  <c r="K5" i="6"/>
  <c r="K8" i="6"/>
  <c r="M33" i="6"/>
  <c r="M22" i="6"/>
  <c r="K49" i="6"/>
  <c r="M56" i="6"/>
  <c r="M13" i="6"/>
  <c r="M73" i="6"/>
  <c r="M9" i="6"/>
  <c r="K57" i="6"/>
  <c r="M64" i="6"/>
  <c r="M8" i="6"/>
  <c r="K72" i="6"/>
  <c r="K32" i="6"/>
  <c r="M55" i="6"/>
  <c r="M7" i="6"/>
  <c r="K55" i="6"/>
  <c r="K23" i="6"/>
  <c r="M54" i="6"/>
  <c r="M38" i="6"/>
  <c r="K54" i="6"/>
  <c r="M53" i="6"/>
  <c r="M29" i="6"/>
  <c r="M68" i="6"/>
  <c r="M44" i="6"/>
  <c r="M12" i="6"/>
  <c r="K68" i="6"/>
  <c r="K44" i="6"/>
  <c r="K20" i="6"/>
  <c r="M35" i="6"/>
  <c r="M11" i="6"/>
  <c r="K67" i="6"/>
  <c r="K51" i="6"/>
  <c r="K27" i="6"/>
  <c r="K3" i="6"/>
  <c r="M57" i="6"/>
  <c r="K41" i="6"/>
  <c r="M40" i="6"/>
  <c r="K56" i="6"/>
  <c r="M63" i="6"/>
  <c r="M15" i="6"/>
  <c r="K47" i="6"/>
  <c r="M70" i="6"/>
  <c r="M14" i="6"/>
  <c r="M69" i="6"/>
  <c r="M21" i="6"/>
  <c r="M60" i="6"/>
  <c r="M36" i="6"/>
  <c r="M20" i="6"/>
  <c r="K60" i="6"/>
  <c r="K36" i="6"/>
  <c r="K12" i="6"/>
  <c r="M67" i="6"/>
  <c r="M59" i="6"/>
  <c r="M43" i="6"/>
  <c r="M27" i="6"/>
  <c r="M3" i="6"/>
  <c r="K59" i="6"/>
  <c r="K43" i="6"/>
  <c r="K35" i="6"/>
  <c r="K19" i="6"/>
  <c r="K11" i="6"/>
  <c r="M66" i="6"/>
  <c r="M58" i="6"/>
  <c r="M50" i="6"/>
  <c r="M42" i="6"/>
  <c r="M34" i="6"/>
  <c r="M26" i="6"/>
  <c r="M18" i="6"/>
  <c r="M10" i="6"/>
  <c r="M2" i="6"/>
  <c r="M61" i="6"/>
  <c r="M37" i="6"/>
  <c r="M52" i="6"/>
  <c r="M28" i="6"/>
  <c r="M4" i="6"/>
  <c r="K52" i="6"/>
  <c r="K28" i="6"/>
  <c r="K4" i="6"/>
  <c r="M51" i="6"/>
  <c r="M19" i="6"/>
  <c r="K66" i="6"/>
  <c r="K58" i="6"/>
  <c r="K50" i="6"/>
  <c r="K42" i="6"/>
  <c r="K34" i="6"/>
  <c r="K26" i="6"/>
  <c r="K18" i="6"/>
  <c r="K10" i="6"/>
  <c r="L2" i="6" l="1" a="1"/>
  <c r="L2" i="6" s="1"/>
  <c r="N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<sst xmlns="http://schemas.openxmlformats.org/spreadsheetml/2006/main" count="1272" uniqueCount="124">
  <si>
    <t>Period ID</t>
  </si>
  <si>
    <t>Calendar Week Start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</si>
  <si>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</si>
  <si>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</si>
  <si>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</si>
  <si>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</si>
  <si>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</si>
  <si>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</si>
  <si>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</si>
  <si>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</si>
  <si>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</si>
  <si>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</si>
  <si>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</si>
  <si>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</si>
  <si>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2025-07-07</t>
  </si>
  <si>
    <t>2025-07-14</t>
  </si>
  <si>
    <t>2025-07-21</t>
  </si>
  <si>
    <t>2025-07-28</t>
  </si>
  <si>
    <t>2025-08-04</t>
  </si>
  <si>
    <t>2025-08-11</t>
  </si>
  <si>
    <t>2025-08-18</t>
  </si>
  <si>
    <t>2025-08-25</t>
  </si>
  <si>
    <t>2025-09-01</t>
  </si>
  <si>
    <t>2025-09-08</t>
  </si>
  <si>
    <t>2025-09-15</t>
  </si>
  <si>
    <t>2025-09-22</t>
  </si>
  <si>
    <t>Product ID</t>
  </si>
  <si>
    <t>Description</t>
  </si>
  <si>
    <t>Base UoM</t>
  </si>
  <si>
    <t>P100</t>
  </si>
  <si>
    <t>P200</t>
  </si>
  <si>
    <t>P300</t>
  </si>
  <si>
    <t>Widget A</t>
  </si>
  <si>
    <t>Widget B</t>
  </si>
  <si>
    <t>Widget C</t>
  </si>
  <si>
    <t>EA</t>
  </si>
  <si>
    <t>Location ID</t>
  </si>
  <si>
    <t>Region</t>
  </si>
  <si>
    <t>Type</t>
  </si>
  <si>
    <t>LOC1</t>
  </si>
  <si>
    <t>LOC2</t>
  </si>
  <si>
    <t>West</t>
  </si>
  <si>
    <t>East</t>
  </si>
  <si>
    <t>Plant</t>
  </si>
  <si>
    <t>Distribution Center</t>
  </si>
  <si>
    <t>Product_Location</t>
  </si>
  <si>
    <t>Sales Forecast</t>
  </si>
  <si>
    <t>Actual Sales</t>
  </si>
  <si>
    <t>Inventory Projection</t>
  </si>
  <si>
    <t>Target Inventory</t>
  </si>
  <si>
    <t>Planned Orders</t>
  </si>
  <si>
    <t>P100_LOC1</t>
  </si>
  <si>
    <t>P200_LOC1</t>
  </si>
  <si>
    <t>P300_LOC1</t>
  </si>
  <si>
    <t>P100_LOC2</t>
  </si>
  <si>
    <t>P200_LOC2</t>
  </si>
  <si>
    <t>P300_LOC2</t>
  </si>
  <si>
    <t>Forecast Error</t>
  </si>
  <si>
    <t>MAPE</t>
  </si>
  <si>
    <t>APE</t>
  </si>
  <si>
    <t>RMSE</t>
  </si>
  <si>
    <t>Bias</t>
  </si>
  <si>
    <t>Rolling Forecast Update</t>
  </si>
  <si>
    <t>`</t>
  </si>
  <si>
    <t>Reorder Point</t>
  </si>
  <si>
    <t>Inventory Replenishment Trigger</t>
  </si>
  <si>
    <t>Location's Actual Sales</t>
  </si>
  <si>
    <t>Location 1</t>
  </si>
  <si>
    <t>Location 2</t>
  </si>
  <si>
    <t>Total Product Actual Sales</t>
  </si>
  <si>
    <t>Product 1</t>
  </si>
  <si>
    <t>Product 2</t>
  </si>
  <si>
    <t>Product 3</t>
  </si>
  <si>
    <t>P100LOC1</t>
  </si>
  <si>
    <t>P200LOC1</t>
  </si>
  <si>
    <t>P300LOC1</t>
  </si>
  <si>
    <t>P100LOC2</t>
  </si>
  <si>
    <t>P200LOC2</t>
  </si>
  <si>
    <t>P300LOC2</t>
  </si>
  <si>
    <t>Total</t>
  </si>
  <si>
    <t>Location Share</t>
  </si>
  <si>
    <t>Vendor Lead Time (Weeks)</t>
  </si>
  <si>
    <t>Week Index</t>
  </si>
  <si>
    <t>Remaining Weeks</t>
  </si>
  <si>
    <t>Procurement Trigger</t>
  </si>
  <si>
    <t>Preferred Vendor</t>
  </si>
  <si>
    <t>A</t>
  </si>
  <si>
    <t>B</t>
  </si>
  <si>
    <t>C</t>
  </si>
  <si>
    <t>Rush Order Required</t>
  </si>
  <si>
    <t>Planning Status</t>
  </si>
  <si>
    <t>Alternative Vendor</t>
  </si>
  <si>
    <t>A (Alt)</t>
  </si>
  <si>
    <t>B (Alt)</t>
  </si>
  <si>
    <t>C (Alt)</t>
  </si>
  <si>
    <t>Alt Vendor Lead Time</t>
  </si>
  <si>
    <t>Use Alternative Vendor</t>
  </si>
  <si>
    <t>Unit Cost</t>
  </si>
  <si>
    <t>Rush Order Cost</t>
  </si>
  <si>
    <t>Primary Vendor</t>
  </si>
  <si>
    <t>Alt Vendor</t>
  </si>
  <si>
    <t>Lead Time</t>
  </si>
  <si>
    <t>Min Order Qty</t>
  </si>
  <si>
    <t>Order Multiple</t>
  </si>
  <si>
    <t>Vendor A</t>
  </si>
  <si>
    <t>Vendor B</t>
  </si>
  <si>
    <t>Vendor A (ALT)</t>
  </si>
  <si>
    <t>Vendor B (ALT)</t>
  </si>
  <si>
    <t xml:space="preserve">Vendor C </t>
  </si>
  <si>
    <t>Vendor C (ALT)</t>
  </si>
  <si>
    <t>Safety Stock</t>
  </si>
  <si>
    <t>Planned Order Quantity</t>
  </si>
  <si>
    <t>Forecast Error %</t>
  </si>
  <si>
    <t>Inventory Coverage Ratio</t>
  </si>
  <si>
    <t>Adjusted Forecast</t>
  </si>
  <si>
    <t>Adjusted Planned Order</t>
  </si>
  <si>
    <t>Total_Sales</t>
  </si>
  <si>
    <t>% of Total</t>
  </si>
  <si>
    <t>ST DEV. S</t>
  </si>
  <si>
    <t>Average Sales</t>
  </si>
  <si>
    <t>CV</t>
  </si>
  <si>
    <t>XYZ Segmentation</t>
  </si>
  <si>
    <t>ABC</t>
  </si>
  <si>
    <t>Forecast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</si>
</sst>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P100_LOC1</a:t>
            </a:r>
            <a:r>
              <a:rPr lang="en-US" baseline="0"/>
              <a:t> </a:t>
            </a:r>
            <a:r>
              <a:rPr lang="en-US"/>
              <a:t>Actual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7602362204724411E-2"/>
                  <c:y val="0.343166010498687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'Demand Trend Analysis'!$B$2:$B$13</c:f>
              <c:strCache>
                <c:ptCount val="12"/>
                <c:pt idx="0">
                  <c:v>W01</c:v>
                </c:pt>
                <c:pt idx="1">
                  <c:v>W02</c:v>
                </c:pt>
                <c:pt idx="2">
                  <c:v>W03</c:v>
                </c:pt>
                <c:pt idx="3">
                  <c:v>W04</c:v>
                </c:pt>
                <c:pt idx="4">
                  <c:v>W05</c:v>
                </c:pt>
                <c:pt idx="5">
                  <c:v>W06</c:v>
                </c:pt>
                <c:pt idx="6">
                  <c:v>W07</c:v>
                </c:pt>
                <c:pt idx="7">
                  <c:v>W08</c:v>
                </c:pt>
                <c:pt idx="8">
                  <c:v>W09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</c:strCache>
            </c:strRef>
          </c:cat>
          <c:val>
            <c:numRef>
              <c:f>'Demand Trend Analysis'!$D$2:$D$12</c:f>
              <c:numCache>
                <c:formatCode>General</c:formatCode>
                <c:ptCount val="11"/>
                <c:pt idx="0">
                  <c:v>111</c:v>
                </c:pt>
                <c:pt idx="1">
                  <c:v>101</c:v>
                </c:pt>
                <c:pt idx="2">
                  <c:v>92</c:v>
                </c:pt>
                <c:pt idx="3">
                  <c:v>82</c:v>
                </c:pt>
                <c:pt idx="4">
                  <c:v>96</c:v>
                </c:pt>
                <c:pt idx="5">
                  <c:v>117</c:v>
                </c:pt>
                <c:pt idx="6">
                  <c:v>91</c:v>
                </c:pt>
                <c:pt idx="7">
                  <c:v>91</c:v>
                </c:pt>
                <c:pt idx="8">
                  <c:v>77</c:v>
                </c:pt>
                <c:pt idx="9">
                  <c:v>85</c:v>
                </c:pt>
                <c:pt idx="10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CA-48D2-A294-19C4B9F01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827487"/>
        <c:axId val="528827967"/>
      </c:lineChart>
      <c:catAx>
        <c:axId val="52882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27967"/>
        <c:crosses val="autoZero"/>
        <c:auto val="1"/>
        <c:lblAlgn val="ctr"/>
        <c:lblOffset val="100"/>
        <c:noMultiLvlLbl val="0"/>
      </c:catAx>
      <c:valAx>
        <c:axId val="52882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2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P200_LOC</a:t>
            </a:r>
            <a:r>
              <a:rPr lang="en-US" baseline="0"/>
              <a:t>1 </a:t>
            </a:r>
            <a:r>
              <a:rPr lang="en-US"/>
              <a:t>Actual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4230314960629921E-2"/>
                  <c:y val="0.37540026246719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'Demand Trend Analysis'!$B$14:$B$25</c:f>
              <c:strCache>
                <c:ptCount val="12"/>
                <c:pt idx="0">
                  <c:v>W01</c:v>
                </c:pt>
                <c:pt idx="1">
                  <c:v>W02</c:v>
                </c:pt>
                <c:pt idx="2">
                  <c:v>W03</c:v>
                </c:pt>
                <c:pt idx="3">
                  <c:v>W04</c:v>
                </c:pt>
                <c:pt idx="4">
                  <c:v>W05</c:v>
                </c:pt>
                <c:pt idx="5">
                  <c:v>W06</c:v>
                </c:pt>
                <c:pt idx="6">
                  <c:v>W07</c:v>
                </c:pt>
                <c:pt idx="7">
                  <c:v>W08</c:v>
                </c:pt>
                <c:pt idx="8">
                  <c:v>W09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</c:strCache>
            </c:strRef>
          </c:cat>
          <c:val>
            <c:numRef>
              <c:f>'Demand Trend Analysis'!$D$14:$D$25</c:f>
              <c:numCache>
                <c:formatCode>General</c:formatCode>
                <c:ptCount val="12"/>
                <c:pt idx="0">
                  <c:v>113</c:v>
                </c:pt>
                <c:pt idx="1">
                  <c:v>75</c:v>
                </c:pt>
                <c:pt idx="2">
                  <c:v>86</c:v>
                </c:pt>
                <c:pt idx="3">
                  <c:v>77</c:v>
                </c:pt>
                <c:pt idx="4">
                  <c:v>112</c:v>
                </c:pt>
                <c:pt idx="5">
                  <c:v>86</c:v>
                </c:pt>
                <c:pt idx="6">
                  <c:v>71</c:v>
                </c:pt>
                <c:pt idx="7">
                  <c:v>97</c:v>
                </c:pt>
                <c:pt idx="8">
                  <c:v>79</c:v>
                </c:pt>
                <c:pt idx="9">
                  <c:v>86</c:v>
                </c:pt>
                <c:pt idx="10">
                  <c:v>92</c:v>
                </c:pt>
                <c:pt idx="11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ED-4BA0-9AAF-22D062ABB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0003247"/>
        <c:axId val="670003727"/>
      </c:lineChart>
      <c:catAx>
        <c:axId val="67000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003727"/>
        <c:crosses val="autoZero"/>
        <c:auto val="1"/>
        <c:lblAlgn val="ctr"/>
        <c:lblOffset val="100"/>
        <c:noMultiLvlLbl val="0"/>
      </c:catAx>
      <c:valAx>
        <c:axId val="67000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00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P300_LOC1 Actual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5452537182852142E-2"/>
                  <c:y val="0.415348133566637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'Demand Trend Analysis'!$B$26:$B$37</c:f>
              <c:strCache>
                <c:ptCount val="12"/>
                <c:pt idx="0">
                  <c:v>W01</c:v>
                </c:pt>
                <c:pt idx="1">
                  <c:v>W02</c:v>
                </c:pt>
                <c:pt idx="2">
                  <c:v>W03</c:v>
                </c:pt>
                <c:pt idx="3">
                  <c:v>W04</c:v>
                </c:pt>
                <c:pt idx="4">
                  <c:v>W05</c:v>
                </c:pt>
                <c:pt idx="5">
                  <c:v>W06</c:v>
                </c:pt>
                <c:pt idx="6">
                  <c:v>W07</c:v>
                </c:pt>
                <c:pt idx="7">
                  <c:v>W08</c:v>
                </c:pt>
                <c:pt idx="8">
                  <c:v>W09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</c:strCache>
            </c:strRef>
          </c:cat>
          <c:val>
            <c:numRef>
              <c:f>'Demand Trend Analysis'!$D$26:$D$37</c:f>
              <c:numCache>
                <c:formatCode>General</c:formatCode>
                <c:ptCount val="12"/>
                <c:pt idx="0">
                  <c:v>106</c:v>
                </c:pt>
                <c:pt idx="1">
                  <c:v>85</c:v>
                </c:pt>
                <c:pt idx="2">
                  <c:v>99</c:v>
                </c:pt>
                <c:pt idx="3">
                  <c:v>83</c:v>
                </c:pt>
                <c:pt idx="4">
                  <c:v>76</c:v>
                </c:pt>
                <c:pt idx="5">
                  <c:v>81</c:v>
                </c:pt>
                <c:pt idx="6">
                  <c:v>94</c:v>
                </c:pt>
                <c:pt idx="7">
                  <c:v>107</c:v>
                </c:pt>
                <c:pt idx="8">
                  <c:v>86</c:v>
                </c:pt>
                <c:pt idx="9">
                  <c:v>83</c:v>
                </c:pt>
                <c:pt idx="10">
                  <c:v>97</c:v>
                </c:pt>
                <c:pt idx="11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7-4FF1-AEC2-F08598F8E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9919567"/>
        <c:axId val="2059920047"/>
      </c:lineChart>
      <c:catAx>
        <c:axId val="205991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920047"/>
        <c:crosses val="autoZero"/>
        <c:auto val="1"/>
        <c:lblAlgn val="ctr"/>
        <c:lblOffset val="100"/>
        <c:noMultiLvlLbl val="0"/>
      </c:catAx>
      <c:valAx>
        <c:axId val="205992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91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P100_LOC2</a:t>
            </a:r>
            <a:r>
              <a:rPr lang="en-US" baseline="0"/>
              <a:t> </a:t>
            </a:r>
            <a:r>
              <a:rPr lang="en-US"/>
              <a:t>Actual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4910761154855641E-2"/>
                  <c:y val="0.464463764946048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'Demand Trend Analysis'!$B$38:$B$49</c:f>
              <c:strCache>
                <c:ptCount val="12"/>
                <c:pt idx="0">
                  <c:v>W01</c:v>
                </c:pt>
                <c:pt idx="1">
                  <c:v>W02</c:v>
                </c:pt>
                <c:pt idx="2">
                  <c:v>W03</c:v>
                </c:pt>
                <c:pt idx="3">
                  <c:v>W04</c:v>
                </c:pt>
                <c:pt idx="4">
                  <c:v>W05</c:v>
                </c:pt>
                <c:pt idx="5">
                  <c:v>W06</c:v>
                </c:pt>
                <c:pt idx="6">
                  <c:v>W07</c:v>
                </c:pt>
                <c:pt idx="7">
                  <c:v>W08</c:v>
                </c:pt>
                <c:pt idx="8">
                  <c:v>W09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</c:strCache>
            </c:strRef>
          </c:cat>
          <c:val>
            <c:numRef>
              <c:f>'Demand Trend Analysis'!$D$38:$D$49</c:f>
              <c:numCache>
                <c:formatCode>General</c:formatCode>
                <c:ptCount val="12"/>
                <c:pt idx="0">
                  <c:v>82</c:v>
                </c:pt>
                <c:pt idx="1">
                  <c:v>107</c:v>
                </c:pt>
                <c:pt idx="2">
                  <c:v>100</c:v>
                </c:pt>
                <c:pt idx="3">
                  <c:v>81</c:v>
                </c:pt>
                <c:pt idx="4">
                  <c:v>78</c:v>
                </c:pt>
                <c:pt idx="5">
                  <c:v>85</c:v>
                </c:pt>
                <c:pt idx="6">
                  <c:v>91</c:v>
                </c:pt>
                <c:pt idx="7">
                  <c:v>111</c:v>
                </c:pt>
                <c:pt idx="8">
                  <c:v>108</c:v>
                </c:pt>
                <c:pt idx="9">
                  <c:v>88</c:v>
                </c:pt>
                <c:pt idx="10">
                  <c:v>90</c:v>
                </c:pt>
                <c:pt idx="11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7-417C-A663-E5D12EBBC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0528303"/>
        <c:axId val="2000526863"/>
      </c:lineChart>
      <c:catAx>
        <c:axId val="200052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526863"/>
        <c:crosses val="autoZero"/>
        <c:auto val="1"/>
        <c:lblAlgn val="ctr"/>
        <c:lblOffset val="100"/>
        <c:noMultiLvlLbl val="0"/>
      </c:catAx>
      <c:valAx>
        <c:axId val="200052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52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P200_LOC</a:t>
            </a:r>
            <a:r>
              <a:rPr lang="en-US" baseline="0"/>
              <a:t>2 </a:t>
            </a:r>
            <a:r>
              <a:rPr lang="en-US"/>
              <a:t>Actual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1452537182852146E-2"/>
                  <c:y val="0.417091717701953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'Demand Trend Analysis'!$B$50:$B$61</c:f>
              <c:strCache>
                <c:ptCount val="12"/>
                <c:pt idx="0">
                  <c:v>W01</c:v>
                </c:pt>
                <c:pt idx="1">
                  <c:v>W02</c:v>
                </c:pt>
                <c:pt idx="2">
                  <c:v>W03</c:v>
                </c:pt>
                <c:pt idx="3">
                  <c:v>W04</c:v>
                </c:pt>
                <c:pt idx="4">
                  <c:v>W05</c:v>
                </c:pt>
                <c:pt idx="5">
                  <c:v>W06</c:v>
                </c:pt>
                <c:pt idx="6">
                  <c:v>W07</c:v>
                </c:pt>
                <c:pt idx="7">
                  <c:v>W08</c:v>
                </c:pt>
                <c:pt idx="8">
                  <c:v>W09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</c:strCache>
            </c:strRef>
          </c:cat>
          <c:val>
            <c:numRef>
              <c:f>'Demand Trend Analysis'!$D$50:$D$61</c:f>
              <c:numCache>
                <c:formatCode>General</c:formatCode>
                <c:ptCount val="12"/>
                <c:pt idx="0">
                  <c:v>101</c:v>
                </c:pt>
                <c:pt idx="1">
                  <c:v>81</c:v>
                </c:pt>
                <c:pt idx="2">
                  <c:v>104</c:v>
                </c:pt>
                <c:pt idx="3">
                  <c:v>105</c:v>
                </c:pt>
                <c:pt idx="4">
                  <c:v>101</c:v>
                </c:pt>
                <c:pt idx="5">
                  <c:v>109</c:v>
                </c:pt>
                <c:pt idx="6">
                  <c:v>82</c:v>
                </c:pt>
                <c:pt idx="7">
                  <c:v>95</c:v>
                </c:pt>
                <c:pt idx="8">
                  <c:v>107</c:v>
                </c:pt>
                <c:pt idx="9">
                  <c:v>88</c:v>
                </c:pt>
                <c:pt idx="10">
                  <c:v>106</c:v>
                </c:pt>
                <c:pt idx="11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C9-4985-806C-70F76DF2F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957279"/>
        <c:axId val="308957759"/>
      </c:lineChart>
      <c:catAx>
        <c:axId val="30895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57759"/>
        <c:crosses val="autoZero"/>
        <c:auto val="1"/>
        <c:lblAlgn val="ctr"/>
        <c:lblOffset val="100"/>
        <c:noMultiLvlLbl val="0"/>
      </c:catAx>
      <c:valAx>
        <c:axId val="30895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5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P300_LOC2 Actual 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0466316710411197E-2"/>
                  <c:y val="0.413614027413239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'Demand Trend Analysis'!$B$62:$B$73</c:f>
              <c:strCache>
                <c:ptCount val="12"/>
                <c:pt idx="0">
                  <c:v>W01</c:v>
                </c:pt>
                <c:pt idx="1">
                  <c:v>W02</c:v>
                </c:pt>
                <c:pt idx="2">
                  <c:v>W03</c:v>
                </c:pt>
                <c:pt idx="3">
                  <c:v>W04</c:v>
                </c:pt>
                <c:pt idx="4">
                  <c:v>W05</c:v>
                </c:pt>
                <c:pt idx="5">
                  <c:v>W06</c:v>
                </c:pt>
                <c:pt idx="6">
                  <c:v>W07</c:v>
                </c:pt>
                <c:pt idx="7">
                  <c:v>W08</c:v>
                </c:pt>
                <c:pt idx="8">
                  <c:v>W09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</c:strCache>
            </c:strRef>
          </c:cat>
          <c:val>
            <c:numRef>
              <c:f>'Demand Trend Analysis'!$D$62:$D$73</c:f>
              <c:numCache>
                <c:formatCode>General</c:formatCode>
                <c:ptCount val="12"/>
                <c:pt idx="0">
                  <c:v>72</c:v>
                </c:pt>
                <c:pt idx="1">
                  <c:v>81</c:v>
                </c:pt>
                <c:pt idx="2">
                  <c:v>105</c:v>
                </c:pt>
                <c:pt idx="3">
                  <c:v>86</c:v>
                </c:pt>
                <c:pt idx="4">
                  <c:v>116</c:v>
                </c:pt>
                <c:pt idx="5">
                  <c:v>108</c:v>
                </c:pt>
                <c:pt idx="6">
                  <c:v>103</c:v>
                </c:pt>
                <c:pt idx="7">
                  <c:v>87</c:v>
                </c:pt>
                <c:pt idx="8">
                  <c:v>111</c:v>
                </c:pt>
                <c:pt idx="9">
                  <c:v>101</c:v>
                </c:pt>
                <c:pt idx="10">
                  <c:v>103</c:v>
                </c:pt>
                <c:pt idx="11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7C-41D6-9935-C72A6AA81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7067103"/>
        <c:axId val="1898538255"/>
      </c:lineChart>
      <c:catAx>
        <c:axId val="200706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538255"/>
        <c:crosses val="autoZero"/>
        <c:auto val="1"/>
        <c:lblAlgn val="ctr"/>
        <c:lblOffset val="100"/>
        <c:noMultiLvlLbl val="0"/>
      </c:catAx>
      <c:valAx>
        <c:axId val="189853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06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Forecast vs Actual Sales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'[1]S&amp;OP Dashboard'!$B$1</c:f>
              <c:strCache>
                <c:ptCount val="1"/>
                <c:pt idx="0">
                  <c:v>Sales Forecast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'[1]S&amp;OP Dashboard'!$A$2:$A$73</c:f>
              <c:strCache>
                <c:ptCount val="72"/>
                <c:pt idx="0">
                  <c:v>W01</c:v>
                </c:pt>
                <c:pt idx="1">
                  <c:v>W02</c:v>
                </c:pt>
                <c:pt idx="2">
                  <c:v>W03</c:v>
                </c:pt>
                <c:pt idx="3">
                  <c:v>W04</c:v>
                </c:pt>
                <c:pt idx="4">
                  <c:v>W05</c:v>
                </c:pt>
                <c:pt idx="5">
                  <c:v>W06</c:v>
                </c:pt>
                <c:pt idx="6">
                  <c:v>W07</c:v>
                </c:pt>
                <c:pt idx="7">
                  <c:v>W08</c:v>
                </c:pt>
                <c:pt idx="8">
                  <c:v>W09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W01</c:v>
                </c:pt>
                <c:pt idx="13">
                  <c:v>W02</c:v>
                </c:pt>
                <c:pt idx="14">
                  <c:v>W03</c:v>
                </c:pt>
                <c:pt idx="15">
                  <c:v>W04</c:v>
                </c:pt>
                <c:pt idx="16">
                  <c:v>W05</c:v>
                </c:pt>
                <c:pt idx="17">
                  <c:v>W06</c:v>
                </c:pt>
                <c:pt idx="18">
                  <c:v>W07</c:v>
                </c:pt>
                <c:pt idx="19">
                  <c:v>W08</c:v>
                </c:pt>
                <c:pt idx="20">
                  <c:v>W09</c:v>
                </c:pt>
                <c:pt idx="21">
                  <c:v>W10</c:v>
                </c:pt>
                <c:pt idx="22">
                  <c:v>W11</c:v>
                </c:pt>
                <c:pt idx="23">
                  <c:v>W12</c:v>
                </c:pt>
                <c:pt idx="24">
                  <c:v>W01</c:v>
                </c:pt>
                <c:pt idx="25">
                  <c:v>W02</c:v>
                </c:pt>
                <c:pt idx="26">
                  <c:v>W03</c:v>
                </c:pt>
                <c:pt idx="27">
                  <c:v>W04</c:v>
                </c:pt>
                <c:pt idx="28">
                  <c:v>W05</c:v>
                </c:pt>
                <c:pt idx="29">
                  <c:v>W06</c:v>
                </c:pt>
                <c:pt idx="30">
                  <c:v>W07</c:v>
                </c:pt>
                <c:pt idx="31">
                  <c:v>W08</c:v>
                </c:pt>
                <c:pt idx="32">
                  <c:v>W09</c:v>
                </c:pt>
                <c:pt idx="33">
                  <c:v>W10</c:v>
                </c:pt>
                <c:pt idx="34">
                  <c:v>W11</c:v>
                </c:pt>
                <c:pt idx="35">
                  <c:v>W12</c:v>
                </c:pt>
                <c:pt idx="36">
                  <c:v>W01</c:v>
                </c:pt>
                <c:pt idx="37">
                  <c:v>W02</c:v>
                </c:pt>
                <c:pt idx="38">
                  <c:v>W03</c:v>
                </c:pt>
                <c:pt idx="39">
                  <c:v>W04</c:v>
                </c:pt>
                <c:pt idx="40">
                  <c:v>W05</c:v>
                </c:pt>
                <c:pt idx="41">
                  <c:v>W06</c:v>
                </c:pt>
                <c:pt idx="42">
                  <c:v>W07</c:v>
                </c:pt>
                <c:pt idx="43">
                  <c:v>W08</c:v>
                </c:pt>
                <c:pt idx="44">
                  <c:v>W09</c:v>
                </c:pt>
                <c:pt idx="45">
                  <c:v>W10</c:v>
                </c:pt>
                <c:pt idx="46">
                  <c:v>W11</c:v>
                </c:pt>
                <c:pt idx="47">
                  <c:v>W12</c:v>
                </c:pt>
                <c:pt idx="48">
                  <c:v>W01</c:v>
                </c:pt>
                <c:pt idx="49">
                  <c:v>W02</c:v>
                </c:pt>
                <c:pt idx="50">
                  <c:v>W03</c:v>
                </c:pt>
                <c:pt idx="51">
                  <c:v>W04</c:v>
                </c:pt>
                <c:pt idx="52">
                  <c:v>W05</c:v>
                </c:pt>
                <c:pt idx="53">
                  <c:v>W06</c:v>
                </c:pt>
                <c:pt idx="54">
                  <c:v>W07</c:v>
                </c:pt>
                <c:pt idx="55">
                  <c:v>W08</c:v>
                </c:pt>
                <c:pt idx="56">
                  <c:v>W09</c:v>
                </c:pt>
                <c:pt idx="57">
                  <c:v>W10</c:v>
                </c:pt>
                <c:pt idx="58">
                  <c:v>W11</c:v>
                </c:pt>
                <c:pt idx="59">
                  <c:v>W12</c:v>
                </c:pt>
                <c:pt idx="60">
                  <c:v>W01</c:v>
                </c:pt>
                <c:pt idx="61">
                  <c:v>W02</c:v>
                </c:pt>
                <c:pt idx="62">
                  <c:v>W03</c:v>
                </c:pt>
                <c:pt idx="63">
                  <c:v>W04</c:v>
                </c:pt>
                <c:pt idx="64">
                  <c:v>W05</c:v>
                </c:pt>
                <c:pt idx="65">
                  <c:v>W06</c:v>
                </c:pt>
                <c:pt idx="66">
                  <c:v>W07</c:v>
                </c:pt>
                <c:pt idx="67">
                  <c:v>W08</c:v>
                </c:pt>
                <c:pt idx="68">
                  <c:v>W09</c:v>
                </c:pt>
                <c:pt idx="69">
                  <c:v>W10</c:v>
                </c:pt>
                <c:pt idx="70">
                  <c:v>W11</c:v>
                </c:pt>
                <c:pt idx="71">
                  <c:v>W12</c:v>
                </c:pt>
              </c:strCache>
            </c:strRef>
          </c:cat>
          <c:val>
            <c:numRef>
              <c:f>'[1]S&amp;OP Dashboard'!$B$2:$B$73</c:f>
              <c:numCache>
                <c:formatCode>General</c:formatCode>
                <c:ptCount val="72"/>
                <c:pt idx="0">
                  <c:v>118</c:v>
                </c:pt>
                <c:pt idx="1">
                  <c:v>108</c:v>
                </c:pt>
                <c:pt idx="2">
                  <c:v>94</c:v>
                </c:pt>
                <c:pt idx="3">
                  <c:v>87</c:v>
                </c:pt>
                <c:pt idx="4">
                  <c:v>100</c:v>
                </c:pt>
                <c:pt idx="5">
                  <c:v>118</c:v>
                </c:pt>
                <c:pt idx="6">
                  <c:v>98</c:v>
                </c:pt>
                <c:pt idx="7">
                  <c:v>102</c:v>
                </c:pt>
                <c:pt idx="8">
                  <c:v>90</c:v>
                </c:pt>
                <c:pt idx="9">
                  <c:v>90</c:v>
                </c:pt>
                <c:pt idx="10">
                  <c:v>103</c:v>
                </c:pt>
                <c:pt idx="11">
                  <c:v>115</c:v>
                </c:pt>
                <c:pt idx="12">
                  <c:v>116</c:v>
                </c:pt>
                <c:pt idx="13">
                  <c:v>86</c:v>
                </c:pt>
                <c:pt idx="14">
                  <c:v>100</c:v>
                </c:pt>
                <c:pt idx="15">
                  <c:v>88</c:v>
                </c:pt>
                <c:pt idx="16">
                  <c:v>118</c:v>
                </c:pt>
                <c:pt idx="17">
                  <c:v>97</c:v>
                </c:pt>
                <c:pt idx="18">
                  <c:v>83</c:v>
                </c:pt>
                <c:pt idx="19">
                  <c:v>104</c:v>
                </c:pt>
                <c:pt idx="20">
                  <c:v>93</c:v>
                </c:pt>
                <c:pt idx="21">
                  <c:v>88</c:v>
                </c:pt>
                <c:pt idx="22">
                  <c:v>105</c:v>
                </c:pt>
                <c:pt idx="23">
                  <c:v>81</c:v>
                </c:pt>
                <c:pt idx="24">
                  <c:v>115</c:v>
                </c:pt>
                <c:pt idx="25">
                  <c:v>93</c:v>
                </c:pt>
                <c:pt idx="26">
                  <c:v>110</c:v>
                </c:pt>
                <c:pt idx="27">
                  <c:v>94</c:v>
                </c:pt>
                <c:pt idx="28">
                  <c:v>87</c:v>
                </c:pt>
                <c:pt idx="29">
                  <c:v>93</c:v>
                </c:pt>
                <c:pt idx="30">
                  <c:v>102</c:v>
                </c:pt>
                <c:pt idx="31">
                  <c:v>119</c:v>
                </c:pt>
                <c:pt idx="32">
                  <c:v>100</c:v>
                </c:pt>
                <c:pt idx="33">
                  <c:v>95</c:v>
                </c:pt>
                <c:pt idx="34">
                  <c:v>97</c:v>
                </c:pt>
                <c:pt idx="35">
                  <c:v>103</c:v>
                </c:pt>
                <c:pt idx="36">
                  <c:v>84</c:v>
                </c:pt>
                <c:pt idx="37">
                  <c:v>118</c:v>
                </c:pt>
                <c:pt idx="38">
                  <c:v>107</c:v>
                </c:pt>
                <c:pt idx="39">
                  <c:v>86</c:v>
                </c:pt>
                <c:pt idx="40">
                  <c:v>88</c:v>
                </c:pt>
                <c:pt idx="41">
                  <c:v>87</c:v>
                </c:pt>
                <c:pt idx="42">
                  <c:v>91</c:v>
                </c:pt>
                <c:pt idx="43">
                  <c:v>113</c:v>
                </c:pt>
                <c:pt idx="44">
                  <c:v>112</c:v>
                </c:pt>
                <c:pt idx="45">
                  <c:v>102</c:v>
                </c:pt>
                <c:pt idx="46">
                  <c:v>103</c:v>
                </c:pt>
                <c:pt idx="47">
                  <c:v>116</c:v>
                </c:pt>
                <c:pt idx="48">
                  <c:v>111</c:v>
                </c:pt>
                <c:pt idx="49">
                  <c:v>83</c:v>
                </c:pt>
                <c:pt idx="50">
                  <c:v>109</c:v>
                </c:pt>
                <c:pt idx="51">
                  <c:v>116</c:v>
                </c:pt>
                <c:pt idx="52">
                  <c:v>102</c:v>
                </c:pt>
                <c:pt idx="53">
                  <c:v>118</c:v>
                </c:pt>
                <c:pt idx="54">
                  <c:v>94</c:v>
                </c:pt>
                <c:pt idx="55">
                  <c:v>108</c:v>
                </c:pt>
                <c:pt idx="56">
                  <c:v>115</c:v>
                </c:pt>
                <c:pt idx="57">
                  <c:v>92</c:v>
                </c:pt>
                <c:pt idx="58">
                  <c:v>111</c:v>
                </c:pt>
                <c:pt idx="59">
                  <c:v>86</c:v>
                </c:pt>
                <c:pt idx="60">
                  <c:v>85</c:v>
                </c:pt>
                <c:pt idx="61">
                  <c:v>87</c:v>
                </c:pt>
                <c:pt idx="62">
                  <c:v>106</c:v>
                </c:pt>
                <c:pt idx="63">
                  <c:v>88</c:v>
                </c:pt>
                <c:pt idx="64">
                  <c:v>116</c:v>
                </c:pt>
                <c:pt idx="65">
                  <c:v>112</c:v>
                </c:pt>
                <c:pt idx="66">
                  <c:v>103</c:v>
                </c:pt>
                <c:pt idx="67">
                  <c:v>94</c:v>
                </c:pt>
                <c:pt idx="68">
                  <c:v>111</c:v>
                </c:pt>
                <c:pt idx="69">
                  <c:v>111</c:v>
                </c:pt>
                <c:pt idx="70">
                  <c:v>103</c:v>
                </c:pt>
                <c:pt idx="7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4E-4F5D-9670-2C3657F6B58E}"/>
            </c:ext>
          </c:extLst>
        </c:ser>
        <c:ser>
          <c:idx val="1"/>
          <c:order val="1"/>
          <c:tx>
            <c:strRef>
              <c:f>'[1]S&amp;OP Dashboard'!$C$1</c:f>
              <c:strCache>
                <c:ptCount val="1"/>
                <c:pt idx="0">
                  <c:v>Actual Sales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'[1]S&amp;OP Dashboard'!$A$2:$A$73</c:f>
              <c:strCache>
                <c:ptCount val="72"/>
                <c:pt idx="0">
                  <c:v>W01</c:v>
                </c:pt>
                <c:pt idx="1">
                  <c:v>W02</c:v>
                </c:pt>
                <c:pt idx="2">
                  <c:v>W03</c:v>
                </c:pt>
                <c:pt idx="3">
                  <c:v>W04</c:v>
                </c:pt>
                <c:pt idx="4">
                  <c:v>W05</c:v>
                </c:pt>
                <c:pt idx="5">
                  <c:v>W06</c:v>
                </c:pt>
                <c:pt idx="6">
                  <c:v>W07</c:v>
                </c:pt>
                <c:pt idx="7">
                  <c:v>W08</c:v>
                </c:pt>
                <c:pt idx="8">
                  <c:v>W09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W01</c:v>
                </c:pt>
                <c:pt idx="13">
                  <c:v>W02</c:v>
                </c:pt>
                <c:pt idx="14">
                  <c:v>W03</c:v>
                </c:pt>
                <c:pt idx="15">
                  <c:v>W04</c:v>
                </c:pt>
                <c:pt idx="16">
                  <c:v>W05</c:v>
                </c:pt>
                <c:pt idx="17">
                  <c:v>W06</c:v>
                </c:pt>
                <c:pt idx="18">
                  <c:v>W07</c:v>
                </c:pt>
                <c:pt idx="19">
                  <c:v>W08</c:v>
                </c:pt>
                <c:pt idx="20">
                  <c:v>W09</c:v>
                </c:pt>
                <c:pt idx="21">
                  <c:v>W10</c:v>
                </c:pt>
                <c:pt idx="22">
                  <c:v>W11</c:v>
                </c:pt>
                <c:pt idx="23">
                  <c:v>W12</c:v>
                </c:pt>
                <c:pt idx="24">
                  <c:v>W01</c:v>
                </c:pt>
                <c:pt idx="25">
                  <c:v>W02</c:v>
                </c:pt>
                <c:pt idx="26">
                  <c:v>W03</c:v>
                </c:pt>
                <c:pt idx="27">
                  <c:v>W04</c:v>
                </c:pt>
                <c:pt idx="28">
                  <c:v>W05</c:v>
                </c:pt>
                <c:pt idx="29">
                  <c:v>W06</c:v>
                </c:pt>
                <c:pt idx="30">
                  <c:v>W07</c:v>
                </c:pt>
                <c:pt idx="31">
                  <c:v>W08</c:v>
                </c:pt>
                <c:pt idx="32">
                  <c:v>W09</c:v>
                </c:pt>
                <c:pt idx="33">
                  <c:v>W10</c:v>
                </c:pt>
                <c:pt idx="34">
                  <c:v>W11</c:v>
                </c:pt>
                <c:pt idx="35">
                  <c:v>W12</c:v>
                </c:pt>
                <c:pt idx="36">
                  <c:v>W01</c:v>
                </c:pt>
                <c:pt idx="37">
                  <c:v>W02</c:v>
                </c:pt>
                <c:pt idx="38">
                  <c:v>W03</c:v>
                </c:pt>
                <c:pt idx="39">
                  <c:v>W04</c:v>
                </c:pt>
                <c:pt idx="40">
                  <c:v>W05</c:v>
                </c:pt>
                <c:pt idx="41">
                  <c:v>W06</c:v>
                </c:pt>
                <c:pt idx="42">
                  <c:v>W07</c:v>
                </c:pt>
                <c:pt idx="43">
                  <c:v>W08</c:v>
                </c:pt>
                <c:pt idx="44">
                  <c:v>W09</c:v>
                </c:pt>
                <c:pt idx="45">
                  <c:v>W10</c:v>
                </c:pt>
                <c:pt idx="46">
                  <c:v>W11</c:v>
                </c:pt>
                <c:pt idx="47">
                  <c:v>W12</c:v>
                </c:pt>
                <c:pt idx="48">
                  <c:v>W01</c:v>
                </c:pt>
                <c:pt idx="49">
                  <c:v>W02</c:v>
                </c:pt>
                <c:pt idx="50">
                  <c:v>W03</c:v>
                </c:pt>
                <c:pt idx="51">
                  <c:v>W04</c:v>
                </c:pt>
                <c:pt idx="52">
                  <c:v>W05</c:v>
                </c:pt>
                <c:pt idx="53">
                  <c:v>W06</c:v>
                </c:pt>
                <c:pt idx="54">
                  <c:v>W07</c:v>
                </c:pt>
                <c:pt idx="55">
                  <c:v>W08</c:v>
                </c:pt>
                <c:pt idx="56">
                  <c:v>W09</c:v>
                </c:pt>
                <c:pt idx="57">
                  <c:v>W10</c:v>
                </c:pt>
                <c:pt idx="58">
                  <c:v>W11</c:v>
                </c:pt>
                <c:pt idx="59">
                  <c:v>W12</c:v>
                </c:pt>
                <c:pt idx="60">
                  <c:v>W01</c:v>
                </c:pt>
                <c:pt idx="61">
                  <c:v>W02</c:v>
                </c:pt>
                <c:pt idx="62">
                  <c:v>W03</c:v>
                </c:pt>
                <c:pt idx="63">
                  <c:v>W04</c:v>
                </c:pt>
                <c:pt idx="64">
                  <c:v>W05</c:v>
                </c:pt>
                <c:pt idx="65">
                  <c:v>W06</c:v>
                </c:pt>
                <c:pt idx="66">
                  <c:v>W07</c:v>
                </c:pt>
                <c:pt idx="67">
                  <c:v>W08</c:v>
                </c:pt>
                <c:pt idx="68">
                  <c:v>W09</c:v>
                </c:pt>
                <c:pt idx="69">
                  <c:v>W10</c:v>
                </c:pt>
                <c:pt idx="70">
                  <c:v>W11</c:v>
                </c:pt>
                <c:pt idx="71">
                  <c:v>W12</c:v>
                </c:pt>
              </c:strCache>
            </c:strRef>
          </c:cat>
          <c:val>
            <c:numRef>
              <c:f>'[1]S&amp;OP Dashboard'!$C$2:$C$73</c:f>
              <c:numCache>
                <c:formatCode>General</c:formatCode>
                <c:ptCount val="72"/>
                <c:pt idx="0">
                  <c:v>111</c:v>
                </c:pt>
                <c:pt idx="1">
                  <c:v>101</c:v>
                </c:pt>
                <c:pt idx="2">
                  <c:v>92</c:v>
                </c:pt>
                <c:pt idx="3">
                  <c:v>82</c:v>
                </c:pt>
                <c:pt idx="4">
                  <c:v>96</c:v>
                </c:pt>
                <c:pt idx="5">
                  <c:v>117</c:v>
                </c:pt>
                <c:pt idx="6">
                  <c:v>91</c:v>
                </c:pt>
                <c:pt idx="7">
                  <c:v>91</c:v>
                </c:pt>
                <c:pt idx="8">
                  <c:v>77</c:v>
                </c:pt>
                <c:pt idx="9">
                  <c:v>85</c:v>
                </c:pt>
                <c:pt idx="10">
                  <c:v>102</c:v>
                </c:pt>
                <c:pt idx="11">
                  <c:v>104</c:v>
                </c:pt>
                <c:pt idx="12">
                  <c:v>113</c:v>
                </c:pt>
                <c:pt idx="13">
                  <c:v>75</c:v>
                </c:pt>
                <c:pt idx="14">
                  <c:v>86</c:v>
                </c:pt>
                <c:pt idx="15">
                  <c:v>77</c:v>
                </c:pt>
                <c:pt idx="16">
                  <c:v>112</c:v>
                </c:pt>
                <c:pt idx="17">
                  <c:v>86</c:v>
                </c:pt>
                <c:pt idx="18">
                  <c:v>71</c:v>
                </c:pt>
                <c:pt idx="19">
                  <c:v>97</c:v>
                </c:pt>
                <c:pt idx="20">
                  <c:v>79</c:v>
                </c:pt>
                <c:pt idx="21">
                  <c:v>86</c:v>
                </c:pt>
                <c:pt idx="22">
                  <c:v>92</c:v>
                </c:pt>
                <c:pt idx="23">
                  <c:v>81</c:v>
                </c:pt>
                <c:pt idx="24">
                  <c:v>106</c:v>
                </c:pt>
                <c:pt idx="25">
                  <c:v>85</c:v>
                </c:pt>
                <c:pt idx="26">
                  <c:v>99</c:v>
                </c:pt>
                <c:pt idx="27">
                  <c:v>83</c:v>
                </c:pt>
                <c:pt idx="28">
                  <c:v>76</c:v>
                </c:pt>
                <c:pt idx="29">
                  <c:v>81</c:v>
                </c:pt>
                <c:pt idx="30">
                  <c:v>94</c:v>
                </c:pt>
                <c:pt idx="31">
                  <c:v>107</c:v>
                </c:pt>
                <c:pt idx="32">
                  <c:v>86</c:v>
                </c:pt>
                <c:pt idx="33">
                  <c:v>83</c:v>
                </c:pt>
                <c:pt idx="34">
                  <c:v>97</c:v>
                </c:pt>
                <c:pt idx="35">
                  <c:v>95</c:v>
                </c:pt>
                <c:pt idx="36">
                  <c:v>82</c:v>
                </c:pt>
                <c:pt idx="37">
                  <c:v>107</c:v>
                </c:pt>
                <c:pt idx="38">
                  <c:v>100</c:v>
                </c:pt>
                <c:pt idx="39">
                  <c:v>81</c:v>
                </c:pt>
                <c:pt idx="40">
                  <c:v>78</c:v>
                </c:pt>
                <c:pt idx="41">
                  <c:v>85</c:v>
                </c:pt>
                <c:pt idx="42">
                  <c:v>91</c:v>
                </c:pt>
                <c:pt idx="43">
                  <c:v>111</c:v>
                </c:pt>
                <c:pt idx="44">
                  <c:v>108</c:v>
                </c:pt>
                <c:pt idx="45">
                  <c:v>88</c:v>
                </c:pt>
                <c:pt idx="46">
                  <c:v>90</c:v>
                </c:pt>
                <c:pt idx="47">
                  <c:v>114</c:v>
                </c:pt>
                <c:pt idx="48">
                  <c:v>101</c:v>
                </c:pt>
                <c:pt idx="49">
                  <c:v>81</c:v>
                </c:pt>
                <c:pt idx="50">
                  <c:v>104</c:v>
                </c:pt>
                <c:pt idx="51">
                  <c:v>105</c:v>
                </c:pt>
                <c:pt idx="52">
                  <c:v>101</c:v>
                </c:pt>
                <c:pt idx="53">
                  <c:v>109</c:v>
                </c:pt>
                <c:pt idx="54">
                  <c:v>82</c:v>
                </c:pt>
                <c:pt idx="55">
                  <c:v>95</c:v>
                </c:pt>
                <c:pt idx="56">
                  <c:v>107</c:v>
                </c:pt>
                <c:pt idx="57">
                  <c:v>88</c:v>
                </c:pt>
                <c:pt idx="58">
                  <c:v>106</c:v>
                </c:pt>
                <c:pt idx="59">
                  <c:v>75</c:v>
                </c:pt>
                <c:pt idx="60">
                  <c:v>72</c:v>
                </c:pt>
                <c:pt idx="61">
                  <c:v>81</c:v>
                </c:pt>
                <c:pt idx="62">
                  <c:v>105</c:v>
                </c:pt>
                <c:pt idx="63">
                  <c:v>86</c:v>
                </c:pt>
                <c:pt idx="64">
                  <c:v>116</c:v>
                </c:pt>
                <c:pt idx="65">
                  <c:v>108</c:v>
                </c:pt>
                <c:pt idx="66">
                  <c:v>103</c:v>
                </c:pt>
                <c:pt idx="67">
                  <c:v>87</c:v>
                </c:pt>
                <c:pt idx="68">
                  <c:v>111</c:v>
                </c:pt>
                <c:pt idx="69">
                  <c:v>101</c:v>
                </c:pt>
                <c:pt idx="70">
                  <c:v>103</c:v>
                </c:pt>
                <c:pt idx="71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4E-4F5D-9670-2C3657F6B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Inventory vs Safety Stock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'[1]S&amp;OP Dashboard'!$D$1</c:f>
              <c:strCache>
                <c:ptCount val="1"/>
                <c:pt idx="0">
                  <c:v>Inventory Projection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'[1]S&amp;OP Dashboard'!$A$2:$A$73</c:f>
              <c:strCache>
                <c:ptCount val="72"/>
                <c:pt idx="0">
                  <c:v>W01</c:v>
                </c:pt>
                <c:pt idx="1">
                  <c:v>W02</c:v>
                </c:pt>
                <c:pt idx="2">
                  <c:v>W03</c:v>
                </c:pt>
                <c:pt idx="3">
                  <c:v>W04</c:v>
                </c:pt>
                <c:pt idx="4">
                  <c:v>W05</c:v>
                </c:pt>
                <c:pt idx="5">
                  <c:v>W06</c:v>
                </c:pt>
                <c:pt idx="6">
                  <c:v>W07</c:v>
                </c:pt>
                <c:pt idx="7">
                  <c:v>W08</c:v>
                </c:pt>
                <c:pt idx="8">
                  <c:v>W09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W01</c:v>
                </c:pt>
                <c:pt idx="13">
                  <c:v>W02</c:v>
                </c:pt>
                <c:pt idx="14">
                  <c:v>W03</c:v>
                </c:pt>
                <c:pt idx="15">
                  <c:v>W04</c:v>
                </c:pt>
                <c:pt idx="16">
                  <c:v>W05</c:v>
                </c:pt>
                <c:pt idx="17">
                  <c:v>W06</c:v>
                </c:pt>
                <c:pt idx="18">
                  <c:v>W07</c:v>
                </c:pt>
                <c:pt idx="19">
                  <c:v>W08</c:v>
                </c:pt>
                <c:pt idx="20">
                  <c:v>W09</c:v>
                </c:pt>
                <c:pt idx="21">
                  <c:v>W10</c:v>
                </c:pt>
                <c:pt idx="22">
                  <c:v>W11</c:v>
                </c:pt>
                <c:pt idx="23">
                  <c:v>W12</c:v>
                </c:pt>
                <c:pt idx="24">
                  <c:v>W01</c:v>
                </c:pt>
                <c:pt idx="25">
                  <c:v>W02</c:v>
                </c:pt>
                <c:pt idx="26">
                  <c:v>W03</c:v>
                </c:pt>
                <c:pt idx="27">
                  <c:v>W04</c:v>
                </c:pt>
                <c:pt idx="28">
                  <c:v>W05</c:v>
                </c:pt>
                <c:pt idx="29">
                  <c:v>W06</c:v>
                </c:pt>
                <c:pt idx="30">
                  <c:v>W07</c:v>
                </c:pt>
                <c:pt idx="31">
                  <c:v>W08</c:v>
                </c:pt>
                <c:pt idx="32">
                  <c:v>W09</c:v>
                </c:pt>
                <c:pt idx="33">
                  <c:v>W10</c:v>
                </c:pt>
                <c:pt idx="34">
                  <c:v>W11</c:v>
                </c:pt>
                <c:pt idx="35">
                  <c:v>W12</c:v>
                </c:pt>
                <c:pt idx="36">
                  <c:v>W01</c:v>
                </c:pt>
                <c:pt idx="37">
                  <c:v>W02</c:v>
                </c:pt>
                <c:pt idx="38">
                  <c:v>W03</c:v>
                </c:pt>
                <c:pt idx="39">
                  <c:v>W04</c:v>
                </c:pt>
                <c:pt idx="40">
                  <c:v>W05</c:v>
                </c:pt>
                <c:pt idx="41">
                  <c:v>W06</c:v>
                </c:pt>
                <c:pt idx="42">
                  <c:v>W07</c:v>
                </c:pt>
                <c:pt idx="43">
                  <c:v>W08</c:v>
                </c:pt>
                <c:pt idx="44">
                  <c:v>W09</c:v>
                </c:pt>
                <c:pt idx="45">
                  <c:v>W10</c:v>
                </c:pt>
                <c:pt idx="46">
                  <c:v>W11</c:v>
                </c:pt>
                <c:pt idx="47">
                  <c:v>W12</c:v>
                </c:pt>
                <c:pt idx="48">
                  <c:v>W01</c:v>
                </c:pt>
                <c:pt idx="49">
                  <c:v>W02</c:v>
                </c:pt>
                <c:pt idx="50">
                  <c:v>W03</c:v>
                </c:pt>
                <c:pt idx="51">
                  <c:v>W04</c:v>
                </c:pt>
                <c:pt idx="52">
                  <c:v>W05</c:v>
                </c:pt>
                <c:pt idx="53">
                  <c:v>W06</c:v>
                </c:pt>
                <c:pt idx="54">
                  <c:v>W07</c:v>
                </c:pt>
                <c:pt idx="55">
                  <c:v>W08</c:v>
                </c:pt>
                <c:pt idx="56">
                  <c:v>W09</c:v>
                </c:pt>
                <c:pt idx="57">
                  <c:v>W10</c:v>
                </c:pt>
                <c:pt idx="58">
                  <c:v>W11</c:v>
                </c:pt>
                <c:pt idx="59">
                  <c:v>W12</c:v>
                </c:pt>
                <c:pt idx="60">
                  <c:v>W01</c:v>
                </c:pt>
                <c:pt idx="61">
                  <c:v>W02</c:v>
                </c:pt>
                <c:pt idx="62">
                  <c:v>W03</c:v>
                </c:pt>
                <c:pt idx="63">
                  <c:v>W04</c:v>
                </c:pt>
                <c:pt idx="64">
                  <c:v>W05</c:v>
                </c:pt>
                <c:pt idx="65">
                  <c:v>W06</c:v>
                </c:pt>
                <c:pt idx="66">
                  <c:v>W07</c:v>
                </c:pt>
                <c:pt idx="67">
                  <c:v>W08</c:v>
                </c:pt>
                <c:pt idx="68">
                  <c:v>W09</c:v>
                </c:pt>
                <c:pt idx="69">
                  <c:v>W10</c:v>
                </c:pt>
                <c:pt idx="70">
                  <c:v>W11</c:v>
                </c:pt>
                <c:pt idx="71">
                  <c:v>W12</c:v>
                </c:pt>
              </c:strCache>
            </c:strRef>
          </c:cat>
          <c:val>
            <c:numRef>
              <c:f>'[1]S&amp;OP Dashboard'!$D$2:$D$73</c:f>
              <c:numCache>
                <c:formatCode>General</c:formatCode>
                <c:ptCount val="72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48</c:v>
                </c:pt>
                <c:pt idx="4">
                  <c:v>47</c:v>
                </c:pt>
                <c:pt idx="5">
                  <c:v>52</c:v>
                </c:pt>
                <c:pt idx="6">
                  <c:v>56</c:v>
                </c:pt>
                <c:pt idx="7">
                  <c:v>60</c:v>
                </c:pt>
                <c:pt idx="8">
                  <c:v>68</c:v>
                </c:pt>
                <c:pt idx="9">
                  <c:v>69</c:v>
                </c:pt>
                <c:pt idx="10">
                  <c:v>78</c:v>
                </c:pt>
                <c:pt idx="11">
                  <c:v>70</c:v>
                </c:pt>
                <c:pt idx="12">
                  <c:v>43</c:v>
                </c:pt>
                <c:pt idx="13">
                  <c:v>50</c:v>
                </c:pt>
                <c:pt idx="14">
                  <c:v>47</c:v>
                </c:pt>
                <c:pt idx="15">
                  <c:v>40</c:v>
                </c:pt>
                <c:pt idx="16">
                  <c:v>31</c:v>
                </c:pt>
                <c:pt idx="17">
                  <c:v>26</c:v>
                </c:pt>
                <c:pt idx="18">
                  <c:v>25</c:v>
                </c:pt>
                <c:pt idx="19">
                  <c:v>18</c:v>
                </c:pt>
                <c:pt idx="20">
                  <c:v>25</c:v>
                </c:pt>
                <c:pt idx="21">
                  <c:v>26</c:v>
                </c:pt>
                <c:pt idx="22">
                  <c:v>17</c:v>
                </c:pt>
                <c:pt idx="23">
                  <c:v>16</c:v>
                </c:pt>
                <c:pt idx="24">
                  <c:v>46</c:v>
                </c:pt>
                <c:pt idx="25">
                  <c:v>44</c:v>
                </c:pt>
                <c:pt idx="26">
                  <c:v>34</c:v>
                </c:pt>
                <c:pt idx="27">
                  <c:v>35</c:v>
                </c:pt>
                <c:pt idx="28">
                  <c:v>32</c:v>
                </c:pt>
                <c:pt idx="29">
                  <c:v>32</c:v>
                </c:pt>
                <c:pt idx="30">
                  <c:v>40</c:v>
                </c:pt>
                <c:pt idx="31">
                  <c:v>46</c:v>
                </c:pt>
                <c:pt idx="32">
                  <c:v>43</c:v>
                </c:pt>
                <c:pt idx="33">
                  <c:v>35</c:v>
                </c:pt>
                <c:pt idx="34">
                  <c:v>27</c:v>
                </c:pt>
                <c:pt idx="35">
                  <c:v>17</c:v>
                </c:pt>
                <c:pt idx="36">
                  <c:v>40</c:v>
                </c:pt>
                <c:pt idx="37">
                  <c:v>34</c:v>
                </c:pt>
                <c:pt idx="38">
                  <c:v>37</c:v>
                </c:pt>
                <c:pt idx="39">
                  <c:v>33</c:v>
                </c:pt>
                <c:pt idx="40">
                  <c:v>31</c:v>
                </c:pt>
                <c:pt idx="41">
                  <c:v>35</c:v>
                </c:pt>
                <c:pt idx="42">
                  <c:v>39</c:v>
                </c:pt>
                <c:pt idx="43">
                  <c:v>38</c:v>
                </c:pt>
                <c:pt idx="44">
                  <c:v>40</c:v>
                </c:pt>
                <c:pt idx="45">
                  <c:v>48</c:v>
                </c:pt>
                <c:pt idx="46">
                  <c:v>44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61</c:v>
                </c:pt>
                <c:pt idx="51">
                  <c:v>61</c:v>
                </c:pt>
                <c:pt idx="52">
                  <c:v>57</c:v>
                </c:pt>
                <c:pt idx="53">
                  <c:v>47</c:v>
                </c:pt>
                <c:pt idx="54">
                  <c:v>37</c:v>
                </c:pt>
                <c:pt idx="55">
                  <c:v>46</c:v>
                </c:pt>
                <c:pt idx="56">
                  <c:v>48</c:v>
                </c:pt>
                <c:pt idx="57">
                  <c:v>46</c:v>
                </c:pt>
                <c:pt idx="58">
                  <c:v>38</c:v>
                </c:pt>
                <c:pt idx="59">
                  <c:v>34</c:v>
                </c:pt>
                <c:pt idx="60">
                  <c:v>41</c:v>
                </c:pt>
                <c:pt idx="61">
                  <c:v>35</c:v>
                </c:pt>
                <c:pt idx="62">
                  <c:v>25</c:v>
                </c:pt>
                <c:pt idx="63">
                  <c:v>15</c:v>
                </c:pt>
                <c:pt idx="64">
                  <c:v>23</c:v>
                </c:pt>
                <c:pt idx="65">
                  <c:v>14</c:v>
                </c:pt>
                <c:pt idx="66">
                  <c:v>15</c:v>
                </c:pt>
                <c:pt idx="67">
                  <c:v>10</c:v>
                </c:pt>
                <c:pt idx="68">
                  <c:v>3</c:v>
                </c:pt>
                <c:pt idx="69">
                  <c:v>3</c:v>
                </c:pt>
                <c:pt idx="70">
                  <c:v>9</c:v>
                </c:pt>
                <c:pt idx="7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B-4CF0-A5D9-C8E8E6D328CC}"/>
            </c:ext>
          </c:extLst>
        </c:ser>
        <c:ser>
          <c:idx val="1"/>
          <c:order val="1"/>
          <c:tx>
            <c:strRef>
              <c:f>'[1]S&amp;OP Dashboard'!$E$1</c:f>
              <c:strCache>
                <c:ptCount val="1"/>
                <c:pt idx="0">
                  <c:v>Safety Stock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'[1]S&amp;OP Dashboard'!$A$2:$A$73</c:f>
              <c:strCache>
                <c:ptCount val="72"/>
                <c:pt idx="0">
                  <c:v>W01</c:v>
                </c:pt>
                <c:pt idx="1">
                  <c:v>W02</c:v>
                </c:pt>
                <c:pt idx="2">
                  <c:v>W03</c:v>
                </c:pt>
                <c:pt idx="3">
                  <c:v>W04</c:v>
                </c:pt>
                <c:pt idx="4">
                  <c:v>W05</c:v>
                </c:pt>
                <c:pt idx="5">
                  <c:v>W06</c:v>
                </c:pt>
                <c:pt idx="6">
                  <c:v>W07</c:v>
                </c:pt>
                <c:pt idx="7">
                  <c:v>W08</c:v>
                </c:pt>
                <c:pt idx="8">
                  <c:v>W09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W01</c:v>
                </c:pt>
                <c:pt idx="13">
                  <c:v>W02</c:v>
                </c:pt>
                <c:pt idx="14">
                  <c:v>W03</c:v>
                </c:pt>
                <c:pt idx="15">
                  <c:v>W04</c:v>
                </c:pt>
                <c:pt idx="16">
                  <c:v>W05</c:v>
                </c:pt>
                <c:pt idx="17">
                  <c:v>W06</c:v>
                </c:pt>
                <c:pt idx="18">
                  <c:v>W07</c:v>
                </c:pt>
                <c:pt idx="19">
                  <c:v>W08</c:v>
                </c:pt>
                <c:pt idx="20">
                  <c:v>W09</c:v>
                </c:pt>
                <c:pt idx="21">
                  <c:v>W10</c:v>
                </c:pt>
                <c:pt idx="22">
                  <c:v>W11</c:v>
                </c:pt>
                <c:pt idx="23">
                  <c:v>W12</c:v>
                </c:pt>
                <c:pt idx="24">
                  <c:v>W01</c:v>
                </c:pt>
                <c:pt idx="25">
                  <c:v>W02</c:v>
                </c:pt>
                <c:pt idx="26">
                  <c:v>W03</c:v>
                </c:pt>
                <c:pt idx="27">
                  <c:v>W04</c:v>
                </c:pt>
                <c:pt idx="28">
                  <c:v>W05</c:v>
                </c:pt>
                <c:pt idx="29">
                  <c:v>W06</c:v>
                </c:pt>
                <c:pt idx="30">
                  <c:v>W07</c:v>
                </c:pt>
                <c:pt idx="31">
                  <c:v>W08</c:v>
                </c:pt>
                <c:pt idx="32">
                  <c:v>W09</c:v>
                </c:pt>
                <c:pt idx="33">
                  <c:v>W10</c:v>
                </c:pt>
                <c:pt idx="34">
                  <c:v>W11</c:v>
                </c:pt>
                <c:pt idx="35">
                  <c:v>W12</c:v>
                </c:pt>
                <c:pt idx="36">
                  <c:v>W01</c:v>
                </c:pt>
                <c:pt idx="37">
                  <c:v>W02</c:v>
                </c:pt>
                <c:pt idx="38">
                  <c:v>W03</c:v>
                </c:pt>
                <c:pt idx="39">
                  <c:v>W04</c:v>
                </c:pt>
                <c:pt idx="40">
                  <c:v>W05</c:v>
                </c:pt>
                <c:pt idx="41">
                  <c:v>W06</c:v>
                </c:pt>
                <c:pt idx="42">
                  <c:v>W07</c:v>
                </c:pt>
                <c:pt idx="43">
                  <c:v>W08</c:v>
                </c:pt>
                <c:pt idx="44">
                  <c:v>W09</c:v>
                </c:pt>
                <c:pt idx="45">
                  <c:v>W10</c:v>
                </c:pt>
                <c:pt idx="46">
                  <c:v>W11</c:v>
                </c:pt>
                <c:pt idx="47">
                  <c:v>W12</c:v>
                </c:pt>
                <c:pt idx="48">
                  <c:v>W01</c:v>
                </c:pt>
                <c:pt idx="49">
                  <c:v>W02</c:v>
                </c:pt>
                <c:pt idx="50">
                  <c:v>W03</c:v>
                </c:pt>
                <c:pt idx="51">
                  <c:v>W04</c:v>
                </c:pt>
                <c:pt idx="52">
                  <c:v>W05</c:v>
                </c:pt>
                <c:pt idx="53">
                  <c:v>W06</c:v>
                </c:pt>
                <c:pt idx="54">
                  <c:v>W07</c:v>
                </c:pt>
                <c:pt idx="55">
                  <c:v>W08</c:v>
                </c:pt>
                <c:pt idx="56">
                  <c:v>W09</c:v>
                </c:pt>
                <c:pt idx="57">
                  <c:v>W10</c:v>
                </c:pt>
                <c:pt idx="58">
                  <c:v>W11</c:v>
                </c:pt>
                <c:pt idx="59">
                  <c:v>W12</c:v>
                </c:pt>
                <c:pt idx="60">
                  <c:v>W01</c:v>
                </c:pt>
                <c:pt idx="61">
                  <c:v>W02</c:v>
                </c:pt>
                <c:pt idx="62">
                  <c:v>W03</c:v>
                </c:pt>
                <c:pt idx="63">
                  <c:v>W04</c:v>
                </c:pt>
                <c:pt idx="64">
                  <c:v>W05</c:v>
                </c:pt>
                <c:pt idx="65">
                  <c:v>W06</c:v>
                </c:pt>
                <c:pt idx="66">
                  <c:v>W07</c:v>
                </c:pt>
                <c:pt idx="67">
                  <c:v>W08</c:v>
                </c:pt>
                <c:pt idx="68">
                  <c:v>W09</c:v>
                </c:pt>
                <c:pt idx="69">
                  <c:v>W10</c:v>
                </c:pt>
                <c:pt idx="70">
                  <c:v>W11</c:v>
                </c:pt>
                <c:pt idx="71">
                  <c:v>W12</c:v>
                </c:pt>
              </c:strCache>
            </c:strRef>
          </c:cat>
          <c:val>
            <c:numRef>
              <c:f>'[1]S&amp;OP Dashboard'!$E$2:$E$73</c:f>
              <c:numCache>
                <c:formatCode>General</c:formatCode>
                <c:ptCount val="72"/>
                <c:pt idx="3">
                  <c:v>15.68223517232158</c:v>
                </c:pt>
                <c:pt idx="4">
                  <c:v>15.68223517232158</c:v>
                </c:pt>
                <c:pt idx="5">
                  <c:v>11.898319209031159</c:v>
                </c:pt>
                <c:pt idx="6">
                  <c:v>29.06686257579241</c:v>
                </c:pt>
                <c:pt idx="7">
                  <c:v>22.763622295232398</c:v>
                </c:pt>
                <c:pt idx="8">
                  <c:v>24.768326548234981</c:v>
                </c:pt>
                <c:pt idx="9">
                  <c:v>13.336791218280361</c:v>
                </c:pt>
                <c:pt idx="10">
                  <c:v>11.58921912813801</c:v>
                </c:pt>
                <c:pt idx="11">
                  <c:v>21.06578980242611</c:v>
                </c:pt>
                <c:pt idx="12">
                  <c:v>17.226505739702411</c:v>
                </c:pt>
                <c:pt idx="13">
                  <c:v>9.668117707185818</c:v>
                </c:pt>
                <c:pt idx="14">
                  <c:v>32.765416218934277</c:v>
                </c:pt>
                <c:pt idx="15">
                  <c:v>32.263020627337447</c:v>
                </c:pt>
                <c:pt idx="16">
                  <c:v>9.6681177071858198</c:v>
                </c:pt>
                <c:pt idx="17">
                  <c:v>29.988872936474319</c:v>
                </c:pt>
                <c:pt idx="18">
                  <c:v>29.988872936474319</c:v>
                </c:pt>
                <c:pt idx="19">
                  <c:v>34.228387341503563</c:v>
                </c:pt>
                <c:pt idx="20">
                  <c:v>21.534449145497121</c:v>
                </c:pt>
                <c:pt idx="21">
                  <c:v>21.972482790982031</c:v>
                </c:pt>
                <c:pt idx="22">
                  <c:v>14.97172334769782</c:v>
                </c:pt>
                <c:pt idx="23">
                  <c:v>10.735571712768721</c:v>
                </c:pt>
                <c:pt idx="24">
                  <c:v>9.0874914030220673</c:v>
                </c:pt>
                <c:pt idx="25">
                  <c:v>20.674440742133751</c:v>
                </c:pt>
                <c:pt idx="26">
                  <c:v>22.157560786332091</c:v>
                </c:pt>
                <c:pt idx="27">
                  <c:v>17.64291642557998</c:v>
                </c:pt>
                <c:pt idx="28">
                  <c:v>14.38436651368422</c:v>
                </c:pt>
                <c:pt idx="29">
                  <c:v>19.453213102210128</c:v>
                </c:pt>
                <c:pt idx="30">
                  <c:v>5.9491596045155806</c:v>
                </c:pt>
                <c:pt idx="31">
                  <c:v>15.33109585124299</c:v>
                </c:pt>
                <c:pt idx="32">
                  <c:v>21.45</c:v>
                </c:pt>
                <c:pt idx="33">
                  <c:v>17.487924405143112</c:v>
                </c:pt>
                <c:pt idx="34">
                  <c:v>21.576549770526331</c:v>
                </c:pt>
                <c:pt idx="35">
                  <c:v>12.16233941312279</c:v>
                </c:pt>
                <c:pt idx="36">
                  <c:v>12.4935983607606</c:v>
                </c:pt>
                <c:pt idx="37">
                  <c:v>13.43847089515768</c:v>
                </c:pt>
                <c:pt idx="38">
                  <c:v>20.630499266862191</c:v>
                </c:pt>
                <c:pt idx="39">
                  <c:v>21.280096334368451</c:v>
                </c:pt>
                <c:pt idx="40">
                  <c:v>22.198479677671621</c:v>
                </c:pt>
                <c:pt idx="41">
                  <c:v>19.685083184990649</c:v>
                </c:pt>
                <c:pt idx="42">
                  <c:v>5.7946095640690061</c:v>
                </c:pt>
                <c:pt idx="43">
                  <c:v>10.735571712768721</c:v>
                </c:pt>
                <c:pt idx="44">
                  <c:v>22.46263564232839</c:v>
                </c:pt>
                <c:pt idx="45">
                  <c:v>17.79655865609978</c:v>
                </c:pt>
                <c:pt idx="46">
                  <c:v>20.630499266862159</c:v>
                </c:pt>
                <c:pt idx="47">
                  <c:v>18.174982806044131</c:v>
                </c:pt>
                <c:pt idx="48">
                  <c:v>23.87278785563181</c:v>
                </c:pt>
                <c:pt idx="49">
                  <c:v>19.822903420034109</c:v>
                </c:pt>
                <c:pt idx="50">
                  <c:v>27.42840680754173</c:v>
                </c:pt>
                <c:pt idx="51">
                  <c:v>20.630499266862191</c:v>
                </c:pt>
                <c:pt idx="52">
                  <c:v>22.401953039857961</c:v>
                </c:pt>
                <c:pt idx="53">
                  <c:v>3.43474889911912</c:v>
                </c:pt>
                <c:pt idx="54">
                  <c:v>6.6</c:v>
                </c:pt>
                <c:pt idx="55">
                  <c:v>22.88290846898623</c:v>
                </c:pt>
                <c:pt idx="56">
                  <c:v>22.280092010582042</c:v>
                </c:pt>
                <c:pt idx="57">
                  <c:v>20.630499266862191</c:v>
                </c:pt>
                <c:pt idx="58">
                  <c:v>15.85488883593953</c:v>
                </c:pt>
                <c:pt idx="59">
                  <c:v>17.64291642557998</c:v>
                </c:pt>
                <c:pt idx="60">
                  <c:v>25.685647743438391</c:v>
                </c:pt>
                <c:pt idx="61">
                  <c:v>31.05917738769012</c:v>
                </c:pt>
                <c:pt idx="62">
                  <c:v>7.5612498966771353</c:v>
                </c:pt>
                <c:pt idx="63">
                  <c:v>28.14689148023276</c:v>
                </c:pt>
                <c:pt idx="64">
                  <c:v>20.89276190454488</c:v>
                </c:pt>
                <c:pt idx="65">
                  <c:v>25.041615363230889</c:v>
                </c:pt>
                <c:pt idx="66">
                  <c:v>25.632596435008331</c:v>
                </c:pt>
                <c:pt idx="67">
                  <c:v>10.8197735650983</c:v>
                </c:pt>
                <c:pt idx="68">
                  <c:v>18.099930939094769</c:v>
                </c:pt>
                <c:pt idx="69">
                  <c:v>20.163333057805701</c:v>
                </c:pt>
                <c:pt idx="70">
                  <c:v>19.891455452027639</c:v>
                </c:pt>
                <c:pt idx="71">
                  <c:v>8.7309793265131486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BB-4CF0-A5D9-C8E8E6D32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Planned Order Quantity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'[1]S&amp;OP Dashboard'!$F$1</c:f>
              <c:strCache>
                <c:ptCount val="1"/>
                <c:pt idx="0">
                  <c:v>Planned Order Quantity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'[1]S&amp;OP Dashboard'!$A$2:$A$73</c:f>
              <c:strCache>
                <c:ptCount val="72"/>
                <c:pt idx="0">
                  <c:v>W01</c:v>
                </c:pt>
                <c:pt idx="1">
                  <c:v>W02</c:v>
                </c:pt>
                <c:pt idx="2">
                  <c:v>W03</c:v>
                </c:pt>
                <c:pt idx="3">
                  <c:v>W04</c:v>
                </c:pt>
                <c:pt idx="4">
                  <c:v>W05</c:v>
                </c:pt>
                <c:pt idx="5">
                  <c:v>W06</c:v>
                </c:pt>
                <c:pt idx="6">
                  <c:v>W07</c:v>
                </c:pt>
                <c:pt idx="7">
                  <c:v>W08</c:v>
                </c:pt>
                <c:pt idx="8">
                  <c:v>W09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W01</c:v>
                </c:pt>
                <c:pt idx="13">
                  <c:v>W02</c:v>
                </c:pt>
                <c:pt idx="14">
                  <c:v>W03</c:v>
                </c:pt>
                <c:pt idx="15">
                  <c:v>W04</c:v>
                </c:pt>
                <c:pt idx="16">
                  <c:v>W05</c:v>
                </c:pt>
                <c:pt idx="17">
                  <c:v>W06</c:v>
                </c:pt>
                <c:pt idx="18">
                  <c:v>W07</c:v>
                </c:pt>
                <c:pt idx="19">
                  <c:v>W08</c:v>
                </c:pt>
                <c:pt idx="20">
                  <c:v>W09</c:v>
                </c:pt>
                <c:pt idx="21">
                  <c:v>W10</c:v>
                </c:pt>
                <c:pt idx="22">
                  <c:v>W11</c:v>
                </c:pt>
                <c:pt idx="23">
                  <c:v>W12</c:v>
                </c:pt>
                <c:pt idx="24">
                  <c:v>W01</c:v>
                </c:pt>
                <c:pt idx="25">
                  <c:v>W02</c:v>
                </c:pt>
                <c:pt idx="26">
                  <c:v>W03</c:v>
                </c:pt>
                <c:pt idx="27">
                  <c:v>W04</c:v>
                </c:pt>
                <c:pt idx="28">
                  <c:v>W05</c:v>
                </c:pt>
                <c:pt idx="29">
                  <c:v>W06</c:v>
                </c:pt>
                <c:pt idx="30">
                  <c:v>W07</c:v>
                </c:pt>
                <c:pt idx="31">
                  <c:v>W08</c:v>
                </c:pt>
                <c:pt idx="32">
                  <c:v>W09</c:v>
                </c:pt>
                <c:pt idx="33">
                  <c:v>W10</c:v>
                </c:pt>
                <c:pt idx="34">
                  <c:v>W11</c:v>
                </c:pt>
                <c:pt idx="35">
                  <c:v>W12</c:v>
                </c:pt>
                <c:pt idx="36">
                  <c:v>W01</c:v>
                </c:pt>
                <c:pt idx="37">
                  <c:v>W02</c:v>
                </c:pt>
                <c:pt idx="38">
                  <c:v>W03</c:v>
                </c:pt>
                <c:pt idx="39">
                  <c:v>W04</c:v>
                </c:pt>
                <c:pt idx="40">
                  <c:v>W05</c:v>
                </c:pt>
                <c:pt idx="41">
                  <c:v>W06</c:v>
                </c:pt>
                <c:pt idx="42">
                  <c:v>W07</c:v>
                </c:pt>
                <c:pt idx="43">
                  <c:v>W08</c:v>
                </c:pt>
                <c:pt idx="44">
                  <c:v>W09</c:v>
                </c:pt>
                <c:pt idx="45">
                  <c:v>W10</c:v>
                </c:pt>
                <c:pt idx="46">
                  <c:v>W11</c:v>
                </c:pt>
                <c:pt idx="47">
                  <c:v>W12</c:v>
                </c:pt>
                <c:pt idx="48">
                  <c:v>W01</c:v>
                </c:pt>
                <c:pt idx="49">
                  <c:v>W02</c:v>
                </c:pt>
                <c:pt idx="50">
                  <c:v>W03</c:v>
                </c:pt>
                <c:pt idx="51">
                  <c:v>W04</c:v>
                </c:pt>
                <c:pt idx="52">
                  <c:v>W05</c:v>
                </c:pt>
                <c:pt idx="53">
                  <c:v>W06</c:v>
                </c:pt>
                <c:pt idx="54">
                  <c:v>W07</c:v>
                </c:pt>
                <c:pt idx="55">
                  <c:v>W08</c:v>
                </c:pt>
                <c:pt idx="56">
                  <c:v>W09</c:v>
                </c:pt>
                <c:pt idx="57">
                  <c:v>W10</c:v>
                </c:pt>
                <c:pt idx="58">
                  <c:v>W11</c:v>
                </c:pt>
                <c:pt idx="59">
                  <c:v>W12</c:v>
                </c:pt>
                <c:pt idx="60">
                  <c:v>W01</c:v>
                </c:pt>
                <c:pt idx="61">
                  <c:v>W02</c:v>
                </c:pt>
                <c:pt idx="62">
                  <c:v>W03</c:v>
                </c:pt>
                <c:pt idx="63">
                  <c:v>W04</c:v>
                </c:pt>
                <c:pt idx="64">
                  <c:v>W05</c:v>
                </c:pt>
                <c:pt idx="65">
                  <c:v>W06</c:v>
                </c:pt>
                <c:pt idx="66">
                  <c:v>W07</c:v>
                </c:pt>
                <c:pt idx="67">
                  <c:v>W08</c:v>
                </c:pt>
                <c:pt idx="68">
                  <c:v>W09</c:v>
                </c:pt>
                <c:pt idx="69">
                  <c:v>W10</c:v>
                </c:pt>
                <c:pt idx="70">
                  <c:v>W11</c:v>
                </c:pt>
                <c:pt idx="71">
                  <c:v>W12</c:v>
                </c:pt>
              </c:strCache>
            </c:strRef>
          </c:cat>
          <c:val>
            <c:numRef>
              <c:f>'[1]S&amp;OP Dashboard'!$F$2:$F$73</c:f>
              <c:numCache>
                <c:formatCode>General</c:formatCode>
                <c:ptCount val="72"/>
                <c:pt idx="3">
                  <c:v>42.682235172321583</c:v>
                </c:pt>
                <c:pt idx="4">
                  <c:v>55.682235172321583</c:v>
                </c:pt>
                <c:pt idx="5">
                  <c:v>69.898319209031172</c:v>
                </c:pt>
                <c:pt idx="6">
                  <c:v>67.066862575792413</c:v>
                </c:pt>
                <c:pt idx="7">
                  <c:v>64.763622295232409</c:v>
                </c:pt>
                <c:pt idx="8">
                  <c:v>54.768326548234981</c:v>
                </c:pt>
                <c:pt idx="9">
                  <c:v>43.336791218280347</c:v>
                </c:pt>
                <c:pt idx="10">
                  <c:v>54.589219128138012</c:v>
                </c:pt>
                <c:pt idx="11">
                  <c:v>76.06578980242611</c:v>
                </c:pt>
                <c:pt idx="12">
                  <c:v>73.226505739702418</c:v>
                </c:pt>
                <c:pt idx="13">
                  <c:v>35.668117707185807</c:v>
                </c:pt>
                <c:pt idx="14">
                  <c:v>72.765416218934291</c:v>
                </c:pt>
                <c:pt idx="15">
                  <c:v>60.263020627337447</c:v>
                </c:pt>
                <c:pt idx="16">
                  <c:v>67.668117707185814</c:v>
                </c:pt>
                <c:pt idx="17">
                  <c:v>66.988872936474309</c:v>
                </c:pt>
                <c:pt idx="18">
                  <c:v>52.988872936474309</c:v>
                </c:pt>
                <c:pt idx="19">
                  <c:v>78.228387341503549</c:v>
                </c:pt>
                <c:pt idx="20">
                  <c:v>54.534449145497121</c:v>
                </c:pt>
                <c:pt idx="21">
                  <c:v>49.972482790982028</c:v>
                </c:pt>
                <c:pt idx="22">
                  <c:v>59.971723347697818</c:v>
                </c:pt>
                <c:pt idx="23">
                  <c:v>31.735571712768721</c:v>
                </c:pt>
                <c:pt idx="24">
                  <c:v>64.087491403022071</c:v>
                </c:pt>
                <c:pt idx="25">
                  <c:v>53.674440742133747</c:v>
                </c:pt>
                <c:pt idx="26">
                  <c:v>72.157560786332084</c:v>
                </c:pt>
                <c:pt idx="27">
                  <c:v>51.642916425579983</c:v>
                </c:pt>
                <c:pt idx="28">
                  <c:v>41.384366513684228</c:v>
                </c:pt>
                <c:pt idx="29">
                  <c:v>52.453213102210128</c:v>
                </c:pt>
                <c:pt idx="30">
                  <c:v>47.949159604515593</c:v>
                </c:pt>
                <c:pt idx="31">
                  <c:v>74.331095851242992</c:v>
                </c:pt>
                <c:pt idx="32">
                  <c:v>61.45</c:v>
                </c:pt>
                <c:pt idx="33">
                  <c:v>52.487924405143097</c:v>
                </c:pt>
                <c:pt idx="34">
                  <c:v>58.576549770526327</c:v>
                </c:pt>
                <c:pt idx="35">
                  <c:v>55.162339413122787</c:v>
                </c:pt>
                <c:pt idx="36">
                  <c:v>36.4935983607606</c:v>
                </c:pt>
                <c:pt idx="37">
                  <c:v>71.438470895157678</c:v>
                </c:pt>
                <c:pt idx="38">
                  <c:v>67.630499266862188</c:v>
                </c:pt>
                <c:pt idx="39">
                  <c:v>47.280096334368451</c:v>
                </c:pt>
                <c:pt idx="40">
                  <c:v>50.198479677671628</c:v>
                </c:pt>
                <c:pt idx="41">
                  <c:v>46.685083184990653</c:v>
                </c:pt>
                <c:pt idx="42">
                  <c:v>36.794609564069013</c:v>
                </c:pt>
                <c:pt idx="43">
                  <c:v>63.735571712768717</c:v>
                </c:pt>
                <c:pt idx="44">
                  <c:v>74.462635642328394</c:v>
                </c:pt>
                <c:pt idx="45">
                  <c:v>59.796558656099783</c:v>
                </c:pt>
                <c:pt idx="46">
                  <c:v>63.630499266862159</c:v>
                </c:pt>
                <c:pt idx="47">
                  <c:v>74.174982806044142</c:v>
                </c:pt>
                <c:pt idx="48">
                  <c:v>74.872787855631799</c:v>
                </c:pt>
                <c:pt idx="49">
                  <c:v>42.822903420034109</c:v>
                </c:pt>
                <c:pt idx="50">
                  <c:v>76.428406807541734</c:v>
                </c:pt>
                <c:pt idx="51">
                  <c:v>76.630499266862188</c:v>
                </c:pt>
                <c:pt idx="52">
                  <c:v>64.401953039857972</c:v>
                </c:pt>
                <c:pt idx="53">
                  <c:v>61.434748899119107</c:v>
                </c:pt>
                <c:pt idx="54">
                  <c:v>40.599999999999987</c:v>
                </c:pt>
                <c:pt idx="55">
                  <c:v>70.882908468986216</c:v>
                </c:pt>
                <c:pt idx="56">
                  <c:v>77.280092010582052</c:v>
                </c:pt>
                <c:pt idx="57">
                  <c:v>52.630499266862188</c:v>
                </c:pt>
                <c:pt idx="58">
                  <c:v>66.854888835939533</c:v>
                </c:pt>
                <c:pt idx="59">
                  <c:v>43.642916425579983</c:v>
                </c:pt>
                <c:pt idx="60">
                  <c:v>50.685647743438381</c:v>
                </c:pt>
                <c:pt idx="61">
                  <c:v>58.059177387690127</c:v>
                </c:pt>
                <c:pt idx="62">
                  <c:v>53.56124989667714</c:v>
                </c:pt>
                <c:pt idx="63">
                  <c:v>56.146891480232767</c:v>
                </c:pt>
                <c:pt idx="64">
                  <c:v>76.892761904544869</c:v>
                </c:pt>
                <c:pt idx="65">
                  <c:v>77.041615363230903</c:v>
                </c:pt>
                <c:pt idx="66">
                  <c:v>68.632596435008338</c:v>
                </c:pt>
                <c:pt idx="67">
                  <c:v>44.819773565098302</c:v>
                </c:pt>
                <c:pt idx="68">
                  <c:v>69.099930939094776</c:v>
                </c:pt>
                <c:pt idx="69">
                  <c:v>71.163333057805687</c:v>
                </c:pt>
                <c:pt idx="70">
                  <c:v>62.891455452027628</c:v>
                </c:pt>
                <c:pt idx="71">
                  <c:v>39.73097932651315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5C-4B05-87F8-FF7AE40FA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0</xdr:row>
      <xdr:rowOff>100012</xdr:rowOff>
    </xdr:from>
    <xdr:to>
      <xdr:col>15</xdr:col>
      <xdr:colOff>200025</xdr:colOff>
      <xdr:row>14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7A2C0E7-65A7-F779-4E41-9BF923B6B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495300</xdr:colOff>
      <xdr:row>15</xdr:row>
      <xdr:rowOff>166687</xdr:rowOff>
    </xdr:from>
    <xdr:to>
      <xdr:col>15</xdr:col>
      <xdr:colOff>190500</xdr:colOff>
      <xdr:row>30</xdr:row>
      <xdr:rowOff>52387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BC94BE-1A6E-34B4-916C-8774CA4D2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495300</xdr:colOff>
      <xdr:row>31</xdr:row>
      <xdr:rowOff>52387</xdr:rowOff>
    </xdr:from>
    <xdr:to>
      <xdr:col>15</xdr:col>
      <xdr:colOff>190500</xdr:colOff>
      <xdr:row>45</xdr:row>
      <xdr:rowOff>128587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B74A950-DA13-DD50-7BAE-0DF38AD6D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466725</xdr:colOff>
      <xdr:row>46</xdr:row>
      <xdr:rowOff>147637</xdr:rowOff>
    </xdr:from>
    <xdr:to>
      <xdr:col>15</xdr:col>
      <xdr:colOff>161925</xdr:colOff>
      <xdr:row>61</xdr:row>
      <xdr:rowOff>33337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9A373C2-C201-EF75-A657-CC99FE01C3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495300</xdr:colOff>
      <xdr:row>62</xdr:row>
      <xdr:rowOff>42862</xdr:rowOff>
    </xdr:from>
    <xdr:to>
      <xdr:col>15</xdr:col>
      <xdr:colOff>190500</xdr:colOff>
      <xdr:row>76</xdr:row>
      <xdr:rowOff>119062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37666E8-8A8D-EA87-89AE-7394E87E3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485775</xdr:colOff>
      <xdr:row>77</xdr:row>
      <xdr:rowOff>157162</xdr:rowOff>
    </xdr:from>
    <xdr:to>
      <xdr:col>15</xdr:col>
      <xdr:colOff>180975</xdr:colOff>
      <xdr:row>92</xdr:row>
      <xdr:rowOff>42862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B8C664F-7A3A-0C5E-287F-9433A6C7D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514350</xdr:colOff>
      <xdr:row>0</xdr:row>
      <xdr:rowOff>28575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81A5FE-1C9A-4873-9DD1-34335398CB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12</xdr:col>
      <xdr:colOff>561975</xdr:colOff>
      <xdr:row>15</xdr:row>
      <xdr:rowOff>133350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9DA66C-6E96-4DCD-9536-594A58024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12</xdr:col>
      <xdr:colOff>600075</xdr:colOff>
      <xdr:row>32</xdr:row>
      <xdr:rowOff>47625</xdr:rowOff>
    </xdr:from>
    <xdr:ext cx="5400000" cy="27000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97EFBE-265D-4A38-BCAA-92C1508DE2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usti\Downloads\SAP_IBP_Excel_Simulation_with_SOP_Dashboard_v2.xlsx" TargetMode="External"/><Relationship Id="rId1" Type="http://schemas.openxmlformats.org/officeDocument/2006/relationships/externalLinkPath" Target="SAP_IBP_Excel_Simulation_with_SOP_Dashboard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&amp;OP Dashboard"/>
    </sheetNames>
    <sheetDataSet>
      <sheetData sheetId="0">
        <row r="1">
          <cell r="B1" t="str">
            <v>Sales Forecast</v>
          </cell>
          <cell r="C1" t="str">
            <v>Actual Sales</v>
          </cell>
          <cell r="D1" t="str">
            <v>Inventory Projection</v>
          </cell>
          <cell r="E1" t="str">
            <v>Safety Stock</v>
          </cell>
          <cell r="F1" t="str">
            <v>Planned Order Quantity</v>
          </cell>
        </row>
        <row r="2">
          <cell r="A2" t="str">
            <v>W01</v>
          </cell>
          <cell r="B2">
            <v>118</v>
          </cell>
          <cell r="C2">
            <v>111</v>
          </cell>
          <cell r="D2">
            <v>40</v>
          </cell>
        </row>
        <row r="3">
          <cell r="A3" t="str">
            <v>W02</v>
          </cell>
          <cell r="B3">
            <v>108</v>
          </cell>
          <cell r="C3">
            <v>101</v>
          </cell>
          <cell r="D3">
            <v>41</v>
          </cell>
        </row>
        <row r="4">
          <cell r="A4" t="str">
            <v>W03</v>
          </cell>
          <cell r="B4">
            <v>94</v>
          </cell>
          <cell r="C4">
            <v>92</v>
          </cell>
          <cell r="D4">
            <v>42</v>
          </cell>
        </row>
        <row r="5">
          <cell r="A5" t="str">
            <v>W04</v>
          </cell>
          <cell r="B5">
            <v>87</v>
          </cell>
          <cell r="C5">
            <v>82</v>
          </cell>
          <cell r="D5">
            <v>48</v>
          </cell>
          <cell r="E5">
            <v>15.68223517232158</v>
          </cell>
          <cell r="F5">
            <v>42.682235172321583</v>
          </cell>
        </row>
        <row r="6">
          <cell r="A6" t="str">
            <v>W05</v>
          </cell>
          <cell r="B6">
            <v>100</v>
          </cell>
          <cell r="C6">
            <v>96</v>
          </cell>
          <cell r="D6">
            <v>47</v>
          </cell>
          <cell r="E6">
            <v>15.68223517232158</v>
          </cell>
          <cell r="F6">
            <v>55.682235172321583</v>
          </cell>
        </row>
        <row r="7">
          <cell r="A7" t="str">
            <v>W06</v>
          </cell>
          <cell r="B7">
            <v>118</v>
          </cell>
          <cell r="C7">
            <v>117</v>
          </cell>
          <cell r="D7">
            <v>52</v>
          </cell>
          <cell r="E7">
            <v>11.898319209031159</v>
          </cell>
          <cell r="F7">
            <v>69.898319209031172</v>
          </cell>
        </row>
        <row r="8">
          <cell r="A8" t="str">
            <v>W07</v>
          </cell>
          <cell r="B8">
            <v>98</v>
          </cell>
          <cell r="C8">
            <v>91</v>
          </cell>
          <cell r="D8">
            <v>56</v>
          </cell>
          <cell r="E8">
            <v>29.06686257579241</v>
          </cell>
          <cell r="F8">
            <v>67.066862575792413</v>
          </cell>
        </row>
        <row r="9">
          <cell r="A9" t="str">
            <v>W08</v>
          </cell>
          <cell r="B9">
            <v>102</v>
          </cell>
          <cell r="C9">
            <v>91</v>
          </cell>
          <cell r="D9">
            <v>60</v>
          </cell>
          <cell r="E9">
            <v>22.763622295232398</v>
          </cell>
          <cell r="F9">
            <v>64.763622295232409</v>
          </cell>
        </row>
        <row r="10">
          <cell r="A10" t="str">
            <v>W09</v>
          </cell>
          <cell r="B10">
            <v>90</v>
          </cell>
          <cell r="C10">
            <v>77</v>
          </cell>
          <cell r="D10">
            <v>68</v>
          </cell>
          <cell r="E10">
            <v>24.768326548234981</v>
          </cell>
          <cell r="F10">
            <v>54.768326548234981</v>
          </cell>
        </row>
        <row r="11">
          <cell r="A11" t="str">
            <v>W10</v>
          </cell>
          <cell r="B11">
            <v>90</v>
          </cell>
          <cell r="C11">
            <v>85</v>
          </cell>
          <cell r="D11">
            <v>69</v>
          </cell>
          <cell r="E11">
            <v>13.336791218280361</v>
          </cell>
          <cell r="F11">
            <v>43.336791218280347</v>
          </cell>
        </row>
        <row r="12">
          <cell r="A12" t="str">
            <v>W11</v>
          </cell>
          <cell r="B12">
            <v>103</v>
          </cell>
          <cell r="C12">
            <v>102</v>
          </cell>
          <cell r="D12">
            <v>78</v>
          </cell>
          <cell r="E12">
            <v>11.58921912813801</v>
          </cell>
          <cell r="F12">
            <v>54.589219128138012</v>
          </cell>
        </row>
        <row r="13">
          <cell r="A13" t="str">
            <v>W12</v>
          </cell>
          <cell r="B13">
            <v>115</v>
          </cell>
          <cell r="C13">
            <v>104</v>
          </cell>
          <cell r="D13">
            <v>70</v>
          </cell>
          <cell r="E13">
            <v>21.06578980242611</v>
          </cell>
          <cell r="F13">
            <v>76.06578980242611</v>
          </cell>
        </row>
        <row r="14">
          <cell r="A14" t="str">
            <v>W01</v>
          </cell>
          <cell r="B14">
            <v>116</v>
          </cell>
          <cell r="C14">
            <v>113</v>
          </cell>
          <cell r="D14">
            <v>43</v>
          </cell>
          <cell r="E14">
            <v>17.226505739702411</v>
          </cell>
          <cell r="F14">
            <v>73.226505739702418</v>
          </cell>
        </row>
        <row r="15">
          <cell r="A15" t="str">
            <v>W02</v>
          </cell>
          <cell r="B15">
            <v>86</v>
          </cell>
          <cell r="C15">
            <v>75</v>
          </cell>
          <cell r="D15">
            <v>50</v>
          </cell>
          <cell r="E15">
            <v>9.668117707185818</v>
          </cell>
          <cell r="F15">
            <v>35.668117707185807</v>
          </cell>
        </row>
        <row r="16">
          <cell r="A16" t="str">
            <v>W03</v>
          </cell>
          <cell r="B16">
            <v>100</v>
          </cell>
          <cell r="C16">
            <v>86</v>
          </cell>
          <cell r="D16">
            <v>47</v>
          </cell>
          <cell r="E16">
            <v>32.765416218934277</v>
          </cell>
          <cell r="F16">
            <v>72.765416218934291</v>
          </cell>
        </row>
        <row r="17">
          <cell r="A17" t="str">
            <v>W04</v>
          </cell>
          <cell r="B17">
            <v>88</v>
          </cell>
          <cell r="C17">
            <v>77</v>
          </cell>
          <cell r="D17">
            <v>40</v>
          </cell>
          <cell r="E17">
            <v>32.263020627337447</v>
          </cell>
          <cell r="F17">
            <v>60.263020627337447</v>
          </cell>
        </row>
        <row r="18">
          <cell r="A18" t="str">
            <v>W05</v>
          </cell>
          <cell r="B18">
            <v>118</v>
          </cell>
          <cell r="C18">
            <v>112</v>
          </cell>
          <cell r="D18">
            <v>31</v>
          </cell>
          <cell r="E18">
            <v>9.6681177071858198</v>
          </cell>
          <cell r="F18">
            <v>67.668117707185814</v>
          </cell>
        </row>
        <row r="19">
          <cell r="A19" t="str">
            <v>W06</v>
          </cell>
          <cell r="B19">
            <v>97</v>
          </cell>
          <cell r="C19">
            <v>86</v>
          </cell>
          <cell r="D19">
            <v>26</v>
          </cell>
          <cell r="E19">
            <v>29.988872936474319</v>
          </cell>
          <cell r="F19">
            <v>66.988872936474309</v>
          </cell>
        </row>
        <row r="20">
          <cell r="A20" t="str">
            <v>W07</v>
          </cell>
          <cell r="B20">
            <v>83</v>
          </cell>
          <cell r="C20">
            <v>71</v>
          </cell>
          <cell r="D20">
            <v>25</v>
          </cell>
          <cell r="E20">
            <v>29.988872936474319</v>
          </cell>
          <cell r="F20">
            <v>52.988872936474309</v>
          </cell>
        </row>
        <row r="21">
          <cell r="A21" t="str">
            <v>W08</v>
          </cell>
          <cell r="B21">
            <v>104</v>
          </cell>
          <cell r="C21">
            <v>97</v>
          </cell>
          <cell r="D21">
            <v>18</v>
          </cell>
          <cell r="E21">
            <v>34.228387341503563</v>
          </cell>
          <cell r="F21">
            <v>78.228387341503549</v>
          </cell>
        </row>
        <row r="22">
          <cell r="A22" t="str">
            <v>W09</v>
          </cell>
          <cell r="B22">
            <v>93</v>
          </cell>
          <cell r="C22">
            <v>79</v>
          </cell>
          <cell r="D22">
            <v>25</v>
          </cell>
          <cell r="E22">
            <v>21.534449145497121</v>
          </cell>
          <cell r="F22">
            <v>54.534449145497121</v>
          </cell>
        </row>
        <row r="23">
          <cell r="A23" t="str">
            <v>W10</v>
          </cell>
          <cell r="B23">
            <v>88</v>
          </cell>
          <cell r="C23">
            <v>86</v>
          </cell>
          <cell r="D23">
            <v>26</v>
          </cell>
          <cell r="E23">
            <v>21.972482790982031</v>
          </cell>
          <cell r="F23">
            <v>49.972482790982028</v>
          </cell>
        </row>
        <row r="24">
          <cell r="A24" t="str">
            <v>W11</v>
          </cell>
          <cell r="B24">
            <v>105</v>
          </cell>
          <cell r="C24">
            <v>92</v>
          </cell>
          <cell r="D24">
            <v>17</v>
          </cell>
          <cell r="E24">
            <v>14.97172334769782</v>
          </cell>
          <cell r="F24">
            <v>59.971723347697818</v>
          </cell>
        </row>
        <row r="25">
          <cell r="A25" t="str">
            <v>W12</v>
          </cell>
          <cell r="B25">
            <v>81</v>
          </cell>
          <cell r="C25">
            <v>81</v>
          </cell>
          <cell r="D25">
            <v>16</v>
          </cell>
          <cell r="E25">
            <v>10.735571712768721</v>
          </cell>
          <cell r="F25">
            <v>31.735571712768721</v>
          </cell>
        </row>
        <row r="26">
          <cell r="A26" t="str">
            <v>W01</v>
          </cell>
          <cell r="B26">
            <v>115</v>
          </cell>
          <cell r="C26">
            <v>106</v>
          </cell>
          <cell r="D26">
            <v>46</v>
          </cell>
          <cell r="E26">
            <v>9.0874914030220673</v>
          </cell>
          <cell r="F26">
            <v>64.087491403022071</v>
          </cell>
        </row>
        <row r="27">
          <cell r="A27" t="str">
            <v>W02</v>
          </cell>
          <cell r="B27">
            <v>93</v>
          </cell>
          <cell r="C27">
            <v>85</v>
          </cell>
          <cell r="D27">
            <v>44</v>
          </cell>
          <cell r="E27">
            <v>20.674440742133751</v>
          </cell>
          <cell r="F27">
            <v>53.674440742133747</v>
          </cell>
        </row>
        <row r="28">
          <cell r="A28" t="str">
            <v>W03</v>
          </cell>
          <cell r="B28">
            <v>110</v>
          </cell>
          <cell r="C28">
            <v>99</v>
          </cell>
          <cell r="D28">
            <v>34</v>
          </cell>
          <cell r="E28">
            <v>22.157560786332091</v>
          </cell>
          <cell r="F28">
            <v>72.157560786332084</v>
          </cell>
        </row>
        <row r="29">
          <cell r="A29" t="str">
            <v>W04</v>
          </cell>
          <cell r="B29">
            <v>94</v>
          </cell>
          <cell r="C29">
            <v>83</v>
          </cell>
          <cell r="D29">
            <v>35</v>
          </cell>
          <cell r="E29">
            <v>17.64291642557998</v>
          </cell>
          <cell r="F29">
            <v>51.642916425579983</v>
          </cell>
        </row>
        <row r="30">
          <cell r="A30" t="str">
            <v>W05</v>
          </cell>
          <cell r="B30">
            <v>87</v>
          </cell>
          <cell r="C30">
            <v>76</v>
          </cell>
          <cell r="D30">
            <v>32</v>
          </cell>
          <cell r="E30">
            <v>14.38436651368422</v>
          </cell>
          <cell r="F30">
            <v>41.384366513684228</v>
          </cell>
        </row>
        <row r="31">
          <cell r="A31" t="str">
            <v>W06</v>
          </cell>
          <cell r="B31">
            <v>93</v>
          </cell>
          <cell r="C31">
            <v>81</v>
          </cell>
          <cell r="D31">
            <v>32</v>
          </cell>
          <cell r="E31">
            <v>19.453213102210128</v>
          </cell>
          <cell r="F31">
            <v>52.453213102210128</v>
          </cell>
        </row>
        <row r="32">
          <cell r="A32" t="str">
            <v>W07</v>
          </cell>
          <cell r="B32">
            <v>102</v>
          </cell>
          <cell r="C32">
            <v>94</v>
          </cell>
          <cell r="D32">
            <v>40</v>
          </cell>
          <cell r="E32">
            <v>5.9491596045155806</v>
          </cell>
          <cell r="F32">
            <v>47.949159604515593</v>
          </cell>
        </row>
        <row r="33">
          <cell r="A33" t="str">
            <v>W08</v>
          </cell>
          <cell r="B33">
            <v>119</v>
          </cell>
          <cell r="C33">
            <v>107</v>
          </cell>
          <cell r="D33">
            <v>46</v>
          </cell>
          <cell r="E33">
            <v>15.33109585124299</v>
          </cell>
          <cell r="F33">
            <v>74.331095851242992</v>
          </cell>
        </row>
        <row r="34">
          <cell r="A34" t="str">
            <v>W09</v>
          </cell>
          <cell r="B34">
            <v>100</v>
          </cell>
          <cell r="C34">
            <v>86</v>
          </cell>
          <cell r="D34">
            <v>43</v>
          </cell>
          <cell r="E34">
            <v>21.45</v>
          </cell>
          <cell r="F34">
            <v>61.45</v>
          </cell>
        </row>
        <row r="35">
          <cell r="A35" t="str">
            <v>W10</v>
          </cell>
          <cell r="B35">
            <v>95</v>
          </cell>
          <cell r="C35">
            <v>83</v>
          </cell>
          <cell r="D35">
            <v>35</v>
          </cell>
          <cell r="E35">
            <v>17.487924405143112</v>
          </cell>
          <cell r="F35">
            <v>52.487924405143097</v>
          </cell>
        </row>
        <row r="36">
          <cell r="A36" t="str">
            <v>W11</v>
          </cell>
          <cell r="B36">
            <v>97</v>
          </cell>
          <cell r="C36">
            <v>97</v>
          </cell>
          <cell r="D36">
            <v>27</v>
          </cell>
          <cell r="E36">
            <v>21.576549770526331</v>
          </cell>
          <cell r="F36">
            <v>58.576549770526327</v>
          </cell>
        </row>
        <row r="37">
          <cell r="A37" t="str">
            <v>W12</v>
          </cell>
          <cell r="B37">
            <v>103</v>
          </cell>
          <cell r="C37">
            <v>95</v>
          </cell>
          <cell r="D37">
            <v>17</v>
          </cell>
          <cell r="E37">
            <v>12.16233941312279</v>
          </cell>
          <cell r="F37">
            <v>55.162339413122787</v>
          </cell>
        </row>
        <row r="38">
          <cell r="A38" t="str">
            <v>W01</v>
          </cell>
          <cell r="B38">
            <v>84</v>
          </cell>
          <cell r="C38">
            <v>82</v>
          </cell>
          <cell r="D38">
            <v>40</v>
          </cell>
          <cell r="E38">
            <v>12.4935983607606</v>
          </cell>
          <cell r="F38">
            <v>36.4935983607606</v>
          </cell>
        </row>
        <row r="39">
          <cell r="A39" t="str">
            <v>W02</v>
          </cell>
          <cell r="B39">
            <v>118</v>
          </cell>
          <cell r="C39">
            <v>107</v>
          </cell>
          <cell r="D39">
            <v>34</v>
          </cell>
          <cell r="E39">
            <v>13.43847089515768</v>
          </cell>
          <cell r="F39">
            <v>71.438470895157678</v>
          </cell>
        </row>
        <row r="40">
          <cell r="A40" t="str">
            <v>W03</v>
          </cell>
          <cell r="B40">
            <v>107</v>
          </cell>
          <cell r="C40">
            <v>100</v>
          </cell>
          <cell r="D40">
            <v>37</v>
          </cell>
          <cell r="E40">
            <v>20.630499266862191</v>
          </cell>
          <cell r="F40">
            <v>67.630499266862188</v>
          </cell>
        </row>
        <row r="41">
          <cell r="A41" t="str">
            <v>W04</v>
          </cell>
          <cell r="B41">
            <v>86</v>
          </cell>
          <cell r="C41">
            <v>81</v>
          </cell>
          <cell r="D41">
            <v>33</v>
          </cell>
          <cell r="E41">
            <v>21.280096334368451</v>
          </cell>
          <cell r="F41">
            <v>47.280096334368451</v>
          </cell>
        </row>
        <row r="42">
          <cell r="A42" t="str">
            <v>W05</v>
          </cell>
          <cell r="B42">
            <v>88</v>
          </cell>
          <cell r="C42">
            <v>78</v>
          </cell>
          <cell r="D42">
            <v>31</v>
          </cell>
          <cell r="E42">
            <v>22.198479677671621</v>
          </cell>
          <cell r="F42">
            <v>50.198479677671628</v>
          </cell>
        </row>
        <row r="43">
          <cell r="A43" t="str">
            <v>W06</v>
          </cell>
          <cell r="B43">
            <v>87</v>
          </cell>
          <cell r="C43">
            <v>85</v>
          </cell>
          <cell r="D43">
            <v>35</v>
          </cell>
          <cell r="E43">
            <v>19.685083184990649</v>
          </cell>
          <cell r="F43">
            <v>46.685083184990653</v>
          </cell>
        </row>
        <row r="44">
          <cell r="A44" t="str">
            <v>W07</v>
          </cell>
          <cell r="B44">
            <v>91</v>
          </cell>
          <cell r="C44">
            <v>91</v>
          </cell>
          <cell r="D44">
            <v>39</v>
          </cell>
          <cell r="E44">
            <v>5.7946095640690061</v>
          </cell>
          <cell r="F44">
            <v>36.794609564069013</v>
          </cell>
        </row>
        <row r="45">
          <cell r="A45" t="str">
            <v>W08</v>
          </cell>
          <cell r="B45">
            <v>113</v>
          </cell>
          <cell r="C45">
            <v>111</v>
          </cell>
          <cell r="D45">
            <v>38</v>
          </cell>
          <cell r="E45">
            <v>10.735571712768721</v>
          </cell>
          <cell r="F45">
            <v>63.735571712768717</v>
          </cell>
        </row>
        <row r="46">
          <cell r="A46" t="str">
            <v>W09</v>
          </cell>
          <cell r="B46">
            <v>112</v>
          </cell>
          <cell r="C46">
            <v>108</v>
          </cell>
          <cell r="D46">
            <v>40</v>
          </cell>
          <cell r="E46">
            <v>22.46263564232839</v>
          </cell>
          <cell r="F46">
            <v>74.462635642328394</v>
          </cell>
        </row>
        <row r="47">
          <cell r="A47" t="str">
            <v>W10</v>
          </cell>
          <cell r="B47">
            <v>102</v>
          </cell>
          <cell r="C47">
            <v>88</v>
          </cell>
          <cell r="D47">
            <v>48</v>
          </cell>
          <cell r="E47">
            <v>17.79655865609978</v>
          </cell>
          <cell r="F47">
            <v>59.796558656099783</v>
          </cell>
        </row>
        <row r="48">
          <cell r="A48" t="str">
            <v>W11</v>
          </cell>
          <cell r="B48">
            <v>103</v>
          </cell>
          <cell r="C48">
            <v>90</v>
          </cell>
          <cell r="D48">
            <v>44</v>
          </cell>
          <cell r="E48">
            <v>20.630499266862159</v>
          </cell>
          <cell r="F48">
            <v>63.630499266862159</v>
          </cell>
        </row>
        <row r="49">
          <cell r="A49" t="str">
            <v>W12</v>
          </cell>
          <cell r="B49">
            <v>116</v>
          </cell>
          <cell r="C49">
            <v>114</v>
          </cell>
          <cell r="D49">
            <v>50</v>
          </cell>
          <cell r="E49">
            <v>18.174982806044131</v>
          </cell>
          <cell r="F49">
            <v>74.174982806044142</v>
          </cell>
        </row>
        <row r="50">
          <cell r="A50" t="str">
            <v>W01</v>
          </cell>
          <cell r="B50">
            <v>111</v>
          </cell>
          <cell r="C50">
            <v>101</v>
          </cell>
          <cell r="D50">
            <v>51</v>
          </cell>
          <cell r="E50">
            <v>23.87278785563181</v>
          </cell>
          <cell r="F50">
            <v>74.872787855631799</v>
          </cell>
        </row>
        <row r="51">
          <cell r="A51" t="str">
            <v>W02</v>
          </cell>
          <cell r="B51">
            <v>83</v>
          </cell>
          <cell r="C51">
            <v>81</v>
          </cell>
          <cell r="D51">
            <v>52</v>
          </cell>
          <cell r="E51">
            <v>19.822903420034109</v>
          </cell>
          <cell r="F51">
            <v>42.822903420034109</v>
          </cell>
        </row>
        <row r="52">
          <cell r="A52" t="str">
            <v>W03</v>
          </cell>
          <cell r="B52">
            <v>109</v>
          </cell>
          <cell r="C52">
            <v>104</v>
          </cell>
          <cell r="D52">
            <v>61</v>
          </cell>
          <cell r="E52">
            <v>27.42840680754173</v>
          </cell>
          <cell r="F52">
            <v>76.428406807541734</v>
          </cell>
        </row>
        <row r="53">
          <cell r="A53" t="str">
            <v>W04</v>
          </cell>
          <cell r="B53">
            <v>116</v>
          </cell>
          <cell r="C53">
            <v>105</v>
          </cell>
          <cell r="D53">
            <v>61</v>
          </cell>
          <cell r="E53">
            <v>20.630499266862191</v>
          </cell>
          <cell r="F53">
            <v>76.630499266862188</v>
          </cell>
        </row>
        <row r="54">
          <cell r="A54" t="str">
            <v>W05</v>
          </cell>
          <cell r="B54">
            <v>102</v>
          </cell>
          <cell r="C54">
            <v>101</v>
          </cell>
          <cell r="D54">
            <v>57</v>
          </cell>
          <cell r="E54">
            <v>22.401953039857961</v>
          </cell>
          <cell r="F54">
            <v>64.401953039857972</v>
          </cell>
        </row>
        <row r="55">
          <cell r="A55" t="str">
            <v>W06</v>
          </cell>
          <cell r="B55">
            <v>118</v>
          </cell>
          <cell r="C55">
            <v>109</v>
          </cell>
          <cell r="D55">
            <v>47</v>
          </cell>
          <cell r="E55">
            <v>3.43474889911912</v>
          </cell>
          <cell r="F55">
            <v>61.434748899119107</v>
          </cell>
        </row>
        <row r="56">
          <cell r="A56" t="str">
            <v>W07</v>
          </cell>
          <cell r="B56">
            <v>94</v>
          </cell>
          <cell r="C56">
            <v>82</v>
          </cell>
          <cell r="D56">
            <v>37</v>
          </cell>
          <cell r="E56">
            <v>6.6</v>
          </cell>
          <cell r="F56">
            <v>40.599999999999987</v>
          </cell>
        </row>
        <row r="57">
          <cell r="A57" t="str">
            <v>W08</v>
          </cell>
          <cell r="B57">
            <v>108</v>
          </cell>
          <cell r="C57">
            <v>95</v>
          </cell>
          <cell r="D57">
            <v>46</v>
          </cell>
          <cell r="E57">
            <v>22.88290846898623</v>
          </cell>
          <cell r="F57">
            <v>70.882908468986216</v>
          </cell>
        </row>
        <row r="58">
          <cell r="A58" t="str">
            <v>W09</v>
          </cell>
          <cell r="B58">
            <v>115</v>
          </cell>
          <cell r="C58">
            <v>107</v>
          </cell>
          <cell r="D58">
            <v>48</v>
          </cell>
          <cell r="E58">
            <v>22.280092010582042</v>
          </cell>
          <cell r="F58">
            <v>77.280092010582052</v>
          </cell>
        </row>
        <row r="59">
          <cell r="A59" t="str">
            <v>W10</v>
          </cell>
          <cell r="B59">
            <v>92</v>
          </cell>
          <cell r="C59">
            <v>88</v>
          </cell>
          <cell r="D59">
            <v>46</v>
          </cell>
          <cell r="E59">
            <v>20.630499266862191</v>
          </cell>
          <cell r="F59">
            <v>52.630499266862188</v>
          </cell>
        </row>
        <row r="60">
          <cell r="A60" t="str">
            <v>W11</v>
          </cell>
          <cell r="B60">
            <v>111</v>
          </cell>
          <cell r="C60">
            <v>106</v>
          </cell>
          <cell r="D60">
            <v>38</v>
          </cell>
          <cell r="E60">
            <v>15.85488883593953</v>
          </cell>
          <cell r="F60">
            <v>66.854888835939533</v>
          </cell>
        </row>
        <row r="61">
          <cell r="A61" t="str">
            <v>W12</v>
          </cell>
          <cell r="B61">
            <v>86</v>
          </cell>
          <cell r="C61">
            <v>75</v>
          </cell>
          <cell r="D61">
            <v>34</v>
          </cell>
          <cell r="E61">
            <v>17.64291642557998</v>
          </cell>
          <cell r="F61">
            <v>43.642916425579983</v>
          </cell>
        </row>
        <row r="62">
          <cell r="A62" t="str">
            <v>W01</v>
          </cell>
          <cell r="B62">
            <v>85</v>
          </cell>
          <cell r="C62">
            <v>72</v>
          </cell>
          <cell r="D62">
            <v>41</v>
          </cell>
          <cell r="E62">
            <v>25.685647743438391</v>
          </cell>
          <cell r="F62">
            <v>50.685647743438381</v>
          </cell>
        </row>
        <row r="63">
          <cell r="A63" t="str">
            <v>W02</v>
          </cell>
          <cell r="B63">
            <v>87</v>
          </cell>
          <cell r="C63">
            <v>81</v>
          </cell>
          <cell r="D63">
            <v>35</v>
          </cell>
          <cell r="E63">
            <v>31.05917738769012</v>
          </cell>
          <cell r="F63">
            <v>58.059177387690127</v>
          </cell>
        </row>
        <row r="64">
          <cell r="A64" t="str">
            <v>W03</v>
          </cell>
          <cell r="B64">
            <v>106</v>
          </cell>
          <cell r="C64">
            <v>105</v>
          </cell>
          <cell r="D64">
            <v>25</v>
          </cell>
          <cell r="E64">
            <v>7.5612498966771353</v>
          </cell>
          <cell r="F64">
            <v>53.56124989667714</v>
          </cell>
        </row>
        <row r="65">
          <cell r="A65" t="str">
            <v>W04</v>
          </cell>
          <cell r="B65">
            <v>88</v>
          </cell>
          <cell r="C65">
            <v>86</v>
          </cell>
          <cell r="D65">
            <v>15</v>
          </cell>
          <cell r="E65">
            <v>28.14689148023276</v>
          </cell>
          <cell r="F65">
            <v>56.146891480232767</v>
          </cell>
        </row>
        <row r="66">
          <cell r="A66" t="str">
            <v>W05</v>
          </cell>
          <cell r="B66">
            <v>116</v>
          </cell>
          <cell r="C66">
            <v>116</v>
          </cell>
          <cell r="D66">
            <v>23</v>
          </cell>
          <cell r="E66">
            <v>20.89276190454488</v>
          </cell>
          <cell r="F66">
            <v>76.892761904544869</v>
          </cell>
        </row>
        <row r="67">
          <cell r="A67" t="str">
            <v>W06</v>
          </cell>
          <cell r="B67">
            <v>112</v>
          </cell>
          <cell r="C67">
            <v>108</v>
          </cell>
          <cell r="D67">
            <v>14</v>
          </cell>
          <cell r="E67">
            <v>25.041615363230889</v>
          </cell>
          <cell r="F67">
            <v>77.041615363230903</v>
          </cell>
        </row>
        <row r="68">
          <cell r="A68" t="str">
            <v>W07</v>
          </cell>
          <cell r="B68">
            <v>103</v>
          </cell>
          <cell r="C68">
            <v>103</v>
          </cell>
          <cell r="D68">
            <v>15</v>
          </cell>
          <cell r="E68">
            <v>25.632596435008331</v>
          </cell>
          <cell r="F68">
            <v>68.632596435008338</v>
          </cell>
        </row>
        <row r="69">
          <cell r="A69" t="str">
            <v>W08</v>
          </cell>
          <cell r="B69">
            <v>94</v>
          </cell>
          <cell r="C69">
            <v>87</v>
          </cell>
          <cell r="D69">
            <v>10</v>
          </cell>
          <cell r="E69">
            <v>10.8197735650983</v>
          </cell>
          <cell r="F69">
            <v>44.819773565098302</v>
          </cell>
        </row>
        <row r="70">
          <cell r="A70" t="str">
            <v>W09</v>
          </cell>
          <cell r="B70">
            <v>111</v>
          </cell>
          <cell r="C70">
            <v>111</v>
          </cell>
          <cell r="D70">
            <v>3</v>
          </cell>
          <cell r="E70">
            <v>18.099930939094769</v>
          </cell>
          <cell r="F70">
            <v>69.099930939094776</v>
          </cell>
        </row>
        <row r="71">
          <cell r="A71" t="str">
            <v>W10</v>
          </cell>
          <cell r="B71">
            <v>111</v>
          </cell>
          <cell r="C71">
            <v>101</v>
          </cell>
          <cell r="D71">
            <v>3</v>
          </cell>
          <cell r="E71">
            <v>20.163333057805701</v>
          </cell>
          <cell r="F71">
            <v>71.163333057805687</v>
          </cell>
        </row>
        <row r="72">
          <cell r="A72" t="str">
            <v>W11</v>
          </cell>
          <cell r="B72">
            <v>103</v>
          </cell>
          <cell r="C72">
            <v>103</v>
          </cell>
          <cell r="D72">
            <v>9</v>
          </cell>
          <cell r="E72">
            <v>19.891455452027639</v>
          </cell>
          <cell r="F72">
            <v>62.891455452027628</v>
          </cell>
        </row>
        <row r="73">
          <cell r="A73" t="str">
            <v>W12</v>
          </cell>
          <cell r="B73">
            <v>91</v>
          </cell>
          <cell r="C73">
            <v>90</v>
          </cell>
          <cell r="D73">
            <v>4</v>
          </cell>
          <cell r="E73">
            <v>8.7309793265131486</v>
          </cell>
          <cell r="F73">
            <v>39.73097932651315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G4" sqref="G4"/>
    </sheetView>
  </sheetViews>
  <sheetFormatPr defaultRowHeight="15" x14ac:dyDescent="0.25"/>
  <sheetData>
    <row r="1" spans="1:7" x14ac:dyDescent="0.25">
      <c r="A1" s="1" t="s">
        <v>0</v>
      </c>
      <c r="C1" s="1" t="s">
        <v>1</v>
      </c>
    </row>
    <row r="2" spans="1:7" x14ac:dyDescent="0.25">
      <c r="A2" t="s">
        <v>2</v>
      </c>
      <c r="C2" t="s">
        <v>14</v>
      </c>
    </row>
    <row r="3" spans="1:7" x14ac:dyDescent="0.25">
      <c r="A3" t="s">
        <v>3</v>
      </c>
      <c r="C3" t="s">
        <v>15</v>
      </c>
    </row>
    <row r="4" spans="1:7" x14ac:dyDescent="0.25">
      <c r="A4" t="s">
        <v>4</v>
      </c>
      <c r="C4" t="s">
        <v>16</v>
      </c>
      <c r="G4" t="s">
        <v>63</v>
      </c>
    </row>
    <row r="5" spans="1:7" x14ac:dyDescent="0.25">
      <c r="A5" t="s">
        <v>5</v>
      </c>
      <c r="C5" t="s">
        <v>17</v>
      </c>
    </row>
    <row r="6" spans="1:7" x14ac:dyDescent="0.25">
      <c r="A6" t="s">
        <v>6</v>
      </c>
      <c r="C6" t="s">
        <v>18</v>
      </c>
    </row>
    <row r="7" spans="1:7" x14ac:dyDescent="0.25">
      <c r="A7" t="s">
        <v>7</v>
      </c>
      <c r="C7" t="s">
        <v>19</v>
      </c>
    </row>
    <row r="8" spans="1:7" x14ac:dyDescent="0.25">
      <c r="A8" t="s">
        <v>8</v>
      </c>
      <c r="C8" t="s">
        <v>20</v>
      </c>
    </row>
    <row r="9" spans="1:7" x14ac:dyDescent="0.25">
      <c r="A9" t="s">
        <v>9</v>
      </c>
      <c r="C9" t="s">
        <v>21</v>
      </c>
    </row>
    <row r="10" spans="1:7" x14ac:dyDescent="0.25">
      <c r="A10" t="s">
        <v>10</v>
      </c>
      <c r="C10" t="s">
        <v>22</v>
      </c>
    </row>
    <row r="11" spans="1:7" x14ac:dyDescent="0.25">
      <c r="A11" t="s">
        <v>11</v>
      </c>
      <c r="C11" t="s">
        <v>23</v>
      </c>
    </row>
    <row r="12" spans="1:7" x14ac:dyDescent="0.25">
      <c r="A12" t="s">
        <v>12</v>
      </c>
      <c r="C12" t="s">
        <v>24</v>
      </c>
    </row>
    <row r="13" spans="1:7" x14ac:dyDescent="0.25">
      <c r="A13" t="s">
        <v>13</v>
      </c>
      <c r="C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E19" sqref="E19"/>
    </sheetView>
  </sheetViews>
  <sheetFormatPr defaultRowHeight="15" x14ac:dyDescent="0.25"/>
  <sheetData>
    <row r="1" spans="1:3" x14ac:dyDescent="0.25">
      <c r="A1" s="1" t="s">
        <v>26</v>
      </c>
      <c r="B1" s="1" t="s">
        <v>27</v>
      </c>
      <c r="C1" s="1" t="s">
        <v>28</v>
      </c>
    </row>
    <row r="2" spans="1:3" x14ac:dyDescent="0.25">
      <c r="A2" t="s">
        <v>29</v>
      </c>
      <c r="B2" t="s">
        <v>32</v>
      </c>
      <c r="C2" t="s">
        <v>35</v>
      </c>
    </row>
    <row r="3" spans="1:3" x14ac:dyDescent="0.25">
      <c r="A3" t="s">
        <v>30</v>
      </c>
      <c r="B3" t="s">
        <v>33</v>
      </c>
      <c r="C3" t="s">
        <v>35</v>
      </c>
    </row>
    <row r="4" spans="1:3" x14ac:dyDescent="0.25">
      <c r="A4" t="s">
        <v>31</v>
      </c>
      <c r="B4" t="s">
        <v>34</v>
      </c>
      <c r="C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F5" sqref="F5"/>
    </sheetView>
  </sheetViews>
  <sheetFormatPr defaultRowHeight="15" x14ac:dyDescent="0.25"/>
  <sheetData>
    <row r="1" spans="1:3" x14ac:dyDescent="0.25">
      <c r="A1" s="1" t="s">
        <v>36</v>
      </c>
      <c r="B1" s="1" t="s">
        <v>37</v>
      </c>
      <c r="C1" s="1" t="s">
        <v>38</v>
      </c>
    </row>
    <row r="2" spans="1:3" x14ac:dyDescent="0.25">
      <c r="A2" t="s">
        <v>39</v>
      </c>
      <c r="B2" t="s">
        <v>41</v>
      </c>
      <c r="C2" t="s">
        <v>43</v>
      </c>
    </row>
    <row r="3" spans="1:3" x14ac:dyDescent="0.25">
      <c r="A3" t="s">
        <v>40</v>
      </c>
      <c r="B3" t="s">
        <v>42</v>
      </c>
      <c r="C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I6" sqref="I6"/>
    </sheetView>
  </sheetViews>
  <sheetFormatPr defaultRowHeight="15" x14ac:dyDescent="0.25"/>
  <sheetData>
    <row r="1" spans="1:7" ht="45" x14ac:dyDescent="0.25">
      <c r="A1" s="6" t="s">
        <v>26</v>
      </c>
      <c r="B1" s="6" t="s">
        <v>36</v>
      </c>
      <c r="C1" s="6" t="s">
        <v>99</v>
      </c>
      <c r="D1" s="6" t="s">
        <v>100</v>
      </c>
      <c r="E1" s="6" t="s">
        <v>101</v>
      </c>
      <c r="F1" s="6" t="s">
        <v>102</v>
      </c>
      <c r="G1" s="6" t="s">
        <v>103</v>
      </c>
    </row>
    <row r="2" spans="1:7" ht="30" x14ac:dyDescent="0.25">
      <c r="A2" s="7" t="s">
        <v>29</v>
      </c>
      <c r="B2" s="7" t="s">
        <v>39</v>
      </c>
      <c r="C2" s="7" t="s">
        <v>104</v>
      </c>
      <c r="D2" s="7" t="s">
        <v>106</v>
      </c>
      <c r="E2" s="7">
        <v>2</v>
      </c>
      <c r="F2" s="7">
        <v>50</v>
      </c>
      <c r="G2" s="7">
        <v>10</v>
      </c>
    </row>
    <row r="3" spans="1:7" x14ac:dyDescent="0.25">
      <c r="A3" t="s">
        <v>30</v>
      </c>
      <c r="B3" t="s">
        <v>39</v>
      </c>
      <c r="C3" t="s">
        <v>105</v>
      </c>
      <c r="D3" t="s">
        <v>107</v>
      </c>
      <c r="E3">
        <v>2</v>
      </c>
      <c r="F3" s="7">
        <v>50</v>
      </c>
      <c r="G3" s="7">
        <v>10</v>
      </c>
    </row>
    <row r="4" spans="1:7" x14ac:dyDescent="0.25">
      <c r="A4" t="s">
        <v>31</v>
      </c>
      <c r="B4" t="s">
        <v>39</v>
      </c>
      <c r="C4" t="s">
        <v>108</v>
      </c>
      <c r="D4" t="s">
        <v>109</v>
      </c>
      <c r="E4">
        <v>2</v>
      </c>
      <c r="F4" s="7">
        <v>50</v>
      </c>
      <c r="G4" s="7">
        <v>10</v>
      </c>
    </row>
    <row r="5" spans="1:7" x14ac:dyDescent="0.25">
      <c r="A5" t="s">
        <v>29</v>
      </c>
      <c r="B5" t="s">
        <v>40</v>
      </c>
      <c r="C5" t="s">
        <v>104</v>
      </c>
      <c r="D5" t="s">
        <v>106</v>
      </c>
      <c r="E5">
        <v>2</v>
      </c>
      <c r="F5" s="7">
        <v>50</v>
      </c>
      <c r="G5" s="7">
        <v>10</v>
      </c>
    </row>
    <row r="6" spans="1:7" x14ac:dyDescent="0.25">
      <c r="A6" t="s">
        <v>30</v>
      </c>
      <c r="B6" t="s">
        <v>40</v>
      </c>
      <c r="C6" t="s">
        <v>105</v>
      </c>
      <c r="D6" t="s">
        <v>107</v>
      </c>
      <c r="E6">
        <v>2</v>
      </c>
      <c r="F6" s="7">
        <v>50</v>
      </c>
      <c r="G6" s="7">
        <v>10</v>
      </c>
    </row>
    <row r="7" spans="1:7" x14ac:dyDescent="0.25">
      <c r="A7" t="s">
        <v>31</v>
      </c>
      <c r="B7" t="s">
        <v>40</v>
      </c>
      <c r="C7" t="s">
        <v>108</v>
      </c>
      <c r="D7" t="s">
        <v>109</v>
      </c>
      <c r="E7">
        <v>2</v>
      </c>
      <c r="F7" s="7">
        <v>50</v>
      </c>
      <c r="G7" s="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73"/>
  <sheetViews>
    <sheetView workbookViewId="0">
      <selection activeCell="L4" sqref="L4"/>
    </sheetView>
  </sheetViews>
  <sheetFormatPr defaultRowHeight="15" x14ac:dyDescent="0.25"/>
  <sheetData>
    <row r="1" spans="2:14" x14ac:dyDescent="0.25">
      <c r="B1" s="1" t="s">
        <v>45</v>
      </c>
      <c r="D1" s="1" t="s">
        <v>0</v>
      </c>
      <c r="F1" s="1" t="s">
        <v>46</v>
      </c>
      <c r="H1" s="1" t="s">
        <v>47</v>
      </c>
      <c r="J1" s="1" t="s">
        <v>48</v>
      </c>
      <c r="L1" s="1" t="s">
        <v>49</v>
      </c>
      <c r="N1" s="1" t="s">
        <v>50</v>
      </c>
    </row>
    <row r="2" spans="2:14" x14ac:dyDescent="0.25">
      <c r="B2" t="s">
        <v>51</v>
      </c>
      <c r="D2" t="s">
        <v>2</v>
      </c>
      <c r="F2">
        <v>118</v>
      </c>
      <c r="H2">
        <v>111</v>
      </c>
      <c r="J2">
        <v>40</v>
      </c>
      <c r="L2">
        <v>60</v>
      </c>
      <c r="N2">
        <v>88</v>
      </c>
    </row>
    <row r="3" spans="2:14" x14ac:dyDescent="0.25">
      <c r="B3" t="s">
        <v>51</v>
      </c>
      <c r="D3" t="s">
        <v>3</v>
      </c>
      <c r="F3">
        <v>108</v>
      </c>
      <c r="H3">
        <v>101</v>
      </c>
      <c r="J3">
        <v>41</v>
      </c>
      <c r="L3">
        <v>60</v>
      </c>
      <c r="N3">
        <v>77</v>
      </c>
    </row>
    <row r="4" spans="2:14" x14ac:dyDescent="0.25">
      <c r="B4" t="s">
        <v>51</v>
      </c>
      <c r="D4" t="s">
        <v>4</v>
      </c>
      <c r="F4">
        <v>94</v>
      </c>
      <c r="H4">
        <v>92</v>
      </c>
      <c r="J4">
        <v>42</v>
      </c>
      <c r="L4">
        <v>60</v>
      </c>
      <c r="N4">
        <v>62</v>
      </c>
    </row>
    <row r="5" spans="2:14" x14ac:dyDescent="0.25">
      <c r="B5" t="s">
        <v>51</v>
      </c>
      <c r="D5" t="s">
        <v>5</v>
      </c>
      <c r="F5">
        <v>87</v>
      </c>
      <c r="H5">
        <v>82</v>
      </c>
      <c r="J5">
        <v>48</v>
      </c>
      <c r="L5">
        <v>60</v>
      </c>
      <c r="N5">
        <v>49</v>
      </c>
    </row>
    <row r="6" spans="2:14" x14ac:dyDescent="0.25">
      <c r="B6" t="s">
        <v>51</v>
      </c>
      <c r="D6" t="s">
        <v>6</v>
      </c>
      <c r="F6">
        <v>100</v>
      </c>
      <c r="H6">
        <v>96</v>
      </c>
      <c r="J6">
        <v>47</v>
      </c>
      <c r="L6">
        <v>60</v>
      </c>
      <c r="N6">
        <v>63</v>
      </c>
    </row>
    <row r="7" spans="2:14" x14ac:dyDescent="0.25">
      <c r="B7" t="s">
        <v>51</v>
      </c>
      <c r="D7" t="s">
        <v>7</v>
      </c>
      <c r="F7">
        <v>118</v>
      </c>
      <c r="H7">
        <v>117</v>
      </c>
      <c r="J7">
        <v>52</v>
      </c>
      <c r="L7">
        <v>60</v>
      </c>
      <c r="N7">
        <v>76</v>
      </c>
    </row>
    <row r="8" spans="2:14" x14ac:dyDescent="0.25">
      <c r="B8" t="s">
        <v>51</v>
      </c>
      <c r="D8" t="s">
        <v>8</v>
      </c>
      <c r="F8">
        <v>98</v>
      </c>
      <c r="H8">
        <v>91</v>
      </c>
      <c r="J8">
        <v>56</v>
      </c>
      <c r="L8">
        <v>60</v>
      </c>
      <c r="N8">
        <v>52</v>
      </c>
    </row>
    <row r="9" spans="2:14" x14ac:dyDescent="0.25">
      <c r="B9" t="s">
        <v>51</v>
      </c>
      <c r="D9" t="s">
        <v>9</v>
      </c>
      <c r="F9">
        <v>102</v>
      </c>
      <c r="H9">
        <v>91</v>
      </c>
      <c r="J9">
        <v>60</v>
      </c>
      <c r="L9">
        <v>60</v>
      </c>
      <c r="N9">
        <v>52</v>
      </c>
    </row>
    <row r="10" spans="2:14" x14ac:dyDescent="0.25">
      <c r="B10" t="s">
        <v>51</v>
      </c>
      <c r="D10" t="s">
        <v>10</v>
      </c>
      <c r="F10">
        <v>90</v>
      </c>
      <c r="H10">
        <v>77</v>
      </c>
      <c r="J10">
        <v>68</v>
      </c>
      <c r="L10">
        <v>60</v>
      </c>
      <c r="N10">
        <v>32</v>
      </c>
    </row>
    <row r="11" spans="2:14" x14ac:dyDescent="0.25">
      <c r="B11" t="s">
        <v>51</v>
      </c>
      <c r="D11" t="s">
        <v>11</v>
      </c>
      <c r="F11">
        <v>90</v>
      </c>
      <c r="H11">
        <v>85</v>
      </c>
      <c r="J11">
        <v>69</v>
      </c>
      <c r="L11">
        <v>60</v>
      </c>
      <c r="N11">
        <v>31</v>
      </c>
    </row>
    <row r="12" spans="2:14" x14ac:dyDescent="0.25">
      <c r="B12" t="s">
        <v>51</v>
      </c>
      <c r="D12" t="s">
        <v>12</v>
      </c>
      <c r="F12">
        <v>103</v>
      </c>
      <c r="H12">
        <v>102</v>
      </c>
      <c r="J12">
        <v>78</v>
      </c>
      <c r="L12">
        <v>60</v>
      </c>
      <c r="N12">
        <v>35</v>
      </c>
    </row>
    <row r="13" spans="2:14" x14ac:dyDescent="0.25">
      <c r="B13" t="s">
        <v>51</v>
      </c>
      <c r="D13" t="s">
        <v>13</v>
      </c>
      <c r="F13">
        <v>115</v>
      </c>
      <c r="H13">
        <v>104</v>
      </c>
      <c r="J13">
        <v>70</v>
      </c>
      <c r="L13">
        <v>60</v>
      </c>
      <c r="N13">
        <v>55</v>
      </c>
    </row>
    <row r="14" spans="2:14" x14ac:dyDescent="0.25">
      <c r="B14" t="s">
        <v>52</v>
      </c>
      <c r="D14" t="s">
        <v>2</v>
      </c>
      <c r="F14">
        <v>116</v>
      </c>
      <c r="H14">
        <v>113</v>
      </c>
      <c r="J14">
        <v>43</v>
      </c>
      <c r="L14">
        <v>60</v>
      </c>
      <c r="N14">
        <v>83</v>
      </c>
    </row>
    <row r="15" spans="2:14" x14ac:dyDescent="0.25">
      <c r="B15" t="s">
        <v>52</v>
      </c>
      <c r="D15" t="s">
        <v>3</v>
      </c>
      <c r="F15">
        <v>86</v>
      </c>
      <c r="H15">
        <v>75</v>
      </c>
      <c r="J15">
        <v>50</v>
      </c>
      <c r="L15">
        <v>60</v>
      </c>
      <c r="N15">
        <v>46</v>
      </c>
    </row>
    <row r="16" spans="2:14" x14ac:dyDescent="0.25">
      <c r="B16" t="s">
        <v>52</v>
      </c>
      <c r="D16" t="s">
        <v>4</v>
      </c>
      <c r="F16">
        <v>100</v>
      </c>
      <c r="H16">
        <v>86</v>
      </c>
      <c r="J16">
        <v>47</v>
      </c>
      <c r="L16">
        <v>60</v>
      </c>
      <c r="N16">
        <v>63</v>
      </c>
    </row>
    <row r="17" spans="2:14" x14ac:dyDescent="0.25">
      <c r="B17" t="s">
        <v>52</v>
      </c>
      <c r="D17" t="s">
        <v>5</v>
      </c>
      <c r="F17">
        <v>88</v>
      </c>
      <c r="H17">
        <v>77</v>
      </c>
      <c r="J17">
        <v>40</v>
      </c>
      <c r="L17">
        <v>60</v>
      </c>
      <c r="N17">
        <v>58</v>
      </c>
    </row>
    <row r="18" spans="2:14" x14ac:dyDescent="0.25">
      <c r="B18" t="s">
        <v>52</v>
      </c>
      <c r="D18" t="s">
        <v>6</v>
      </c>
      <c r="F18">
        <v>118</v>
      </c>
      <c r="H18">
        <v>112</v>
      </c>
      <c r="J18">
        <v>31</v>
      </c>
      <c r="L18">
        <v>60</v>
      </c>
      <c r="N18">
        <v>97</v>
      </c>
    </row>
    <row r="19" spans="2:14" x14ac:dyDescent="0.25">
      <c r="B19" t="s">
        <v>52</v>
      </c>
      <c r="D19" t="s">
        <v>7</v>
      </c>
      <c r="F19">
        <v>97</v>
      </c>
      <c r="H19">
        <v>86</v>
      </c>
      <c r="J19">
        <v>26</v>
      </c>
      <c r="L19">
        <v>60</v>
      </c>
      <c r="N19">
        <v>81</v>
      </c>
    </row>
    <row r="20" spans="2:14" x14ac:dyDescent="0.25">
      <c r="B20" t="s">
        <v>52</v>
      </c>
      <c r="D20" t="s">
        <v>8</v>
      </c>
      <c r="F20">
        <v>83</v>
      </c>
      <c r="H20">
        <v>71</v>
      </c>
      <c r="J20">
        <v>25</v>
      </c>
      <c r="L20">
        <v>60</v>
      </c>
      <c r="N20">
        <v>68</v>
      </c>
    </row>
    <row r="21" spans="2:14" x14ac:dyDescent="0.25">
      <c r="B21" t="s">
        <v>52</v>
      </c>
      <c r="D21" t="s">
        <v>9</v>
      </c>
      <c r="F21">
        <v>104</v>
      </c>
      <c r="H21">
        <v>97</v>
      </c>
      <c r="J21">
        <v>18</v>
      </c>
      <c r="L21">
        <v>60</v>
      </c>
      <c r="N21">
        <v>96</v>
      </c>
    </row>
    <row r="22" spans="2:14" x14ac:dyDescent="0.25">
      <c r="B22" t="s">
        <v>52</v>
      </c>
      <c r="D22" t="s">
        <v>10</v>
      </c>
      <c r="F22">
        <v>93</v>
      </c>
      <c r="H22">
        <v>79</v>
      </c>
      <c r="J22">
        <v>25</v>
      </c>
      <c r="L22">
        <v>60</v>
      </c>
      <c r="N22">
        <v>78</v>
      </c>
    </row>
    <row r="23" spans="2:14" x14ac:dyDescent="0.25">
      <c r="B23" t="s">
        <v>52</v>
      </c>
      <c r="D23" t="s">
        <v>11</v>
      </c>
      <c r="F23">
        <v>88</v>
      </c>
      <c r="H23">
        <v>86</v>
      </c>
      <c r="J23">
        <v>26</v>
      </c>
      <c r="L23">
        <v>60</v>
      </c>
      <c r="N23">
        <v>72</v>
      </c>
    </row>
    <row r="24" spans="2:14" x14ac:dyDescent="0.25">
      <c r="B24" t="s">
        <v>52</v>
      </c>
      <c r="D24" t="s">
        <v>12</v>
      </c>
      <c r="F24">
        <v>105</v>
      </c>
      <c r="H24">
        <v>92</v>
      </c>
      <c r="J24">
        <v>17</v>
      </c>
      <c r="L24">
        <v>60</v>
      </c>
      <c r="N24">
        <v>98</v>
      </c>
    </row>
    <row r="25" spans="2:14" x14ac:dyDescent="0.25">
      <c r="B25" t="s">
        <v>52</v>
      </c>
      <c r="D25" t="s">
        <v>13</v>
      </c>
      <c r="F25">
        <v>81</v>
      </c>
      <c r="H25">
        <v>81</v>
      </c>
      <c r="J25">
        <v>16</v>
      </c>
      <c r="L25">
        <v>60</v>
      </c>
      <c r="N25">
        <v>75</v>
      </c>
    </row>
    <row r="26" spans="2:14" x14ac:dyDescent="0.25">
      <c r="B26" t="s">
        <v>53</v>
      </c>
      <c r="D26" t="s">
        <v>2</v>
      </c>
      <c r="F26">
        <v>115</v>
      </c>
      <c r="H26">
        <v>106</v>
      </c>
      <c r="J26">
        <v>46</v>
      </c>
      <c r="L26">
        <v>60</v>
      </c>
      <c r="N26">
        <v>79</v>
      </c>
    </row>
    <row r="27" spans="2:14" x14ac:dyDescent="0.25">
      <c r="B27" t="s">
        <v>53</v>
      </c>
      <c r="D27" t="s">
        <v>3</v>
      </c>
      <c r="F27">
        <v>93</v>
      </c>
      <c r="H27">
        <v>85</v>
      </c>
      <c r="J27">
        <v>44</v>
      </c>
      <c r="L27">
        <v>60</v>
      </c>
      <c r="N27">
        <v>59</v>
      </c>
    </row>
    <row r="28" spans="2:14" x14ac:dyDescent="0.25">
      <c r="B28" t="s">
        <v>53</v>
      </c>
      <c r="D28" t="s">
        <v>4</v>
      </c>
      <c r="F28">
        <v>110</v>
      </c>
      <c r="H28">
        <v>99</v>
      </c>
      <c r="J28">
        <v>34</v>
      </c>
      <c r="L28">
        <v>60</v>
      </c>
      <c r="N28">
        <v>86</v>
      </c>
    </row>
    <row r="29" spans="2:14" x14ac:dyDescent="0.25">
      <c r="B29" t="s">
        <v>53</v>
      </c>
      <c r="D29" t="s">
        <v>5</v>
      </c>
      <c r="F29">
        <v>94</v>
      </c>
      <c r="H29">
        <v>83</v>
      </c>
      <c r="J29">
        <v>35</v>
      </c>
      <c r="L29">
        <v>60</v>
      </c>
      <c r="N29">
        <v>69</v>
      </c>
    </row>
    <row r="30" spans="2:14" x14ac:dyDescent="0.25">
      <c r="B30" t="s">
        <v>53</v>
      </c>
      <c r="D30" t="s">
        <v>6</v>
      </c>
      <c r="F30">
        <v>87</v>
      </c>
      <c r="H30">
        <v>76</v>
      </c>
      <c r="J30">
        <v>32</v>
      </c>
      <c r="L30">
        <v>60</v>
      </c>
      <c r="N30">
        <v>65</v>
      </c>
    </row>
    <row r="31" spans="2:14" x14ac:dyDescent="0.25">
      <c r="B31" t="s">
        <v>53</v>
      </c>
      <c r="D31" t="s">
        <v>7</v>
      </c>
      <c r="F31">
        <v>93</v>
      </c>
      <c r="H31">
        <v>81</v>
      </c>
      <c r="J31">
        <v>32</v>
      </c>
      <c r="L31">
        <v>60</v>
      </c>
      <c r="N31">
        <v>71</v>
      </c>
    </row>
    <row r="32" spans="2:14" x14ac:dyDescent="0.25">
      <c r="B32" t="s">
        <v>53</v>
      </c>
      <c r="D32" t="s">
        <v>8</v>
      </c>
      <c r="F32">
        <v>102</v>
      </c>
      <c r="H32">
        <v>94</v>
      </c>
      <c r="J32">
        <v>40</v>
      </c>
      <c r="L32">
        <v>60</v>
      </c>
      <c r="N32">
        <v>72</v>
      </c>
    </row>
    <row r="33" spans="2:14" x14ac:dyDescent="0.25">
      <c r="B33" t="s">
        <v>53</v>
      </c>
      <c r="D33" t="s">
        <v>9</v>
      </c>
      <c r="F33">
        <v>119</v>
      </c>
      <c r="H33">
        <v>107</v>
      </c>
      <c r="J33">
        <v>46</v>
      </c>
      <c r="L33">
        <v>60</v>
      </c>
      <c r="N33">
        <v>83</v>
      </c>
    </row>
    <row r="34" spans="2:14" x14ac:dyDescent="0.25">
      <c r="B34" t="s">
        <v>53</v>
      </c>
      <c r="D34" t="s">
        <v>10</v>
      </c>
      <c r="F34">
        <v>100</v>
      </c>
      <c r="H34">
        <v>86</v>
      </c>
      <c r="J34">
        <v>43</v>
      </c>
      <c r="L34">
        <v>60</v>
      </c>
      <c r="N34">
        <v>67</v>
      </c>
    </row>
    <row r="35" spans="2:14" x14ac:dyDescent="0.25">
      <c r="B35" t="s">
        <v>53</v>
      </c>
      <c r="D35" t="s">
        <v>11</v>
      </c>
      <c r="F35">
        <v>95</v>
      </c>
      <c r="H35">
        <v>83</v>
      </c>
      <c r="J35">
        <v>35</v>
      </c>
      <c r="L35">
        <v>60</v>
      </c>
      <c r="N35">
        <v>70</v>
      </c>
    </row>
    <row r="36" spans="2:14" x14ac:dyDescent="0.25">
      <c r="B36" t="s">
        <v>53</v>
      </c>
      <c r="D36" t="s">
        <v>12</v>
      </c>
      <c r="F36">
        <v>97</v>
      </c>
      <c r="H36">
        <v>97</v>
      </c>
      <c r="J36">
        <v>27</v>
      </c>
      <c r="L36">
        <v>60</v>
      </c>
      <c r="N36">
        <v>80</v>
      </c>
    </row>
    <row r="37" spans="2:14" x14ac:dyDescent="0.25">
      <c r="B37" t="s">
        <v>53</v>
      </c>
      <c r="D37" t="s">
        <v>13</v>
      </c>
      <c r="F37">
        <v>103</v>
      </c>
      <c r="H37">
        <v>95</v>
      </c>
      <c r="J37">
        <v>17</v>
      </c>
      <c r="L37">
        <v>60</v>
      </c>
      <c r="N37">
        <v>96</v>
      </c>
    </row>
    <row r="38" spans="2:14" x14ac:dyDescent="0.25">
      <c r="B38" t="s">
        <v>54</v>
      </c>
      <c r="D38" t="s">
        <v>2</v>
      </c>
      <c r="F38">
        <v>84</v>
      </c>
      <c r="H38">
        <v>82</v>
      </c>
      <c r="J38">
        <v>40</v>
      </c>
      <c r="L38">
        <v>60</v>
      </c>
      <c r="N38">
        <v>54</v>
      </c>
    </row>
    <row r="39" spans="2:14" x14ac:dyDescent="0.25">
      <c r="B39" t="s">
        <v>54</v>
      </c>
      <c r="D39" t="s">
        <v>3</v>
      </c>
      <c r="F39">
        <v>118</v>
      </c>
      <c r="H39">
        <v>107</v>
      </c>
      <c r="J39">
        <v>34</v>
      </c>
      <c r="L39">
        <v>60</v>
      </c>
      <c r="N39">
        <v>94</v>
      </c>
    </row>
    <row r="40" spans="2:14" x14ac:dyDescent="0.25">
      <c r="B40" t="s">
        <v>54</v>
      </c>
      <c r="D40" t="s">
        <v>4</v>
      </c>
      <c r="F40">
        <v>107</v>
      </c>
      <c r="H40">
        <v>100</v>
      </c>
      <c r="J40">
        <v>37</v>
      </c>
      <c r="L40">
        <v>60</v>
      </c>
      <c r="N40">
        <v>80</v>
      </c>
    </row>
    <row r="41" spans="2:14" x14ac:dyDescent="0.25">
      <c r="B41" t="s">
        <v>54</v>
      </c>
      <c r="D41" t="s">
        <v>5</v>
      </c>
      <c r="F41">
        <v>86</v>
      </c>
      <c r="H41">
        <v>81</v>
      </c>
      <c r="J41">
        <v>33</v>
      </c>
      <c r="L41">
        <v>60</v>
      </c>
      <c r="N41">
        <v>63</v>
      </c>
    </row>
    <row r="42" spans="2:14" x14ac:dyDescent="0.25">
      <c r="B42" t="s">
        <v>54</v>
      </c>
      <c r="D42" t="s">
        <v>6</v>
      </c>
      <c r="F42">
        <v>88</v>
      </c>
      <c r="H42">
        <v>78</v>
      </c>
      <c r="J42">
        <v>31</v>
      </c>
      <c r="L42">
        <v>60</v>
      </c>
      <c r="N42">
        <v>67</v>
      </c>
    </row>
    <row r="43" spans="2:14" x14ac:dyDescent="0.25">
      <c r="B43" t="s">
        <v>54</v>
      </c>
      <c r="D43" t="s">
        <v>7</v>
      </c>
      <c r="F43">
        <v>87</v>
      </c>
      <c r="H43">
        <v>85</v>
      </c>
      <c r="J43">
        <v>35</v>
      </c>
      <c r="L43">
        <v>60</v>
      </c>
      <c r="N43">
        <v>62</v>
      </c>
    </row>
    <row r="44" spans="2:14" x14ac:dyDescent="0.25">
      <c r="B44" t="s">
        <v>54</v>
      </c>
      <c r="D44" t="s">
        <v>8</v>
      </c>
      <c r="F44">
        <v>91</v>
      </c>
      <c r="H44">
        <v>91</v>
      </c>
      <c r="J44">
        <v>39</v>
      </c>
      <c r="L44">
        <v>60</v>
      </c>
      <c r="N44">
        <v>62</v>
      </c>
    </row>
    <row r="45" spans="2:14" x14ac:dyDescent="0.25">
      <c r="B45" t="s">
        <v>54</v>
      </c>
      <c r="D45" t="s">
        <v>9</v>
      </c>
      <c r="F45">
        <v>113</v>
      </c>
      <c r="H45">
        <v>111</v>
      </c>
      <c r="J45">
        <v>38</v>
      </c>
      <c r="L45">
        <v>60</v>
      </c>
      <c r="N45">
        <v>85</v>
      </c>
    </row>
    <row r="46" spans="2:14" x14ac:dyDescent="0.25">
      <c r="B46" t="s">
        <v>54</v>
      </c>
      <c r="D46" t="s">
        <v>10</v>
      </c>
      <c r="F46">
        <v>112</v>
      </c>
      <c r="H46">
        <v>108</v>
      </c>
      <c r="J46">
        <v>40</v>
      </c>
      <c r="L46">
        <v>60</v>
      </c>
      <c r="N46">
        <v>82</v>
      </c>
    </row>
    <row r="47" spans="2:14" x14ac:dyDescent="0.25">
      <c r="B47" t="s">
        <v>54</v>
      </c>
      <c r="D47" t="s">
        <v>11</v>
      </c>
      <c r="F47">
        <v>102</v>
      </c>
      <c r="H47">
        <v>88</v>
      </c>
      <c r="J47">
        <v>48</v>
      </c>
      <c r="L47">
        <v>60</v>
      </c>
      <c r="N47">
        <v>64</v>
      </c>
    </row>
    <row r="48" spans="2:14" x14ac:dyDescent="0.25">
      <c r="B48" t="s">
        <v>54</v>
      </c>
      <c r="D48" t="s">
        <v>12</v>
      </c>
      <c r="F48">
        <v>103</v>
      </c>
      <c r="H48">
        <v>90</v>
      </c>
      <c r="J48">
        <v>44</v>
      </c>
      <c r="L48">
        <v>60</v>
      </c>
      <c r="N48">
        <v>69</v>
      </c>
    </row>
    <row r="49" spans="2:14" x14ac:dyDescent="0.25">
      <c r="B49" t="s">
        <v>54</v>
      </c>
      <c r="D49" t="s">
        <v>13</v>
      </c>
      <c r="F49">
        <v>116</v>
      </c>
      <c r="H49">
        <v>114</v>
      </c>
      <c r="J49">
        <v>50</v>
      </c>
      <c r="L49">
        <v>60</v>
      </c>
      <c r="N49">
        <v>76</v>
      </c>
    </row>
    <row r="50" spans="2:14" x14ac:dyDescent="0.25">
      <c r="B50" t="s">
        <v>55</v>
      </c>
      <c r="D50" t="s">
        <v>2</v>
      </c>
      <c r="F50">
        <v>111</v>
      </c>
      <c r="H50">
        <v>101</v>
      </c>
      <c r="J50">
        <v>51</v>
      </c>
      <c r="L50">
        <v>60</v>
      </c>
      <c r="N50">
        <v>70</v>
      </c>
    </row>
    <row r="51" spans="2:14" x14ac:dyDescent="0.25">
      <c r="B51" t="s">
        <v>55</v>
      </c>
      <c r="D51" t="s">
        <v>3</v>
      </c>
      <c r="F51">
        <v>83</v>
      </c>
      <c r="H51">
        <v>81</v>
      </c>
      <c r="J51">
        <v>52</v>
      </c>
      <c r="L51">
        <v>60</v>
      </c>
      <c r="N51">
        <v>41</v>
      </c>
    </row>
    <row r="52" spans="2:14" x14ac:dyDescent="0.25">
      <c r="B52" t="s">
        <v>55</v>
      </c>
      <c r="D52" t="s">
        <v>4</v>
      </c>
      <c r="F52">
        <v>109</v>
      </c>
      <c r="H52">
        <v>104</v>
      </c>
      <c r="J52">
        <v>61</v>
      </c>
      <c r="L52">
        <v>60</v>
      </c>
      <c r="N52">
        <v>58</v>
      </c>
    </row>
    <row r="53" spans="2:14" x14ac:dyDescent="0.25">
      <c r="B53" t="s">
        <v>55</v>
      </c>
      <c r="D53" t="s">
        <v>5</v>
      </c>
      <c r="F53">
        <v>116</v>
      </c>
      <c r="H53">
        <v>105</v>
      </c>
      <c r="J53">
        <v>61</v>
      </c>
      <c r="L53">
        <v>60</v>
      </c>
      <c r="N53">
        <v>65</v>
      </c>
    </row>
    <row r="54" spans="2:14" x14ac:dyDescent="0.25">
      <c r="B54" t="s">
        <v>55</v>
      </c>
      <c r="D54" t="s">
        <v>6</v>
      </c>
      <c r="F54">
        <v>102</v>
      </c>
      <c r="H54">
        <v>101</v>
      </c>
      <c r="J54">
        <v>57</v>
      </c>
      <c r="L54">
        <v>60</v>
      </c>
      <c r="N54">
        <v>55</v>
      </c>
    </row>
    <row r="55" spans="2:14" x14ac:dyDescent="0.25">
      <c r="B55" t="s">
        <v>55</v>
      </c>
      <c r="D55" t="s">
        <v>7</v>
      </c>
      <c r="F55">
        <v>118</v>
      </c>
      <c r="H55">
        <v>109</v>
      </c>
      <c r="J55">
        <v>47</v>
      </c>
      <c r="L55">
        <v>60</v>
      </c>
      <c r="N55">
        <v>81</v>
      </c>
    </row>
    <row r="56" spans="2:14" x14ac:dyDescent="0.25">
      <c r="B56" t="s">
        <v>55</v>
      </c>
      <c r="D56" t="s">
        <v>8</v>
      </c>
      <c r="F56">
        <v>94</v>
      </c>
      <c r="H56">
        <v>82</v>
      </c>
      <c r="J56">
        <v>37</v>
      </c>
      <c r="L56">
        <v>60</v>
      </c>
      <c r="N56">
        <v>67</v>
      </c>
    </row>
    <row r="57" spans="2:14" x14ac:dyDescent="0.25">
      <c r="B57" t="s">
        <v>55</v>
      </c>
      <c r="D57" t="s">
        <v>9</v>
      </c>
      <c r="F57">
        <v>108</v>
      </c>
      <c r="H57">
        <v>95</v>
      </c>
      <c r="J57">
        <v>46</v>
      </c>
      <c r="L57">
        <v>60</v>
      </c>
      <c r="N57">
        <v>72</v>
      </c>
    </row>
    <row r="58" spans="2:14" x14ac:dyDescent="0.25">
      <c r="B58" t="s">
        <v>55</v>
      </c>
      <c r="D58" t="s">
        <v>10</v>
      </c>
      <c r="F58">
        <v>115</v>
      </c>
      <c r="H58">
        <v>107</v>
      </c>
      <c r="J58">
        <v>48</v>
      </c>
      <c r="L58">
        <v>60</v>
      </c>
      <c r="N58">
        <v>77</v>
      </c>
    </row>
    <row r="59" spans="2:14" x14ac:dyDescent="0.25">
      <c r="B59" t="s">
        <v>55</v>
      </c>
      <c r="D59" t="s">
        <v>11</v>
      </c>
      <c r="F59">
        <v>92</v>
      </c>
      <c r="H59">
        <v>88</v>
      </c>
      <c r="J59">
        <v>46</v>
      </c>
      <c r="L59">
        <v>60</v>
      </c>
      <c r="N59">
        <v>56</v>
      </c>
    </row>
    <row r="60" spans="2:14" x14ac:dyDescent="0.25">
      <c r="B60" t="s">
        <v>55</v>
      </c>
      <c r="D60" t="s">
        <v>12</v>
      </c>
      <c r="F60">
        <v>111</v>
      </c>
      <c r="H60">
        <v>106</v>
      </c>
      <c r="J60">
        <v>38</v>
      </c>
      <c r="L60">
        <v>60</v>
      </c>
      <c r="N60">
        <v>83</v>
      </c>
    </row>
    <row r="61" spans="2:14" x14ac:dyDescent="0.25">
      <c r="B61" t="s">
        <v>55</v>
      </c>
      <c r="D61" t="s">
        <v>13</v>
      </c>
      <c r="F61">
        <v>86</v>
      </c>
      <c r="H61">
        <v>75</v>
      </c>
      <c r="J61">
        <v>34</v>
      </c>
      <c r="L61">
        <v>60</v>
      </c>
      <c r="N61">
        <v>62</v>
      </c>
    </row>
    <row r="62" spans="2:14" x14ac:dyDescent="0.25">
      <c r="B62" t="s">
        <v>56</v>
      </c>
      <c r="D62" t="s">
        <v>2</v>
      </c>
      <c r="F62">
        <v>85</v>
      </c>
      <c r="H62">
        <v>72</v>
      </c>
      <c r="J62">
        <v>41</v>
      </c>
      <c r="L62">
        <v>60</v>
      </c>
      <c r="N62">
        <v>54</v>
      </c>
    </row>
    <row r="63" spans="2:14" x14ac:dyDescent="0.25">
      <c r="B63" t="s">
        <v>56</v>
      </c>
      <c r="D63" t="s">
        <v>3</v>
      </c>
      <c r="F63">
        <v>87</v>
      </c>
      <c r="H63">
        <v>81</v>
      </c>
      <c r="J63">
        <v>35</v>
      </c>
      <c r="L63">
        <v>60</v>
      </c>
      <c r="N63">
        <v>62</v>
      </c>
    </row>
    <row r="64" spans="2:14" x14ac:dyDescent="0.25">
      <c r="B64" t="s">
        <v>56</v>
      </c>
      <c r="D64" t="s">
        <v>4</v>
      </c>
      <c r="F64">
        <v>106</v>
      </c>
      <c r="H64">
        <v>105</v>
      </c>
      <c r="J64">
        <v>25</v>
      </c>
      <c r="L64">
        <v>60</v>
      </c>
      <c r="N64">
        <v>91</v>
      </c>
    </row>
    <row r="65" spans="2:14" x14ac:dyDescent="0.25">
      <c r="B65" t="s">
        <v>56</v>
      </c>
      <c r="D65" t="s">
        <v>5</v>
      </c>
      <c r="F65">
        <v>88</v>
      </c>
      <c r="H65">
        <v>86</v>
      </c>
      <c r="J65">
        <v>15</v>
      </c>
      <c r="L65">
        <v>60</v>
      </c>
      <c r="N65">
        <v>83</v>
      </c>
    </row>
    <row r="66" spans="2:14" x14ac:dyDescent="0.25">
      <c r="B66" t="s">
        <v>56</v>
      </c>
      <c r="D66" t="s">
        <v>6</v>
      </c>
      <c r="F66">
        <v>116</v>
      </c>
      <c r="H66">
        <v>116</v>
      </c>
      <c r="J66">
        <v>23</v>
      </c>
      <c r="L66">
        <v>60</v>
      </c>
      <c r="N66">
        <v>103</v>
      </c>
    </row>
    <row r="67" spans="2:14" x14ac:dyDescent="0.25">
      <c r="B67" t="s">
        <v>56</v>
      </c>
      <c r="D67" t="s">
        <v>7</v>
      </c>
      <c r="F67">
        <v>112</v>
      </c>
      <c r="H67">
        <v>108</v>
      </c>
      <c r="J67">
        <v>14</v>
      </c>
      <c r="L67">
        <v>60</v>
      </c>
      <c r="N67">
        <v>108</v>
      </c>
    </row>
    <row r="68" spans="2:14" x14ac:dyDescent="0.25">
      <c r="B68" t="s">
        <v>56</v>
      </c>
      <c r="D68" t="s">
        <v>8</v>
      </c>
      <c r="F68">
        <v>103</v>
      </c>
      <c r="H68">
        <v>103</v>
      </c>
      <c r="J68">
        <v>15</v>
      </c>
      <c r="L68">
        <v>60</v>
      </c>
      <c r="N68">
        <v>98</v>
      </c>
    </row>
    <row r="69" spans="2:14" x14ac:dyDescent="0.25">
      <c r="B69" t="s">
        <v>56</v>
      </c>
      <c r="D69" t="s">
        <v>9</v>
      </c>
      <c r="F69">
        <v>94</v>
      </c>
      <c r="H69">
        <v>87</v>
      </c>
      <c r="J69">
        <v>10</v>
      </c>
      <c r="L69">
        <v>60</v>
      </c>
      <c r="N69">
        <v>94</v>
      </c>
    </row>
    <row r="70" spans="2:14" x14ac:dyDescent="0.25">
      <c r="B70" t="s">
        <v>56</v>
      </c>
      <c r="D70" t="s">
        <v>10</v>
      </c>
      <c r="F70">
        <v>111</v>
      </c>
      <c r="H70">
        <v>111</v>
      </c>
      <c r="J70">
        <v>3</v>
      </c>
      <c r="L70">
        <v>60</v>
      </c>
      <c r="N70">
        <v>118</v>
      </c>
    </row>
    <row r="71" spans="2:14" x14ac:dyDescent="0.25">
      <c r="B71" t="s">
        <v>56</v>
      </c>
      <c r="D71" t="s">
        <v>11</v>
      </c>
      <c r="F71">
        <v>111</v>
      </c>
      <c r="H71">
        <v>101</v>
      </c>
      <c r="J71">
        <v>3</v>
      </c>
      <c r="L71">
        <v>60</v>
      </c>
      <c r="N71">
        <v>118</v>
      </c>
    </row>
    <row r="72" spans="2:14" x14ac:dyDescent="0.25">
      <c r="B72" t="s">
        <v>56</v>
      </c>
      <c r="D72" t="s">
        <v>12</v>
      </c>
      <c r="F72">
        <v>103</v>
      </c>
      <c r="H72">
        <v>103</v>
      </c>
      <c r="J72">
        <v>9</v>
      </c>
      <c r="L72">
        <v>60</v>
      </c>
      <c r="N72">
        <v>104</v>
      </c>
    </row>
    <row r="73" spans="2:14" x14ac:dyDescent="0.25">
      <c r="B73" t="s">
        <v>56</v>
      </c>
      <c r="D73" t="s">
        <v>13</v>
      </c>
      <c r="F73">
        <v>91</v>
      </c>
      <c r="H73">
        <v>90</v>
      </c>
      <c r="J73">
        <v>4</v>
      </c>
      <c r="L73">
        <v>60</v>
      </c>
      <c r="N73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3519-17A9-46E0-9338-F09AD76E5CD5}">
  <dimension ref="A1:AC73"/>
  <sheetViews>
    <sheetView topLeftCell="K1" workbookViewId="0">
      <selection activeCell="U2" sqref="U2"/>
    </sheetView>
  </sheetViews>
  <sheetFormatPr defaultRowHeight="15" x14ac:dyDescent="0.25"/>
  <sheetData>
    <row r="1" spans="1:29" x14ac:dyDescent="0.25">
      <c r="A1" s="1" t="s">
        <v>45</v>
      </c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I1" s="2" t="s">
        <v>57</v>
      </c>
      <c r="K1" s="2" t="s">
        <v>59</v>
      </c>
      <c r="L1" s="2" t="s">
        <v>58</v>
      </c>
      <c r="M1" s="2" t="s">
        <v>60</v>
      </c>
      <c r="N1" s="2" t="s">
        <v>60</v>
      </c>
      <c r="O1" s="2" t="s">
        <v>61</v>
      </c>
      <c r="Q1" s="2" t="s">
        <v>62</v>
      </c>
      <c r="S1" s="5" t="s">
        <v>110</v>
      </c>
      <c r="U1" s="5" t="s">
        <v>111</v>
      </c>
      <c r="X1" s="5" t="s">
        <v>114</v>
      </c>
      <c r="Z1" s="5" t="s">
        <v>115</v>
      </c>
      <c r="AC1" s="5" t="s">
        <v>123</v>
      </c>
    </row>
    <row r="2" spans="1:29" x14ac:dyDescent="0.25">
      <c r="A2" t="s">
        <v>51</v>
      </c>
      <c r="B2" t="s">
        <v>2</v>
      </c>
      <c r="C2">
        <v>118</v>
      </c>
      <c r="D2">
        <v>111</v>
      </c>
      <c r="E2">
        <v>40</v>
      </c>
      <c r="F2">
        <v>60</v>
      </c>
      <c r="G2">
        <v>88</v>
      </c>
      <c r="I2" cm="1">
        <f t="array" ref="I2:I73">ABS(C2:C73 - D2:D73)</f>
        <v>7</v>
      </c>
      <c r="K2">
        <f t="shared" ref="K2:K33" si="0">ABS(I2/D2)</f>
        <v>6.3063063063063057E-2</v>
      </c>
      <c r="L2" cm="1">
        <f t="array" ref="L2">AVERAGE(ABS(K2:K73))</f>
        <v>7.8084423595219762E-2</v>
      </c>
      <c r="M2">
        <f t="shared" ref="M2:M33" si="1">I2^2</f>
        <v>49</v>
      </c>
      <c r="N2">
        <f>SQRT(AVERAGE(M2:M73))</f>
        <v>8.3324999583291657</v>
      </c>
      <c r="O2">
        <f xml:space="preserve"> AVERAGE(_xlfn.ANCHORARRAY(I2))</f>
        <v>6.958333333333333</v>
      </c>
      <c r="X2">
        <f>C2 * 1.1</f>
        <v>129.80000000000001</v>
      </c>
      <c r="AC2">
        <f>MAX(0, C2-D2)</f>
        <v>7</v>
      </c>
    </row>
    <row r="3" spans="1:29" x14ac:dyDescent="0.25">
      <c r="A3" t="s">
        <v>51</v>
      </c>
      <c r="B3" t="s">
        <v>3</v>
      </c>
      <c r="C3">
        <v>108</v>
      </c>
      <c r="D3">
        <v>101</v>
      </c>
      <c r="E3">
        <v>41</v>
      </c>
      <c r="F3">
        <v>60</v>
      </c>
      <c r="G3">
        <v>77</v>
      </c>
      <c r="I3">
        <v>7</v>
      </c>
      <c r="K3">
        <f t="shared" si="0"/>
        <v>6.9306930693069313E-2</v>
      </c>
      <c r="M3">
        <f t="shared" si="1"/>
        <v>49</v>
      </c>
      <c r="X3">
        <f t="shared" ref="X3:X66" si="2">C3 * 1.1</f>
        <v>118.80000000000001</v>
      </c>
      <c r="AC3" s="8">
        <f t="shared" ref="AC3:AC66" si="3">MAX(0, C3-D3)</f>
        <v>7</v>
      </c>
    </row>
    <row r="4" spans="1:29" x14ac:dyDescent="0.25">
      <c r="A4" t="s">
        <v>51</v>
      </c>
      <c r="B4" t="s">
        <v>4</v>
      </c>
      <c r="C4">
        <v>94</v>
      </c>
      <c r="D4">
        <v>92</v>
      </c>
      <c r="E4">
        <v>42</v>
      </c>
      <c r="F4">
        <v>60</v>
      </c>
      <c r="G4">
        <v>62</v>
      </c>
      <c r="I4">
        <v>2</v>
      </c>
      <c r="K4">
        <f t="shared" si="0"/>
        <v>2.1739130434782608E-2</v>
      </c>
      <c r="M4">
        <f t="shared" si="1"/>
        <v>4</v>
      </c>
      <c r="X4">
        <f t="shared" si="2"/>
        <v>103.4</v>
      </c>
      <c r="AC4" s="8">
        <f t="shared" si="3"/>
        <v>2</v>
      </c>
    </row>
    <row r="5" spans="1:29" x14ac:dyDescent="0.25">
      <c r="A5" t="s">
        <v>51</v>
      </c>
      <c r="B5" t="s">
        <v>5</v>
      </c>
      <c r="C5">
        <v>87</v>
      </c>
      <c r="D5">
        <v>82</v>
      </c>
      <c r="E5">
        <v>48</v>
      </c>
      <c r="F5">
        <v>60</v>
      </c>
      <c r="G5">
        <v>49</v>
      </c>
      <c r="I5">
        <v>5</v>
      </c>
      <c r="K5">
        <f t="shared" si="0"/>
        <v>6.097560975609756E-2</v>
      </c>
      <c r="M5">
        <f t="shared" si="1"/>
        <v>25</v>
      </c>
      <c r="Q5">
        <f>AVERAGE(D2:D4)</f>
        <v>101.33333333333333</v>
      </c>
      <c r="S5">
        <f>_xlfn.STDEV.S(D2:D4) *1.65</f>
        <v>15.68223517232158</v>
      </c>
      <c r="U5">
        <f>MAX(0, C5+S5 - F5)</f>
        <v>42.682235172321583</v>
      </c>
      <c r="X5">
        <f t="shared" si="2"/>
        <v>95.7</v>
      </c>
      <c r="Z5">
        <f>MAX(0, X5 +S5 -E5)</f>
        <v>63.382235172321586</v>
      </c>
      <c r="AC5" s="8">
        <f t="shared" si="3"/>
        <v>5</v>
      </c>
    </row>
    <row r="6" spans="1:29" x14ac:dyDescent="0.25">
      <c r="A6" t="s">
        <v>51</v>
      </c>
      <c r="B6" t="s">
        <v>6</v>
      </c>
      <c r="C6">
        <v>100</v>
      </c>
      <c r="D6">
        <v>96</v>
      </c>
      <c r="E6">
        <v>47</v>
      </c>
      <c r="F6">
        <v>60</v>
      </c>
      <c r="G6">
        <v>63</v>
      </c>
      <c r="I6">
        <v>4</v>
      </c>
      <c r="K6">
        <f t="shared" si="0"/>
        <v>4.1666666666666664E-2</v>
      </c>
      <c r="M6">
        <f t="shared" si="1"/>
        <v>16</v>
      </c>
      <c r="Q6">
        <f t="shared" ref="Q6:Q69" si="4">AVERAGE(D3:D5)</f>
        <v>91.666666666666671</v>
      </c>
      <c r="S6">
        <f t="shared" ref="S6:S69" si="5">_xlfn.STDEV.S(D3:D5) *1.65</f>
        <v>15.68223517232158</v>
      </c>
      <c r="U6">
        <f t="shared" ref="U6:U69" si="6">MAX(0, C6+S6 - F6)</f>
        <v>55.682235172321583</v>
      </c>
      <c r="X6">
        <f t="shared" si="2"/>
        <v>110.00000000000001</v>
      </c>
      <c r="Z6">
        <f t="shared" ref="Z6:Z69" si="7">MAX(0, X6 +S6 -E6)</f>
        <v>78.682235172321597</v>
      </c>
      <c r="AC6" s="8">
        <f t="shared" si="3"/>
        <v>4</v>
      </c>
    </row>
    <row r="7" spans="1:29" x14ac:dyDescent="0.25">
      <c r="A7" t="s">
        <v>51</v>
      </c>
      <c r="B7" t="s">
        <v>7</v>
      </c>
      <c r="C7">
        <v>118</v>
      </c>
      <c r="D7">
        <v>117</v>
      </c>
      <c r="E7">
        <v>52</v>
      </c>
      <c r="F7">
        <v>60</v>
      </c>
      <c r="G7">
        <v>76</v>
      </c>
      <c r="I7">
        <v>1</v>
      </c>
      <c r="K7">
        <f t="shared" si="0"/>
        <v>8.5470085470085479E-3</v>
      </c>
      <c r="M7">
        <f t="shared" si="1"/>
        <v>1</v>
      </c>
      <c r="Q7">
        <f t="shared" si="4"/>
        <v>90</v>
      </c>
      <c r="S7">
        <f t="shared" si="5"/>
        <v>11.898319209031163</v>
      </c>
      <c r="U7">
        <f t="shared" si="6"/>
        <v>69.898319209031172</v>
      </c>
      <c r="X7">
        <f t="shared" si="2"/>
        <v>129.80000000000001</v>
      </c>
      <c r="Z7">
        <f t="shared" si="7"/>
        <v>89.698319209031183</v>
      </c>
      <c r="AC7" s="8">
        <f t="shared" si="3"/>
        <v>1</v>
      </c>
    </row>
    <row r="8" spans="1:29" x14ac:dyDescent="0.25">
      <c r="A8" t="s">
        <v>51</v>
      </c>
      <c r="B8" t="s">
        <v>8</v>
      </c>
      <c r="C8">
        <v>98</v>
      </c>
      <c r="D8">
        <v>91</v>
      </c>
      <c r="E8">
        <v>56</v>
      </c>
      <c r="F8">
        <v>60</v>
      </c>
      <c r="G8">
        <v>52</v>
      </c>
      <c r="I8">
        <v>7</v>
      </c>
      <c r="K8">
        <f t="shared" si="0"/>
        <v>7.6923076923076927E-2</v>
      </c>
      <c r="M8">
        <f t="shared" si="1"/>
        <v>49</v>
      </c>
      <c r="Q8">
        <f t="shared" si="4"/>
        <v>98.333333333333329</v>
      </c>
      <c r="S8">
        <f t="shared" si="5"/>
        <v>29.06686257579241</v>
      </c>
      <c r="U8">
        <f t="shared" si="6"/>
        <v>67.066862575792413</v>
      </c>
      <c r="X8">
        <f t="shared" si="2"/>
        <v>107.80000000000001</v>
      </c>
      <c r="Z8">
        <f t="shared" si="7"/>
        <v>80.866862575792425</v>
      </c>
      <c r="AC8" s="8">
        <f t="shared" si="3"/>
        <v>7</v>
      </c>
    </row>
    <row r="9" spans="1:29" x14ac:dyDescent="0.25">
      <c r="A9" t="s">
        <v>51</v>
      </c>
      <c r="B9" t="s">
        <v>9</v>
      </c>
      <c r="C9">
        <v>102</v>
      </c>
      <c r="D9">
        <v>91</v>
      </c>
      <c r="E9">
        <v>60</v>
      </c>
      <c r="F9">
        <v>60</v>
      </c>
      <c r="G9">
        <v>52</v>
      </c>
      <c r="I9">
        <v>11</v>
      </c>
      <c r="K9">
        <f t="shared" si="0"/>
        <v>0.12087912087912088</v>
      </c>
      <c r="M9">
        <f t="shared" si="1"/>
        <v>121</v>
      </c>
      <c r="Q9">
        <f t="shared" si="4"/>
        <v>101.33333333333333</v>
      </c>
      <c r="S9">
        <f t="shared" si="5"/>
        <v>22.763622295232402</v>
      </c>
      <c r="U9">
        <f t="shared" si="6"/>
        <v>64.763622295232409</v>
      </c>
      <c r="X9">
        <f t="shared" si="2"/>
        <v>112.2</v>
      </c>
      <c r="Z9">
        <f t="shared" si="7"/>
        <v>74.963622295232398</v>
      </c>
      <c r="AC9" s="8">
        <f t="shared" si="3"/>
        <v>11</v>
      </c>
    </row>
    <row r="10" spans="1:29" x14ac:dyDescent="0.25">
      <c r="A10" t="s">
        <v>51</v>
      </c>
      <c r="B10" t="s">
        <v>10</v>
      </c>
      <c r="C10">
        <v>90</v>
      </c>
      <c r="D10">
        <v>77</v>
      </c>
      <c r="E10">
        <v>68</v>
      </c>
      <c r="F10">
        <v>60</v>
      </c>
      <c r="G10">
        <v>32</v>
      </c>
      <c r="I10">
        <v>13</v>
      </c>
      <c r="K10">
        <f t="shared" si="0"/>
        <v>0.16883116883116883</v>
      </c>
      <c r="M10">
        <f t="shared" si="1"/>
        <v>169</v>
      </c>
      <c r="Q10">
        <f t="shared" si="4"/>
        <v>99.666666666666671</v>
      </c>
      <c r="S10">
        <f t="shared" si="5"/>
        <v>24.768326548234977</v>
      </c>
      <c r="U10">
        <f t="shared" si="6"/>
        <v>54.768326548234981</v>
      </c>
      <c r="X10">
        <f t="shared" si="2"/>
        <v>99.000000000000014</v>
      </c>
      <c r="Z10">
        <f t="shared" si="7"/>
        <v>55.768326548234995</v>
      </c>
      <c r="AC10" s="8">
        <f t="shared" si="3"/>
        <v>13</v>
      </c>
    </row>
    <row r="11" spans="1:29" x14ac:dyDescent="0.25">
      <c r="A11" t="s">
        <v>51</v>
      </c>
      <c r="B11" t="s">
        <v>11</v>
      </c>
      <c r="C11">
        <v>90</v>
      </c>
      <c r="D11">
        <v>85</v>
      </c>
      <c r="E11">
        <v>69</v>
      </c>
      <c r="F11">
        <v>60</v>
      </c>
      <c r="G11">
        <v>31</v>
      </c>
      <c r="I11">
        <v>5</v>
      </c>
      <c r="K11">
        <f t="shared" si="0"/>
        <v>5.8823529411764705E-2</v>
      </c>
      <c r="M11">
        <f t="shared" si="1"/>
        <v>25</v>
      </c>
      <c r="Q11">
        <f t="shared" si="4"/>
        <v>86.333333333333329</v>
      </c>
      <c r="S11">
        <f t="shared" si="5"/>
        <v>13.336791218280355</v>
      </c>
      <c r="U11">
        <f t="shared" si="6"/>
        <v>43.336791218280354</v>
      </c>
      <c r="X11">
        <f t="shared" si="2"/>
        <v>99.000000000000014</v>
      </c>
      <c r="Z11">
        <f t="shared" si="7"/>
        <v>43.336791218280368</v>
      </c>
      <c r="AC11" s="8">
        <f t="shared" si="3"/>
        <v>5</v>
      </c>
    </row>
    <row r="12" spans="1:29" x14ac:dyDescent="0.25">
      <c r="A12" t="s">
        <v>51</v>
      </c>
      <c r="B12" t="s">
        <v>12</v>
      </c>
      <c r="C12">
        <v>103</v>
      </c>
      <c r="D12">
        <v>102</v>
      </c>
      <c r="E12">
        <v>78</v>
      </c>
      <c r="F12">
        <v>60</v>
      </c>
      <c r="G12">
        <v>35</v>
      </c>
      <c r="I12">
        <v>1</v>
      </c>
      <c r="K12">
        <f t="shared" si="0"/>
        <v>9.8039215686274508E-3</v>
      </c>
      <c r="M12">
        <f t="shared" si="1"/>
        <v>1</v>
      </c>
      <c r="Q12">
        <f t="shared" si="4"/>
        <v>84.333333333333329</v>
      </c>
      <c r="S12">
        <f t="shared" si="5"/>
        <v>11.589219128138012</v>
      </c>
      <c r="U12">
        <f t="shared" si="6"/>
        <v>54.589219128138012</v>
      </c>
      <c r="X12">
        <f t="shared" si="2"/>
        <v>113.30000000000001</v>
      </c>
      <c r="Z12">
        <f t="shared" si="7"/>
        <v>46.889219128138024</v>
      </c>
      <c r="AC12" s="8">
        <f t="shared" si="3"/>
        <v>1</v>
      </c>
    </row>
    <row r="13" spans="1:29" x14ac:dyDescent="0.25">
      <c r="A13" t="s">
        <v>51</v>
      </c>
      <c r="B13" t="s">
        <v>13</v>
      </c>
      <c r="C13">
        <v>115</v>
      </c>
      <c r="D13">
        <v>104</v>
      </c>
      <c r="E13">
        <v>70</v>
      </c>
      <c r="F13">
        <v>60</v>
      </c>
      <c r="G13">
        <v>55</v>
      </c>
      <c r="I13">
        <v>11</v>
      </c>
      <c r="K13">
        <f t="shared" si="0"/>
        <v>0.10576923076923077</v>
      </c>
      <c r="M13">
        <f t="shared" si="1"/>
        <v>121</v>
      </c>
      <c r="Q13">
        <f t="shared" si="4"/>
        <v>88</v>
      </c>
      <c r="S13">
        <f t="shared" si="5"/>
        <v>21.06578980242611</v>
      </c>
      <c r="U13">
        <f t="shared" si="6"/>
        <v>76.06578980242611</v>
      </c>
      <c r="X13">
        <f t="shared" si="2"/>
        <v>126.50000000000001</v>
      </c>
      <c r="Z13">
        <f t="shared" si="7"/>
        <v>77.565789802426139</v>
      </c>
      <c r="AC13" s="8">
        <f t="shared" si="3"/>
        <v>11</v>
      </c>
    </row>
    <row r="14" spans="1:29" x14ac:dyDescent="0.25">
      <c r="A14" t="s">
        <v>52</v>
      </c>
      <c r="B14" t="s">
        <v>2</v>
      </c>
      <c r="C14">
        <v>116</v>
      </c>
      <c r="D14">
        <v>113</v>
      </c>
      <c r="E14">
        <v>43</v>
      </c>
      <c r="F14">
        <v>60</v>
      </c>
      <c r="G14">
        <v>83</v>
      </c>
      <c r="I14">
        <v>3</v>
      </c>
      <c r="K14">
        <f t="shared" si="0"/>
        <v>2.6548672566371681E-2</v>
      </c>
      <c r="M14">
        <f t="shared" si="1"/>
        <v>9</v>
      </c>
      <c r="Q14">
        <f t="shared" si="4"/>
        <v>97</v>
      </c>
      <c r="S14">
        <f t="shared" si="5"/>
        <v>17.226505739702407</v>
      </c>
      <c r="U14">
        <f t="shared" si="6"/>
        <v>73.226505739702418</v>
      </c>
      <c r="X14">
        <f t="shared" si="2"/>
        <v>127.60000000000001</v>
      </c>
      <c r="Z14">
        <f t="shared" si="7"/>
        <v>101.82650573970241</v>
      </c>
      <c r="AC14" s="8">
        <f t="shared" si="3"/>
        <v>3</v>
      </c>
    </row>
    <row r="15" spans="1:29" x14ac:dyDescent="0.25">
      <c r="A15" t="s">
        <v>52</v>
      </c>
      <c r="B15" t="s">
        <v>3</v>
      </c>
      <c r="C15">
        <v>86</v>
      </c>
      <c r="D15">
        <v>75</v>
      </c>
      <c r="E15">
        <v>50</v>
      </c>
      <c r="F15">
        <v>60</v>
      </c>
      <c r="G15">
        <v>46</v>
      </c>
      <c r="I15">
        <v>11</v>
      </c>
      <c r="K15">
        <f t="shared" si="0"/>
        <v>0.14666666666666667</v>
      </c>
      <c r="M15">
        <f t="shared" si="1"/>
        <v>121</v>
      </c>
      <c r="Q15">
        <f t="shared" si="4"/>
        <v>106.33333333333333</v>
      </c>
      <c r="S15">
        <f t="shared" si="5"/>
        <v>9.668117707185818</v>
      </c>
      <c r="U15">
        <f t="shared" si="6"/>
        <v>35.668117707185814</v>
      </c>
      <c r="X15">
        <f t="shared" si="2"/>
        <v>94.600000000000009</v>
      </c>
      <c r="Z15">
        <f t="shared" si="7"/>
        <v>54.268117707185823</v>
      </c>
      <c r="AC15" s="8">
        <f t="shared" si="3"/>
        <v>11</v>
      </c>
    </row>
    <row r="16" spans="1:29" x14ac:dyDescent="0.25">
      <c r="A16" t="s">
        <v>52</v>
      </c>
      <c r="B16" t="s">
        <v>4</v>
      </c>
      <c r="C16">
        <v>100</v>
      </c>
      <c r="D16">
        <v>86</v>
      </c>
      <c r="E16">
        <v>47</v>
      </c>
      <c r="F16">
        <v>60</v>
      </c>
      <c r="G16">
        <v>63</v>
      </c>
      <c r="I16">
        <v>14</v>
      </c>
      <c r="K16">
        <f t="shared" si="0"/>
        <v>0.16279069767441862</v>
      </c>
      <c r="M16">
        <f t="shared" si="1"/>
        <v>196</v>
      </c>
      <c r="Q16">
        <f t="shared" si="4"/>
        <v>97.333333333333329</v>
      </c>
      <c r="S16">
        <f t="shared" si="5"/>
        <v>32.765416218934284</v>
      </c>
      <c r="U16">
        <f t="shared" si="6"/>
        <v>72.765416218934291</v>
      </c>
      <c r="X16">
        <f t="shared" si="2"/>
        <v>110.00000000000001</v>
      </c>
      <c r="Z16">
        <f t="shared" si="7"/>
        <v>95.765416218934291</v>
      </c>
      <c r="AC16" s="8">
        <f t="shared" si="3"/>
        <v>14</v>
      </c>
    </row>
    <row r="17" spans="1:29" x14ac:dyDescent="0.25">
      <c r="A17" t="s">
        <v>52</v>
      </c>
      <c r="B17" t="s">
        <v>5</v>
      </c>
      <c r="C17">
        <v>88</v>
      </c>
      <c r="D17">
        <v>77</v>
      </c>
      <c r="E17">
        <v>40</v>
      </c>
      <c r="F17">
        <v>60</v>
      </c>
      <c r="G17">
        <v>58</v>
      </c>
      <c r="I17">
        <v>11</v>
      </c>
      <c r="K17">
        <f t="shared" si="0"/>
        <v>0.14285714285714285</v>
      </c>
      <c r="M17">
        <f t="shared" si="1"/>
        <v>121</v>
      </c>
      <c r="Q17">
        <f t="shared" si="4"/>
        <v>91.333333333333329</v>
      </c>
      <c r="S17">
        <f t="shared" si="5"/>
        <v>32.263020627337447</v>
      </c>
      <c r="U17">
        <f t="shared" si="6"/>
        <v>60.263020627337454</v>
      </c>
      <c r="X17">
        <f t="shared" si="2"/>
        <v>96.800000000000011</v>
      </c>
      <c r="Z17">
        <f t="shared" si="7"/>
        <v>89.063020627337465</v>
      </c>
      <c r="AC17" s="8">
        <f t="shared" si="3"/>
        <v>11</v>
      </c>
    </row>
    <row r="18" spans="1:29" x14ac:dyDescent="0.25">
      <c r="A18" t="s">
        <v>52</v>
      </c>
      <c r="B18" t="s">
        <v>6</v>
      </c>
      <c r="C18">
        <v>118</v>
      </c>
      <c r="D18">
        <v>112</v>
      </c>
      <c r="E18">
        <v>31</v>
      </c>
      <c r="F18">
        <v>60</v>
      </c>
      <c r="G18">
        <v>97</v>
      </c>
      <c r="I18">
        <v>6</v>
      </c>
      <c r="K18">
        <f t="shared" si="0"/>
        <v>5.3571428571428568E-2</v>
      </c>
      <c r="M18">
        <f t="shared" si="1"/>
        <v>36</v>
      </c>
      <c r="Q18">
        <f t="shared" si="4"/>
        <v>79.333333333333329</v>
      </c>
      <c r="S18">
        <f t="shared" si="5"/>
        <v>9.6681177071858198</v>
      </c>
      <c r="U18">
        <f t="shared" si="6"/>
        <v>67.668117707185814</v>
      </c>
      <c r="X18">
        <f t="shared" si="2"/>
        <v>129.80000000000001</v>
      </c>
      <c r="Z18">
        <f t="shared" si="7"/>
        <v>108.46811770718583</v>
      </c>
      <c r="AC18" s="8">
        <f t="shared" si="3"/>
        <v>6</v>
      </c>
    </row>
    <row r="19" spans="1:29" x14ac:dyDescent="0.25">
      <c r="A19" t="s">
        <v>52</v>
      </c>
      <c r="B19" t="s">
        <v>7</v>
      </c>
      <c r="C19">
        <v>97</v>
      </c>
      <c r="D19">
        <v>86</v>
      </c>
      <c r="E19">
        <v>26</v>
      </c>
      <c r="F19">
        <v>60</v>
      </c>
      <c r="G19">
        <v>81</v>
      </c>
      <c r="I19">
        <v>11</v>
      </c>
      <c r="K19">
        <f t="shared" si="0"/>
        <v>0.12790697674418605</v>
      </c>
      <c r="M19">
        <f t="shared" si="1"/>
        <v>121</v>
      </c>
      <c r="Q19">
        <f t="shared" si="4"/>
        <v>91.666666666666671</v>
      </c>
      <c r="S19">
        <f t="shared" si="5"/>
        <v>29.988872936474316</v>
      </c>
      <c r="U19">
        <f t="shared" si="6"/>
        <v>66.988872936474309</v>
      </c>
      <c r="X19">
        <f t="shared" si="2"/>
        <v>106.7</v>
      </c>
      <c r="Z19">
        <f t="shared" si="7"/>
        <v>110.68887293647433</v>
      </c>
      <c r="AC19" s="8">
        <f t="shared" si="3"/>
        <v>11</v>
      </c>
    </row>
    <row r="20" spans="1:29" x14ac:dyDescent="0.25">
      <c r="A20" t="s">
        <v>52</v>
      </c>
      <c r="B20" t="s">
        <v>8</v>
      </c>
      <c r="C20">
        <v>83</v>
      </c>
      <c r="D20">
        <v>71</v>
      </c>
      <c r="E20">
        <v>25</v>
      </c>
      <c r="F20">
        <v>60</v>
      </c>
      <c r="G20">
        <v>68</v>
      </c>
      <c r="I20">
        <v>12</v>
      </c>
      <c r="K20">
        <f t="shared" si="0"/>
        <v>0.16901408450704225</v>
      </c>
      <c r="M20">
        <f t="shared" si="1"/>
        <v>144</v>
      </c>
      <c r="Q20">
        <f t="shared" si="4"/>
        <v>91.666666666666671</v>
      </c>
      <c r="S20">
        <f t="shared" si="5"/>
        <v>29.988872936474316</v>
      </c>
      <c r="U20">
        <f t="shared" si="6"/>
        <v>52.988872936474309</v>
      </c>
      <c r="X20">
        <f t="shared" si="2"/>
        <v>91.300000000000011</v>
      </c>
      <c r="Z20">
        <f t="shared" si="7"/>
        <v>96.28887293647432</v>
      </c>
      <c r="AC20" s="8">
        <f t="shared" si="3"/>
        <v>12</v>
      </c>
    </row>
    <row r="21" spans="1:29" x14ac:dyDescent="0.25">
      <c r="A21" t="s">
        <v>52</v>
      </c>
      <c r="B21" t="s">
        <v>9</v>
      </c>
      <c r="C21">
        <v>104</v>
      </c>
      <c r="D21">
        <v>97</v>
      </c>
      <c r="E21">
        <v>18</v>
      </c>
      <c r="F21">
        <v>60</v>
      </c>
      <c r="G21">
        <v>96</v>
      </c>
      <c r="I21">
        <v>7</v>
      </c>
      <c r="K21">
        <f t="shared" si="0"/>
        <v>7.2164948453608241E-2</v>
      </c>
      <c r="M21">
        <f t="shared" si="1"/>
        <v>49</v>
      </c>
      <c r="Q21">
        <f t="shared" si="4"/>
        <v>89.666666666666671</v>
      </c>
      <c r="S21">
        <f t="shared" si="5"/>
        <v>34.228387341503563</v>
      </c>
      <c r="U21">
        <f t="shared" si="6"/>
        <v>78.228387341503549</v>
      </c>
      <c r="X21">
        <f t="shared" si="2"/>
        <v>114.4</v>
      </c>
      <c r="Z21">
        <f t="shared" si="7"/>
        <v>130.62838734150358</v>
      </c>
      <c r="AC21" s="8">
        <f t="shared" si="3"/>
        <v>7</v>
      </c>
    </row>
    <row r="22" spans="1:29" x14ac:dyDescent="0.25">
      <c r="A22" t="s">
        <v>52</v>
      </c>
      <c r="B22" t="s">
        <v>10</v>
      </c>
      <c r="C22">
        <v>93</v>
      </c>
      <c r="D22">
        <v>79</v>
      </c>
      <c r="E22">
        <v>25</v>
      </c>
      <c r="F22">
        <v>60</v>
      </c>
      <c r="G22">
        <v>78</v>
      </c>
      <c r="I22">
        <v>14</v>
      </c>
      <c r="K22">
        <f t="shared" si="0"/>
        <v>0.17721518987341772</v>
      </c>
      <c r="M22">
        <f t="shared" si="1"/>
        <v>196</v>
      </c>
      <c r="Q22">
        <f t="shared" si="4"/>
        <v>84.666666666666671</v>
      </c>
      <c r="S22">
        <f t="shared" si="5"/>
        <v>21.534449145497121</v>
      </c>
      <c r="U22">
        <f t="shared" si="6"/>
        <v>54.534449145497121</v>
      </c>
      <c r="X22">
        <f t="shared" si="2"/>
        <v>102.30000000000001</v>
      </c>
      <c r="Z22">
        <f t="shared" si="7"/>
        <v>98.834449145497132</v>
      </c>
      <c r="AC22" s="8">
        <f t="shared" si="3"/>
        <v>14</v>
      </c>
    </row>
    <row r="23" spans="1:29" x14ac:dyDescent="0.25">
      <c r="A23" t="s">
        <v>52</v>
      </c>
      <c r="B23" t="s">
        <v>11</v>
      </c>
      <c r="C23">
        <v>88</v>
      </c>
      <c r="D23">
        <v>86</v>
      </c>
      <c r="E23">
        <v>26</v>
      </c>
      <c r="F23">
        <v>60</v>
      </c>
      <c r="G23">
        <v>72</v>
      </c>
      <c r="I23">
        <v>2</v>
      </c>
      <c r="K23">
        <f t="shared" si="0"/>
        <v>2.3255813953488372E-2</v>
      </c>
      <c r="M23">
        <f t="shared" si="1"/>
        <v>4</v>
      </c>
      <c r="Q23">
        <f t="shared" si="4"/>
        <v>82.333333333333329</v>
      </c>
      <c r="S23">
        <f t="shared" si="5"/>
        <v>21.972482790982031</v>
      </c>
      <c r="U23">
        <f t="shared" si="6"/>
        <v>49.972482790982028</v>
      </c>
      <c r="X23">
        <f t="shared" si="2"/>
        <v>96.800000000000011</v>
      </c>
      <c r="Z23">
        <f t="shared" si="7"/>
        <v>92.772482790982039</v>
      </c>
      <c r="AC23" s="8">
        <f t="shared" si="3"/>
        <v>2</v>
      </c>
    </row>
    <row r="24" spans="1:29" x14ac:dyDescent="0.25">
      <c r="A24" t="s">
        <v>52</v>
      </c>
      <c r="B24" t="s">
        <v>12</v>
      </c>
      <c r="C24">
        <v>105</v>
      </c>
      <c r="D24">
        <v>92</v>
      </c>
      <c r="E24">
        <v>17</v>
      </c>
      <c r="F24">
        <v>60</v>
      </c>
      <c r="G24">
        <v>98</v>
      </c>
      <c r="I24">
        <v>13</v>
      </c>
      <c r="K24">
        <f t="shared" si="0"/>
        <v>0.14130434782608695</v>
      </c>
      <c r="M24">
        <f t="shared" si="1"/>
        <v>169</v>
      </c>
      <c r="Q24">
        <f t="shared" si="4"/>
        <v>87.333333333333329</v>
      </c>
      <c r="S24">
        <f t="shared" si="5"/>
        <v>14.97172334769782</v>
      </c>
      <c r="U24">
        <f t="shared" si="6"/>
        <v>59.971723347697818</v>
      </c>
      <c r="X24">
        <f t="shared" si="2"/>
        <v>115.50000000000001</v>
      </c>
      <c r="Z24">
        <f t="shared" si="7"/>
        <v>113.47172334769783</v>
      </c>
      <c r="AC24" s="8">
        <f t="shared" si="3"/>
        <v>13</v>
      </c>
    </row>
    <row r="25" spans="1:29" x14ac:dyDescent="0.25">
      <c r="A25" t="s">
        <v>52</v>
      </c>
      <c r="B25" t="s">
        <v>13</v>
      </c>
      <c r="C25">
        <v>81</v>
      </c>
      <c r="D25">
        <v>81</v>
      </c>
      <c r="E25">
        <v>16</v>
      </c>
      <c r="F25">
        <v>60</v>
      </c>
      <c r="G25">
        <v>75</v>
      </c>
      <c r="I25">
        <v>0</v>
      </c>
      <c r="K25">
        <f t="shared" si="0"/>
        <v>0</v>
      </c>
      <c r="M25">
        <f t="shared" si="1"/>
        <v>0</v>
      </c>
      <c r="Q25">
        <f t="shared" si="4"/>
        <v>85.666666666666671</v>
      </c>
      <c r="S25">
        <f t="shared" si="5"/>
        <v>10.735571712768724</v>
      </c>
      <c r="U25">
        <f t="shared" si="6"/>
        <v>31.735571712768717</v>
      </c>
      <c r="X25">
        <f t="shared" si="2"/>
        <v>89.100000000000009</v>
      </c>
      <c r="Z25">
        <f t="shared" si="7"/>
        <v>83.83557171276874</v>
      </c>
      <c r="AC25" s="8">
        <f t="shared" si="3"/>
        <v>0</v>
      </c>
    </row>
    <row r="26" spans="1:29" x14ac:dyDescent="0.25">
      <c r="A26" t="s">
        <v>53</v>
      </c>
      <c r="B26" t="s">
        <v>2</v>
      </c>
      <c r="C26">
        <v>115</v>
      </c>
      <c r="D26">
        <v>106</v>
      </c>
      <c r="E26">
        <v>46</v>
      </c>
      <c r="F26">
        <v>60</v>
      </c>
      <c r="G26">
        <v>79</v>
      </c>
      <c r="I26">
        <v>9</v>
      </c>
      <c r="K26">
        <f t="shared" si="0"/>
        <v>8.4905660377358486E-2</v>
      </c>
      <c r="M26">
        <f t="shared" si="1"/>
        <v>81</v>
      </c>
      <c r="Q26">
        <f t="shared" si="4"/>
        <v>86.333333333333329</v>
      </c>
      <c r="S26">
        <f t="shared" si="5"/>
        <v>9.0874914030220673</v>
      </c>
      <c r="U26">
        <f t="shared" si="6"/>
        <v>64.087491403022071</v>
      </c>
      <c r="X26">
        <f t="shared" si="2"/>
        <v>126.50000000000001</v>
      </c>
      <c r="Z26">
        <f t="shared" si="7"/>
        <v>89.587491403022085</v>
      </c>
      <c r="AC26" s="8">
        <f t="shared" si="3"/>
        <v>9</v>
      </c>
    </row>
    <row r="27" spans="1:29" x14ac:dyDescent="0.25">
      <c r="A27" t="s">
        <v>53</v>
      </c>
      <c r="B27" t="s">
        <v>3</v>
      </c>
      <c r="C27">
        <v>93</v>
      </c>
      <c r="D27">
        <v>85</v>
      </c>
      <c r="E27">
        <v>44</v>
      </c>
      <c r="F27">
        <v>60</v>
      </c>
      <c r="G27">
        <v>59</v>
      </c>
      <c r="I27">
        <v>8</v>
      </c>
      <c r="K27">
        <f t="shared" si="0"/>
        <v>9.4117647058823528E-2</v>
      </c>
      <c r="M27">
        <f t="shared" si="1"/>
        <v>64</v>
      </c>
      <c r="Q27">
        <f t="shared" si="4"/>
        <v>93</v>
      </c>
      <c r="S27">
        <f t="shared" si="5"/>
        <v>20.674440742133751</v>
      </c>
      <c r="U27">
        <f t="shared" si="6"/>
        <v>53.674440742133754</v>
      </c>
      <c r="X27">
        <f t="shared" si="2"/>
        <v>102.30000000000001</v>
      </c>
      <c r="Z27">
        <f t="shared" si="7"/>
        <v>78.974440742133766</v>
      </c>
      <c r="AC27" s="8">
        <f t="shared" si="3"/>
        <v>8</v>
      </c>
    </row>
    <row r="28" spans="1:29" x14ac:dyDescent="0.25">
      <c r="A28" t="s">
        <v>53</v>
      </c>
      <c r="B28" t="s">
        <v>4</v>
      </c>
      <c r="C28">
        <v>110</v>
      </c>
      <c r="D28">
        <v>99</v>
      </c>
      <c r="E28">
        <v>34</v>
      </c>
      <c r="F28">
        <v>60</v>
      </c>
      <c r="G28">
        <v>86</v>
      </c>
      <c r="I28">
        <v>11</v>
      </c>
      <c r="K28">
        <f t="shared" si="0"/>
        <v>0.1111111111111111</v>
      </c>
      <c r="M28">
        <f t="shared" si="1"/>
        <v>121</v>
      </c>
      <c r="Q28">
        <f t="shared" si="4"/>
        <v>90.666666666666671</v>
      </c>
      <c r="S28">
        <f t="shared" si="5"/>
        <v>22.157560786332091</v>
      </c>
      <c r="U28">
        <f t="shared" si="6"/>
        <v>72.157560786332084</v>
      </c>
      <c r="X28">
        <f t="shared" si="2"/>
        <v>121.00000000000001</v>
      </c>
      <c r="Z28">
        <f t="shared" si="7"/>
        <v>109.15756078633211</v>
      </c>
      <c r="AC28" s="8">
        <f t="shared" si="3"/>
        <v>11</v>
      </c>
    </row>
    <row r="29" spans="1:29" x14ac:dyDescent="0.25">
      <c r="A29" t="s">
        <v>53</v>
      </c>
      <c r="B29" t="s">
        <v>5</v>
      </c>
      <c r="C29">
        <v>94</v>
      </c>
      <c r="D29">
        <v>83</v>
      </c>
      <c r="E29">
        <v>35</v>
      </c>
      <c r="F29">
        <v>60</v>
      </c>
      <c r="G29">
        <v>69</v>
      </c>
      <c r="I29">
        <v>11</v>
      </c>
      <c r="K29">
        <f t="shared" si="0"/>
        <v>0.13253012048192772</v>
      </c>
      <c r="M29">
        <f t="shared" si="1"/>
        <v>121</v>
      </c>
      <c r="Q29">
        <f t="shared" si="4"/>
        <v>96.666666666666671</v>
      </c>
      <c r="S29">
        <f t="shared" si="5"/>
        <v>17.642916425579983</v>
      </c>
      <c r="U29">
        <f t="shared" si="6"/>
        <v>51.642916425579983</v>
      </c>
      <c r="X29">
        <f t="shared" si="2"/>
        <v>103.4</v>
      </c>
      <c r="Z29">
        <f t="shared" si="7"/>
        <v>86.042916425579989</v>
      </c>
      <c r="AC29" s="8">
        <f t="shared" si="3"/>
        <v>11</v>
      </c>
    </row>
    <row r="30" spans="1:29" x14ac:dyDescent="0.25">
      <c r="A30" t="s">
        <v>53</v>
      </c>
      <c r="B30" t="s">
        <v>6</v>
      </c>
      <c r="C30">
        <v>87</v>
      </c>
      <c r="D30">
        <v>76</v>
      </c>
      <c r="E30">
        <v>32</v>
      </c>
      <c r="F30">
        <v>60</v>
      </c>
      <c r="G30">
        <v>65</v>
      </c>
      <c r="I30">
        <v>11</v>
      </c>
      <c r="K30">
        <f t="shared" si="0"/>
        <v>0.14473684210526316</v>
      </c>
      <c r="M30">
        <f t="shared" si="1"/>
        <v>121</v>
      </c>
      <c r="Q30">
        <f t="shared" si="4"/>
        <v>89</v>
      </c>
      <c r="S30">
        <f t="shared" si="5"/>
        <v>14.384366513684224</v>
      </c>
      <c r="U30">
        <f t="shared" si="6"/>
        <v>41.384366513684228</v>
      </c>
      <c r="X30">
        <f t="shared" si="2"/>
        <v>95.7</v>
      </c>
      <c r="Z30">
        <f t="shared" si="7"/>
        <v>78.08436651368423</v>
      </c>
      <c r="AC30" s="8">
        <f t="shared" si="3"/>
        <v>11</v>
      </c>
    </row>
    <row r="31" spans="1:29" x14ac:dyDescent="0.25">
      <c r="A31" t="s">
        <v>53</v>
      </c>
      <c r="B31" t="s">
        <v>7</v>
      </c>
      <c r="C31">
        <v>93</v>
      </c>
      <c r="D31">
        <v>81</v>
      </c>
      <c r="E31">
        <v>32</v>
      </c>
      <c r="F31">
        <v>60</v>
      </c>
      <c r="G31">
        <v>71</v>
      </c>
      <c r="I31">
        <v>12</v>
      </c>
      <c r="K31">
        <f t="shared" si="0"/>
        <v>0.14814814814814814</v>
      </c>
      <c r="M31">
        <f t="shared" si="1"/>
        <v>144</v>
      </c>
      <c r="Q31">
        <f t="shared" si="4"/>
        <v>86</v>
      </c>
      <c r="S31">
        <f t="shared" si="5"/>
        <v>19.453213102210132</v>
      </c>
      <c r="U31">
        <f t="shared" si="6"/>
        <v>52.453213102210128</v>
      </c>
      <c r="X31">
        <f t="shared" si="2"/>
        <v>102.30000000000001</v>
      </c>
      <c r="Z31">
        <f t="shared" si="7"/>
        <v>89.75321310221014</v>
      </c>
      <c r="AC31" s="8">
        <f t="shared" si="3"/>
        <v>12</v>
      </c>
    </row>
    <row r="32" spans="1:29" x14ac:dyDescent="0.25">
      <c r="A32" t="s">
        <v>53</v>
      </c>
      <c r="B32" t="s">
        <v>8</v>
      </c>
      <c r="C32">
        <v>102</v>
      </c>
      <c r="D32">
        <v>94</v>
      </c>
      <c r="E32">
        <v>40</v>
      </c>
      <c r="F32">
        <v>60</v>
      </c>
      <c r="G32">
        <v>72</v>
      </c>
      <c r="I32">
        <v>8</v>
      </c>
      <c r="K32">
        <f t="shared" si="0"/>
        <v>8.5106382978723402E-2</v>
      </c>
      <c r="M32">
        <f t="shared" si="1"/>
        <v>64</v>
      </c>
      <c r="Q32">
        <f t="shared" si="4"/>
        <v>80</v>
      </c>
      <c r="S32">
        <f t="shared" si="5"/>
        <v>5.9491596045155815</v>
      </c>
      <c r="U32">
        <f t="shared" si="6"/>
        <v>47.949159604515586</v>
      </c>
      <c r="X32">
        <f t="shared" si="2"/>
        <v>112.2</v>
      </c>
      <c r="Z32">
        <f t="shared" si="7"/>
        <v>78.149159604515589</v>
      </c>
      <c r="AC32" s="8">
        <f t="shared" si="3"/>
        <v>8</v>
      </c>
    </row>
    <row r="33" spans="1:29" x14ac:dyDescent="0.25">
      <c r="A33" t="s">
        <v>53</v>
      </c>
      <c r="B33" t="s">
        <v>9</v>
      </c>
      <c r="C33">
        <v>119</v>
      </c>
      <c r="D33">
        <v>107</v>
      </c>
      <c r="E33">
        <v>46</v>
      </c>
      <c r="F33">
        <v>60</v>
      </c>
      <c r="G33">
        <v>83</v>
      </c>
      <c r="I33">
        <v>12</v>
      </c>
      <c r="K33">
        <f t="shared" si="0"/>
        <v>0.11214953271028037</v>
      </c>
      <c r="M33">
        <f t="shared" si="1"/>
        <v>144</v>
      </c>
      <c r="Q33">
        <f t="shared" si="4"/>
        <v>83.666666666666671</v>
      </c>
      <c r="S33">
        <f t="shared" si="5"/>
        <v>15.33109585124299</v>
      </c>
      <c r="U33">
        <f t="shared" si="6"/>
        <v>74.331095851242992</v>
      </c>
      <c r="X33">
        <f t="shared" si="2"/>
        <v>130.9</v>
      </c>
      <c r="Z33">
        <f t="shared" si="7"/>
        <v>100.231095851243</v>
      </c>
      <c r="AC33" s="8">
        <f t="shared" si="3"/>
        <v>12</v>
      </c>
    </row>
    <row r="34" spans="1:29" x14ac:dyDescent="0.25">
      <c r="A34" t="s">
        <v>53</v>
      </c>
      <c r="B34" t="s">
        <v>10</v>
      </c>
      <c r="C34">
        <v>100</v>
      </c>
      <c r="D34">
        <v>86</v>
      </c>
      <c r="E34">
        <v>43</v>
      </c>
      <c r="F34">
        <v>60</v>
      </c>
      <c r="G34">
        <v>67</v>
      </c>
      <c r="I34">
        <v>14</v>
      </c>
      <c r="K34">
        <f t="shared" ref="K34:K65" si="8">ABS(I34/D34)</f>
        <v>0.16279069767441862</v>
      </c>
      <c r="M34">
        <f t="shared" ref="M34:M65" si="9">I34^2</f>
        <v>196</v>
      </c>
      <c r="Q34">
        <f t="shared" si="4"/>
        <v>94</v>
      </c>
      <c r="S34">
        <f t="shared" si="5"/>
        <v>21.45</v>
      </c>
      <c r="U34">
        <f t="shared" si="6"/>
        <v>61.45</v>
      </c>
      <c r="X34">
        <f t="shared" si="2"/>
        <v>110.00000000000001</v>
      </c>
      <c r="Z34">
        <f t="shared" si="7"/>
        <v>88.450000000000017</v>
      </c>
      <c r="AC34" s="8">
        <f t="shared" si="3"/>
        <v>14</v>
      </c>
    </row>
    <row r="35" spans="1:29" x14ac:dyDescent="0.25">
      <c r="A35" t="s">
        <v>53</v>
      </c>
      <c r="B35" t="s">
        <v>11</v>
      </c>
      <c r="C35">
        <v>95</v>
      </c>
      <c r="D35">
        <v>83</v>
      </c>
      <c r="E35">
        <v>35</v>
      </c>
      <c r="F35">
        <v>60</v>
      </c>
      <c r="G35">
        <v>70</v>
      </c>
      <c r="I35">
        <v>12</v>
      </c>
      <c r="K35">
        <f t="shared" si="8"/>
        <v>0.14457831325301204</v>
      </c>
      <c r="M35">
        <f t="shared" si="9"/>
        <v>144</v>
      </c>
      <c r="Q35">
        <f t="shared" si="4"/>
        <v>95.666666666666671</v>
      </c>
      <c r="S35">
        <f t="shared" si="5"/>
        <v>17.487924405143112</v>
      </c>
      <c r="U35">
        <f t="shared" si="6"/>
        <v>52.487924405143104</v>
      </c>
      <c r="X35">
        <f t="shared" si="2"/>
        <v>104.50000000000001</v>
      </c>
      <c r="Z35">
        <f t="shared" si="7"/>
        <v>86.987924405143133</v>
      </c>
      <c r="AC35" s="8">
        <f t="shared" si="3"/>
        <v>12</v>
      </c>
    </row>
    <row r="36" spans="1:29" x14ac:dyDescent="0.25">
      <c r="A36" t="s">
        <v>53</v>
      </c>
      <c r="B36" t="s">
        <v>12</v>
      </c>
      <c r="C36">
        <v>97</v>
      </c>
      <c r="D36">
        <v>97</v>
      </c>
      <c r="E36">
        <v>27</v>
      </c>
      <c r="F36">
        <v>60</v>
      </c>
      <c r="G36">
        <v>80</v>
      </c>
      <c r="I36">
        <v>0</v>
      </c>
      <c r="K36">
        <f t="shared" si="8"/>
        <v>0</v>
      </c>
      <c r="M36">
        <f t="shared" si="9"/>
        <v>0</v>
      </c>
      <c r="Q36">
        <f t="shared" si="4"/>
        <v>92</v>
      </c>
      <c r="S36">
        <f t="shared" si="5"/>
        <v>21.576549770526334</v>
      </c>
      <c r="U36">
        <f t="shared" si="6"/>
        <v>58.576549770526327</v>
      </c>
      <c r="X36">
        <f t="shared" si="2"/>
        <v>106.7</v>
      </c>
      <c r="Z36">
        <f t="shared" si="7"/>
        <v>101.27654977052634</v>
      </c>
      <c r="AC36" s="8">
        <f t="shared" si="3"/>
        <v>0</v>
      </c>
    </row>
    <row r="37" spans="1:29" x14ac:dyDescent="0.25">
      <c r="A37" t="s">
        <v>53</v>
      </c>
      <c r="B37" t="s">
        <v>13</v>
      </c>
      <c r="C37">
        <v>103</v>
      </c>
      <c r="D37">
        <v>95</v>
      </c>
      <c r="E37">
        <v>17</v>
      </c>
      <c r="F37">
        <v>60</v>
      </c>
      <c r="G37">
        <v>96</v>
      </c>
      <c r="I37">
        <v>8</v>
      </c>
      <c r="K37">
        <f t="shared" si="8"/>
        <v>8.4210526315789472E-2</v>
      </c>
      <c r="M37">
        <f t="shared" si="9"/>
        <v>64</v>
      </c>
      <c r="Q37">
        <f t="shared" si="4"/>
        <v>88.666666666666671</v>
      </c>
      <c r="S37">
        <f t="shared" si="5"/>
        <v>12.162339413122789</v>
      </c>
      <c r="U37">
        <f t="shared" si="6"/>
        <v>55.162339413122794</v>
      </c>
      <c r="X37">
        <f t="shared" si="2"/>
        <v>113.30000000000001</v>
      </c>
      <c r="Z37">
        <f t="shared" si="7"/>
        <v>108.46233941312281</v>
      </c>
      <c r="AC37" s="8">
        <f t="shared" si="3"/>
        <v>8</v>
      </c>
    </row>
    <row r="38" spans="1:29" x14ac:dyDescent="0.25">
      <c r="A38" t="s">
        <v>54</v>
      </c>
      <c r="B38" t="s">
        <v>2</v>
      </c>
      <c r="C38">
        <v>84</v>
      </c>
      <c r="D38">
        <v>82</v>
      </c>
      <c r="E38">
        <v>40</v>
      </c>
      <c r="F38">
        <v>60</v>
      </c>
      <c r="G38">
        <v>54</v>
      </c>
      <c r="I38">
        <v>2</v>
      </c>
      <c r="K38">
        <f t="shared" si="8"/>
        <v>2.4390243902439025E-2</v>
      </c>
      <c r="M38">
        <f t="shared" si="9"/>
        <v>4</v>
      </c>
      <c r="Q38">
        <f t="shared" si="4"/>
        <v>91.666666666666671</v>
      </c>
      <c r="S38">
        <f t="shared" si="5"/>
        <v>12.493598360760602</v>
      </c>
      <c r="U38">
        <f t="shared" si="6"/>
        <v>36.4935983607606</v>
      </c>
      <c r="X38">
        <f t="shared" si="2"/>
        <v>92.4</v>
      </c>
      <c r="Z38">
        <f t="shared" si="7"/>
        <v>64.893598360760606</v>
      </c>
      <c r="AC38" s="8">
        <f t="shared" si="3"/>
        <v>2</v>
      </c>
    </row>
    <row r="39" spans="1:29" x14ac:dyDescent="0.25">
      <c r="A39" t="s">
        <v>54</v>
      </c>
      <c r="B39" t="s">
        <v>3</v>
      </c>
      <c r="C39">
        <v>118</v>
      </c>
      <c r="D39">
        <v>107</v>
      </c>
      <c r="E39">
        <v>34</v>
      </c>
      <c r="F39">
        <v>60</v>
      </c>
      <c r="G39">
        <v>94</v>
      </c>
      <c r="I39">
        <v>11</v>
      </c>
      <c r="K39">
        <f t="shared" si="8"/>
        <v>0.10280373831775701</v>
      </c>
      <c r="M39">
        <f t="shared" si="9"/>
        <v>121</v>
      </c>
      <c r="Q39">
        <f t="shared" si="4"/>
        <v>91.333333333333329</v>
      </c>
      <c r="S39">
        <f t="shared" si="5"/>
        <v>13.43847089515768</v>
      </c>
      <c r="U39">
        <f t="shared" si="6"/>
        <v>71.438470895157678</v>
      </c>
      <c r="X39">
        <f t="shared" si="2"/>
        <v>129.80000000000001</v>
      </c>
      <c r="Z39">
        <f t="shared" si="7"/>
        <v>109.23847089515769</v>
      </c>
      <c r="AC39" s="8">
        <f t="shared" si="3"/>
        <v>11</v>
      </c>
    </row>
    <row r="40" spans="1:29" x14ac:dyDescent="0.25">
      <c r="A40" t="s">
        <v>54</v>
      </c>
      <c r="B40" t="s">
        <v>4</v>
      </c>
      <c r="C40">
        <v>107</v>
      </c>
      <c r="D40">
        <v>100</v>
      </c>
      <c r="E40">
        <v>37</v>
      </c>
      <c r="F40">
        <v>60</v>
      </c>
      <c r="G40">
        <v>80</v>
      </c>
      <c r="I40">
        <v>7</v>
      </c>
      <c r="K40">
        <f t="shared" si="8"/>
        <v>7.0000000000000007E-2</v>
      </c>
      <c r="M40">
        <f t="shared" si="9"/>
        <v>49</v>
      </c>
      <c r="Q40">
        <f t="shared" si="4"/>
        <v>94.666666666666671</v>
      </c>
      <c r="S40">
        <f t="shared" si="5"/>
        <v>20.630499266862195</v>
      </c>
      <c r="U40">
        <f t="shared" si="6"/>
        <v>67.630499266862188</v>
      </c>
      <c r="X40">
        <f t="shared" si="2"/>
        <v>117.7</v>
      </c>
      <c r="Z40">
        <f t="shared" si="7"/>
        <v>101.3304992668622</v>
      </c>
      <c r="AC40" s="8">
        <f t="shared" si="3"/>
        <v>7</v>
      </c>
    </row>
    <row r="41" spans="1:29" x14ac:dyDescent="0.25">
      <c r="A41" t="s">
        <v>54</v>
      </c>
      <c r="B41" t="s">
        <v>5</v>
      </c>
      <c r="C41">
        <v>86</v>
      </c>
      <c r="D41">
        <v>81</v>
      </c>
      <c r="E41">
        <v>33</v>
      </c>
      <c r="F41">
        <v>60</v>
      </c>
      <c r="G41">
        <v>63</v>
      </c>
      <c r="I41">
        <v>5</v>
      </c>
      <c r="K41">
        <f t="shared" si="8"/>
        <v>6.1728395061728392E-2</v>
      </c>
      <c r="M41">
        <f t="shared" si="9"/>
        <v>25</v>
      </c>
      <c r="Q41">
        <f t="shared" si="4"/>
        <v>96.333333333333329</v>
      </c>
      <c r="S41">
        <f t="shared" si="5"/>
        <v>21.280096334368451</v>
      </c>
      <c r="U41">
        <f t="shared" si="6"/>
        <v>47.280096334368451</v>
      </c>
      <c r="X41">
        <f t="shared" si="2"/>
        <v>94.600000000000009</v>
      </c>
      <c r="Z41">
        <f t="shared" si="7"/>
        <v>82.88009633436846</v>
      </c>
      <c r="AC41" s="8">
        <f t="shared" si="3"/>
        <v>5</v>
      </c>
    </row>
    <row r="42" spans="1:29" x14ac:dyDescent="0.25">
      <c r="A42" t="s">
        <v>54</v>
      </c>
      <c r="B42" t="s">
        <v>6</v>
      </c>
      <c r="C42">
        <v>88</v>
      </c>
      <c r="D42">
        <v>78</v>
      </c>
      <c r="E42">
        <v>31</v>
      </c>
      <c r="F42">
        <v>60</v>
      </c>
      <c r="G42">
        <v>67</v>
      </c>
      <c r="I42">
        <v>10</v>
      </c>
      <c r="K42">
        <f t="shared" si="8"/>
        <v>0.12820512820512819</v>
      </c>
      <c r="M42">
        <f t="shared" si="9"/>
        <v>100</v>
      </c>
      <c r="Q42">
        <f t="shared" si="4"/>
        <v>96</v>
      </c>
      <c r="S42">
        <f t="shared" si="5"/>
        <v>22.198479677671621</v>
      </c>
      <c r="U42">
        <f t="shared" si="6"/>
        <v>50.198479677671628</v>
      </c>
      <c r="X42">
        <f t="shared" si="2"/>
        <v>96.800000000000011</v>
      </c>
      <c r="Z42">
        <f t="shared" si="7"/>
        <v>87.998479677671639</v>
      </c>
      <c r="AC42" s="8">
        <f t="shared" si="3"/>
        <v>10</v>
      </c>
    </row>
    <row r="43" spans="1:29" x14ac:dyDescent="0.25">
      <c r="A43" t="s">
        <v>54</v>
      </c>
      <c r="B43" t="s">
        <v>7</v>
      </c>
      <c r="C43">
        <v>87</v>
      </c>
      <c r="D43">
        <v>85</v>
      </c>
      <c r="E43">
        <v>35</v>
      </c>
      <c r="F43">
        <v>60</v>
      </c>
      <c r="G43">
        <v>62</v>
      </c>
      <c r="I43">
        <v>2</v>
      </c>
      <c r="K43">
        <f t="shared" si="8"/>
        <v>2.3529411764705882E-2</v>
      </c>
      <c r="M43">
        <f t="shared" si="9"/>
        <v>4</v>
      </c>
      <c r="Q43">
        <f t="shared" si="4"/>
        <v>86.333333333333329</v>
      </c>
      <c r="S43">
        <f t="shared" si="5"/>
        <v>19.685083184990649</v>
      </c>
      <c r="U43">
        <f t="shared" si="6"/>
        <v>46.685083184990646</v>
      </c>
      <c r="X43">
        <f t="shared" si="2"/>
        <v>95.7</v>
      </c>
      <c r="Z43">
        <f t="shared" si="7"/>
        <v>80.385083184990648</v>
      </c>
      <c r="AC43" s="8">
        <f t="shared" si="3"/>
        <v>2</v>
      </c>
    </row>
    <row r="44" spans="1:29" x14ac:dyDescent="0.25">
      <c r="A44" t="s">
        <v>54</v>
      </c>
      <c r="B44" t="s">
        <v>8</v>
      </c>
      <c r="C44">
        <v>91</v>
      </c>
      <c r="D44">
        <v>91</v>
      </c>
      <c r="E44">
        <v>39</v>
      </c>
      <c r="F44">
        <v>60</v>
      </c>
      <c r="G44">
        <v>62</v>
      </c>
      <c r="I44">
        <v>0</v>
      </c>
      <c r="K44">
        <f t="shared" si="8"/>
        <v>0</v>
      </c>
      <c r="M44">
        <f t="shared" si="9"/>
        <v>0</v>
      </c>
      <c r="Q44">
        <f t="shared" si="4"/>
        <v>81.333333333333329</v>
      </c>
      <c r="S44">
        <f t="shared" si="5"/>
        <v>5.7946095640690061</v>
      </c>
      <c r="U44">
        <f t="shared" si="6"/>
        <v>36.794609564069006</v>
      </c>
      <c r="X44">
        <f t="shared" si="2"/>
        <v>100.10000000000001</v>
      </c>
      <c r="Z44">
        <f t="shared" si="7"/>
        <v>66.894609564069015</v>
      </c>
      <c r="AC44" s="8">
        <f t="shared" si="3"/>
        <v>0</v>
      </c>
    </row>
    <row r="45" spans="1:29" x14ac:dyDescent="0.25">
      <c r="A45" t="s">
        <v>54</v>
      </c>
      <c r="B45" t="s">
        <v>9</v>
      </c>
      <c r="C45">
        <v>113</v>
      </c>
      <c r="D45">
        <v>111</v>
      </c>
      <c r="E45">
        <v>38</v>
      </c>
      <c r="F45">
        <v>60</v>
      </c>
      <c r="G45">
        <v>85</v>
      </c>
      <c r="I45">
        <v>2</v>
      </c>
      <c r="K45">
        <f t="shared" si="8"/>
        <v>1.8018018018018018E-2</v>
      </c>
      <c r="M45">
        <f t="shared" si="9"/>
        <v>4</v>
      </c>
      <c r="Q45">
        <f t="shared" si="4"/>
        <v>84.666666666666671</v>
      </c>
      <c r="S45">
        <f t="shared" si="5"/>
        <v>10.735571712768724</v>
      </c>
      <c r="U45">
        <f t="shared" si="6"/>
        <v>63.735571712768717</v>
      </c>
      <c r="X45">
        <f t="shared" si="2"/>
        <v>124.30000000000001</v>
      </c>
      <c r="Z45">
        <f t="shared" si="7"/>
        <v>97.035571712768729</v>
      </c>
      <c r="AC45" s="8">
        <f t="shared" si="3"/>
        <v>2</v>
      </c>
    </row>
    <row r="46" spans="1:29" x14ac:dyDescent="0.25">
      <c r="A46" t="s">
        <v>54</v>
      </c>
      <c r="B46" t="s">
        <v>10</v>
      </c>
      <c r="C46">
        <v>112</v>
      </c>
      <c r="D46">
        <v>108</v>
      </c>
      <c r="E46">
        <v>40</v>
      </c>
      <c r="F46">
        <v>60</v>
      </c>
      <c r="G46">
        <v>82</v>
      </c>
      <c r="I46">
        <v>4</v>
      </c>
      <c r="K46">
        <f t="shared" si="8"/>
        <v>3.7037037037037035E-2</v>
      </c>
      <c r="M46">
        <f t="shared" si="9"/>
        <v>16</v>
      </c>
      <c r="Q46">
        <f t="shared" si="4"/>
        <v>95.666666666666671</v>
      </c>
      <c r="S46">
        <f t="shared" si="5"/>
        <v>22.462635642328387</v>
      </c>
      <c r="U46">
        <f t="shared" si="6"/>
        <v>74.462635642328394</v>
      </c>
      <c r="X46">
        <f t="shared" si="2"/>
        <v>123.20000000000002</v>
      </c>
      <c r="Z46">
        <f t="shared" si="7"/>
        <v>105.66263564232841</v>
      </c>
      <c r="AC46" s="8">
        <f t="shared" si="3"/>
        <v>4</v>
      </c>
    </row>
    <row r="47" spans="1:29" x14ac:dyDescent="0.25">
      <c r="A47" t="s">
        <v>54</v>
      </c>
      <c r="B47" t="s">
        <v>11</v>
      </c>
      <c r="C47">
        <v>102</v>
      </c>
      <c r="D47">
        <v>88</v>
      </c>
      <c r="E47">
        <v>48</v>
      </c>
      <c r="F47">
        <v>60</v>
      </c>
      <c r="G47">
        <v>64</v>
      </c>
      <c r="I47">
        <v>14</v>
      </c>
      <c r="K47">
        <f t="shared" si="8"/>
        <v>0.15909090909090909</v>
      </c>
      <c r="M47">
        <f t="shared" si="9"/>
        <v>196</v>
      </c>
      <c r="Q47">
        <f t="shared" si="4"/>
        <v>103.33333333333333</v>
      </c>
      <c r="S47">
        <f t="shared" si="5"/>
        <v>17.79655865609978</v>
      </c>
      <c r="U47">
        <f t="shared" si="6"/>
        <v>59.796558656099776</v>
      </c>
      <c r="X47">
        <f t="shared" si="2"/>
        <v>112.2</v>
      </c>
      <c r="Z47">
        <f t="shared" si="7"/>
        <v>81.996558656099779</v>
      </c>
      <c r="AC47" s="8">
        <f t="shared" si="3"/>
        <v>14</v>
      </c>
    </row>
    <row r="48" spans="1:29" x14ac:dyDescent="0.25">
      <c r="A48" t="s">
        <v>54</v>
      </c>
      <c r="B48" t="s">
        <v>12</v>
      </c>
      <c r="C48">
        <v>103</v>
      </c>
      <c r="D48">
        <v>90</v>
      </c>
      <c r="E48">
        <v>44</v>
      </c>
      <c r="F48">
        <v>60</v>
      </c>
      <c r="G48">
        <v>69</v>
      </c>
      <c r="I48">
        <v>13</v>
      </c>
      <c r="K48">
        <f t="shared" si="8"/>
        <v>0.14444444444444443</v>
      </c>
      <c r="M48">
        <f t="shared" si="9"/>
        <v>169</v>
      </c>
      <c r="Q48">
        <f t="shared" si="4"/>
        <v>102.33333333333333</v>
      </c>
      <c r="S48">
        <f t="shared" si="5"/>
        <v>20.630499266862156</v>
      </c>
      <c r="U48">
        <f t="shared" si="6"/>
        <v>63.630499266862159</v>
      </c>
      <c r="X48">
        <f t="shared" si="2"/>
        <v>113.30000000000001</v>
      </c>
      <c r="Z48">
        <f t="shared" si="7"/>
        <v>89.930499266862171</v>
      </c>
      <c r="AC48" s="8">
        <f t="shared" si="3"/>
        <v>13</v>
      </c>
    </row>
    <row r="49" spans="1:29" x14ac:dyDescent="0.25">
      <c r="A49" t="s">
        <v>54</v>
      </c>
      <c r="B49" t="s">
        <v>13</v>
      </c>
      <c r="C49">
        <v>116</v>
      </c>
      <c r="D49">
        <v>114</v>
      </c>
      <c r="E49">
        <v>50</v>
      </c>
      <c r="F49">
        <v>60</v>
      </c>
      <c r="G49">
        <v>76</v>
      </c>
      <c r="I49">
        <v>2</v>
      </c>
      <c r="K49">
        <f t="shared" si="8"/>
        <v>1.7543859649122806E-2</v>
      </c>
      <c r="M49">
        <f t="shared" si="9"/>
        <v>4</v>
      </c>
      <c r="Q49">
        <f t="shared" si="4"/>
        <v>95.333333333333329</v>
      </c>
      <c r="S49">
        <f t="shared" si="5"/>
        <v>18.174982806044135</v>
      </c>
      <c r="U49">
        <f t="shared" si="6"/>
        <v>74.174982806044142</v>
      </c>
      <c r="X49">
        <f t="shared" si="2"/>
        <v>127.60000000000001</v>
      </c>
      <c r="Z49">
        <f t="shared" si="7"/>
        <v>95.774982806044136</v>
      </c>
      <c r="AC49" s="8">
        <f t="shared" si="3"/>
        <v>2</v>
      </c>
    </row>
    <row r="50" spans="1:29" x14ac:dyDescent="0.25">
      <c r="A50" t="s">
        <v>55</v>
      </c>
      <c r="B50" t="s">
        <v>2</v>
      </c>
      <c r="C50">
        <v>111</v>
      </c>
      <c r="D50">
        <v>101</v>
      </c>
      <c r="E50">
        <v>51</v>
      </c>
      <c r="F50">
        <v>60</v>
      </c>
      <c r="G50">
        <v>70</v>
      </c>
      <c r="I50">
        <v>10</v>
      </c>
      <c r="K50">
        <f t="shared" si="8"/>
        <v>9.9009900990099015E-2</v>
      </c>
      <c r="M50">
        <f t="shared" si="9"/>
        <v>100</v>
      </c>
      <c r="Q50">
        <f t="shared" si="4"/>
        <v>97.333333333333329</v>
      </c>
      <c r="S50">
        <f t="shared" si="5"/>
        <v>23.87278785563181</v>
      </c>
      <c r="U50">
        <f t="shared" si="6"/>
        <v>74.872787855631799</v>
      </c>
      <c r="X50">
        <f t="shared" si="2"/>
        <v>122.10000000000001</v>
      </c>
      <c r="Z50">
        <f t="shared" si="7"/>
        <v>94.972787855631822</v>
      </c>
      <c r="AC50" s="8">
        <f t="shared" si="3"/>
        <v>10</v>
      </c>
    </row>
    <row r="51" spans="1:29" x14ac:dyDescent="0.25">
      <c r="A51" t="s">
        <v>55</v>
      </c>
      <c r="B51" t="s">
        <v>3</v>
      </c>
      <c r="C51">
        <v>83</v>
      </c>
      <c r="D51">
        <v>81</v>
      </c>
      <c r="E51">
        <v>52</v>
      </c>
      <c r="F51">
        <v>60</v>
      </c>
      <c r="G51">
        <v>41</v>
      </c>
      <c r="I51">
        <v>2</v>
      </c>
      <c r="K51">
        <f t="shared" si="8"/>
        <v>2.4691358024691357E-2</v>
      </c>
      <c r="M51">
        <f t="shared" si="9"/>
        <v>4</v>
      </c>
      <c r="Q51">
        <f t="shared" si="4"/>
        <v>101.66666666666667</v>
      </c>
      <c r="S51">
        <f t="shared" si="5"/>
        <v>19.822903420034109</v>
      </c>
      <c r="U51">
        <f t="shared" si="6"/>
        <v>42.822903420034109</v>
      </c>
      <c r="X51">
        <f t="shared" si="2"/>
        <v>91.300000000000011</v>
      </c>
      <c r="Z51">
        <f t="shared" si="7"/>
        <v>59.12290342003412</v>
      </c>
      <c r="AC51" s="8">
        <f t="shared" si="3"/>
        <v>2</v>
      </c>
    </row>
    <row r="52" spans="1:29" x14ac:dyDescent="0.25">
      <c r="A52" t="s">
        <v>55</v>
      </c>
      <c r="B52" t="s">
        <v>4</v>
      </c>
      <c r="C52">
        <v>109</v>
      </c>
      <c r="D52">
        <v>104</v>
      </c>
      <c r="E52">
        <v>61</v>
      </c>
      <c r="F52">
        <v>60</v>
      </c>
      <c r="G52">
        <v>58</v>
      </c>
      <c r="I52">
        <v>5</v>
      </c>
      <c r="K52">
        <f t="shared" si="8"/>
        <v>4.807692307692308E-2</v>
      </c>
      <c r="M52">
        <f t="shared" si="9"/>
        <v>25</v>
      </c>
      <c r="Q52">
        <f t="shared" si="4"/>
        <v>98.666666666666671</v>
      </c>
      <c r="S52">
        <f t="shared" si="5"/>
        <v>27.428406807541734</v>
      </c>
      <c r="U52">
        <f t="shared" si="6"/>
        <v>76.428406807541734</v>
      </c>
      <c r="X52">
        <f t="shared" si="2"/>
        <v>119.9</v>
      </c>
      <c r="Z52">
        <f t="shared" si="7"/>
        <v>86.328406807541739</v>
      </c>
      <c r="AC52" s="8">
        <f t="shared" si="3"/>
        <v>5</v>
      </c>
    </row>
    <row r="53" spans="1:29" x14ac:dyDescent="0.25">
      <c r="A53" t="s">
        <v>55</v>
      </c>
      <c r="B53" t="s">
        <v>5</v>
      </c>
      <c r="C53">
        <v>116</v>
      </c>
      <c r="D53">
        <v>105</v>
      </c>
      <c r="E53">
        <v>61</v>
      </c>
      <c r="F53">
        <v>60</v>
      </c>
      <c r="G53">
        <v>65</v>
      </c>
      <c r="I53">
        <v>11</v>
      </c>
      <c r="K53">
        <f t="shared" si="8"/>
        <v>0.10476190476190476</v>
      </c>
      <c r="M53">
        <f t="shared" si="9"/>
        <v>121</v>
      </c>
      <c r="Q53">
        <f t="shared" si="4"/>
        <v>95.333333333333329</v>
      </c>
      <c r="S53">
        <f t="shared" si="5"/>
        <v>20.630499266862195</v>
      </c>
      <c r="U53">
        <f t="shared" si="6"/>
        <v>76.630499266862188</v>
      </c>
      <c r="X53">
        <f t="shared" si="2"/>
        <v>127.60000000000001</v>
      </c>
      <c r="Z53">
        <f t="shared" si="7"/>
        <v>87.230499266862211</v>
      </c>
      <c r="AC53" s="8">
        <f t="shared" si="3"/>
        <v>11</v>
      </c>
    </row>
    <row r="54" spans="1:29" x14ac:dyDescent="0.25">
      <c r="A54" t="s">
        <v>55</v>
      </c>
      <c r="B54" t="s">
        <v>6</v>
      </c>
      <c r="C54">
        <v>102</v>
      </c>
      <c r="D54">
        <v>101</v>
      </c>
      <c r="E54">
        <v>57</v>
      </c>
      <c r="F54">
        <v>60</v>
      </c>
      <c r="G54">
        <v>55</v>
      </c>
      <c r="I54">
        <v>1</v>
      </c>
      <c r="K54">
        <f t="shared" si="8"/>
        <v>9.9009900990099011E-3</v>
      </c>
      <c r="M54">
        <f t="shared" si="9"/>
        <v>1</v>
      </c>
      <c r="Q54">
        <f t="shared" si="4"/>
        <v>96.666666666666671</v>
      </c>
      <c r="S54">
        <f t="shared" si="5"/>
        <v>22.401953039857965</v>
      </c>
      <c r="U54">
        <f t="shared" si="6"/>
        <v>64.401953039857972</v>
      </c>
      <c r="X54">
        <f t="shared" si="2"/>
        <v>112.2</v>
      </c>
      <c r="Z54">
        <f t="shared" si="7"/>
        <v>77.60195303985796</v>
      </c>
      <c r="AC54" s="8">
        <f t="shared" si="3"/>
        <v>1</v>
      </c>
    </row>
    <row r="55" spans="1:29" x14ac:dyDescent="0.25">
      <c r="A55" t="s">
        <v>55</v>
      </c>
      <c r="B55" t="s">
        <v>7</v>
      </c>
      <c r="C55">
        <v>118</v>
      </c>
      <c r="D55">
        <v>109</v>
      </c>
      <c r="E55">
        <v>47</v>
      </c>
      <c r="F55">
        <v>60</v>
      </c>
      <c r="G55">
        <v>81</v>
      </c>
      <c r="I55">
        <v>9</v>
      </c>
      <c r="K55">
        <f t="shared" si="8"/>
        <v>8.2568807339449546E-2</v>
      </c>
      <c r="M55">
        <f t="shared" si="9"/>
        <v>81</v>
      </c>
      <c r="Q55">
        <f t="shared" si="4"/>
        <v>103.33333333333333</v>
      </c>
      <c r="S55">
        <f t="shared" si="5"/>
        <v>3.4347488991191195</v>
      </c>
      <c r="U55">
        <f t="shared" si="6"/>
        <v>61.434748899119114</v>
      </c>
      <c r="X55">
        <f t="shared" si="2"/>
        <v>129.80000000000001</v>
      </c>
      <c r="Z55">
        <f t="shared" si="7"/>
        <v>86.234748899119126</v>
      </c>
      <c r="AC55" s="8">
        <f t="shared" si="3"/>
        <v>9</v>
      </c>
    </row>
    <row r="56" spans="1:29" x14ac:dyDescent="0.25">
      <c r="A56" t="s">
        <v>55</v>
      </c>
      <c r="B56" t="s">
        <v>8</v>
      </c>
      <c r="C56">
        <v>94</v>
      </c>
      <c r="D56">
        <v>82</v>
      </c>
      <c r="E56">
        <v>37</v>
      </c>
      <c r="F56">
        <v>60</v>
      </c>
      <c r="G56">
        <v>67</v>
      </c>
      <c r="I56">
        <v>12</v>
      </c>
      <c r="K56">
        <f t="shared" si="8"/>
        <v>0.14634146341463414</v>
      </c>
      <c r="M56">
        <f t="shared" si="9"/>
        <v>144</v>
      </c>
      <c r="Q56">
        <f t="shared" si="4"/>
        <v>105</v>
      </c>
      <c r="S56">
        <f t="shared" si="5"/>
        <v>6.6</v>
      </c>
      <c r="U56">
        <f t="shared" si="6"/>
        <v>40.599999999999994</v>
      </c>
      <c r="X56">
        <f t="shared" si="2"/>
        <v>103.4</v>
      </c>
      <c r="Z56">
        <f t="shared" si="7"/>
        <v>73</v>
      </c>
      <c r="AC56" s="8">
        <f t="shared" si="3"/>
        <v>12</v>
      </c>
    </row>
    <row r="57" spans="1:29" x14ac:dyDescent="0.25">
      <c r="A57" t="s">
        <v>55</v>
      </c>
      <c r="B57" t="s">
        <v>9</v>
      </c>
      <c r="C57">
        <v>108</v>
      </c>
      <c r="D57">
        <v>95</v>
      </c>
      <c r="E57">
        <v>46</v>
      </c>
      <c r="F57">
        <v>60</v>
      </c>
      <c r="G57">
        <v>72</v>
      </c>
      <c r="I57">
        <v>13</v>
      </c>
      <c r="K57">
        <f t="shared" si="8"/>
        <v>0.1368421052631579</v>
      </c>
      <c r="M57">
        <f t="shared" si="9"/>
        <v>169</v>
      </c>
      <c r="Q57">
        <f t="shared" si="4"/>
        <v>97.333333333333329</v>
      </c>
      <c r="S57">
        <f t="shared" si="5"/>
        <v>22.882908468986226</v>
      </c>
      <c r="U57">
        <f t="shared" si="6"/>
        <v>70.882908468986216</v>
      </c>
      <c r="X57">
        <f t="shared" si="2"/>
        <v>118.80000000000001</v>
      </c>
      <c r="Z57">
        <f t="shared" si="7"/>
        <v>95.682908468986227</v>
      </c>
      <c r="AC57" s="8">
        <f t="shared" si="3"/>
        <v>13</v>
      </c>
    </row>
    <row r="58" spans="1:29" x14ac:dyDescent="0.25">
      <c r="A58" t="s">
        <v>55</v>
      </c>
      <c r="B58" t="s">
        <v>10</v>
      </c>
      <c r="C58">
        <v>115</v>
      </c>
      <c r="D58">
        <v>107</v>
      </c>
      <c r="E58">
        <v>48</v>
      </c>
      <c r="F58">
        <v>60</v>
      </c>
      <c r="G58">
        <v>77</v>
      </c>
      <c r="I58">
        <v>8</v>
      </c>
      <c r="K58">
        <f t="shared" si="8"/>
        <v>7.476635514018691E-2</v>
      </c>
      <c r="M58">
        <f t="shared" si="9"/>
        <v>64</v>
      </c>
      <c r="Q58">
        <f t="shared" si="4"/>
        <v>95.333333333333329</v>
      </c>
      <c r="S58">
        <f t="shared" si="5"/>
        <v>22.280092010582042</v>
      </c>
      <c r="U58">
        <f t="shared" si="6"/>
        <v>77.280092010582052</v>
      </c>
      <c r="X58">
        <f t="shared" si="2"/>
        <v>126.50000000000001</v>
      </c>
      <c r="Z58">
        <f t="shared" si="7"/>
        <v>100.78009201058205</v>
      </c>
      <c r="AC58" s="8">
        <f t="shared" si="3"/>
        <v>8</v>
      </c>
    </row>
    <row r="59" spans="1:29" x14ac:dyDescent="0.25">
      <c r="A59" t="s">
        <v>55</v>
      </c>
      <c r="B59" t="s">
        <v>11</v>
      </c>
      <c r="C59">
        <v>92</v>
      </c>
      <c r="D59">
        <v>88</v>
      </c>
      <c r="E59">
        <v>46</v>
      </c>
      <c r="F59">
        <v>60</v>
      </c>
      <c r="G59">
        <v>56</v>
      </c>
      <c r="I59">
        <v>4</v>
      </c>
      <c r="K59">
        <f t="shared" si="8"/>
        <v>4.5454545454545456E-2</v>
      </c>
      <c r="M59">
        <f t="shared" si="9"/>
        <v>16</v>
      </c>
      <c r="Q59">
        <f t="shared" si="4"/>
        <v>94.666666666666671</v>
      </c>
      <c r="S59">
        <f t="shared" si="5"/>
        <v>20.630499266862195</v>
      </c>
      <c r="U59">
        <f t="shared" si="6"/>
        <v>52.630499266862188</v>
      </c>
      <c r="X59">
        <f t="shared" si="2"/>
        <v>101.2</v>
      </c>
      <c r="Z59">
        <f t="shared" si="7"/>
        <v>75.830499266862205</v>
      </c>
      <c r="AC59" s="8">
        <f t="shared" si="3"/>
        <v>4</v>
      </c>
    </row>
    <row r="60" spans="1:29" x14ac:dyDescent="0.25">
      <c r="A60" t="s">
        <v>55</v>
      </c>
      <c r="B60" t="s">
        <v>12</v>
      </c>
      <c r="C60">
        <v>111</v>
      </c>
      <c r="D60">
        <v>106</v>
      </c>
      <c r="E60">
        <v>38</v>
      </c>
      <c r="F60">
        <v>60</v>
      </c>
      <c r="G60">
        <v>83</v>
      </c>
      <c r="I60">
        <v>5</v>
      </c>
      <c r="K60">
        <f t="shared" si="8"/>
        <v>4.716981132075472E-2</v>
      </c>
      <c r="M60">
        <f t="shared" si="9"/>
        <v>25</v>
      </c>
      <c r="Q60">
        <f t="shared" si="4"/>
        <v>96.666666666666671</v>
      </c>
      <c r="S60">
        <f t="shared" si="5"/>
        <v>15.854888835939532</v>
      </c>
      <c r="U60">
        <f t="shared" si="6"/>
        <v>66.854888835939533</v>
      </c>
      <c r="X60">
        <f t="shared" si="2"/>
        <v>122.10000000000001</v>
      </c>
      <c r="Z60">
        <f t="shared" si="7"/>
        <v>99.954888835939528</v>
      </c>
      <c r="AC60" s="8">
        <f t="shared" si="3"/>
        <v>5</v>
      </c>
    </row>
    <row r="61" spans="1:29" x14ac:dyDescent="0.25">
      <c r="A61" t="s">
        <v>55</v>
      </c>
      <c r="B61" t="s">
        <v>13</v>
      </c>
      <c r="C61">
        <v>86</v>
      </c>
      <c r="D61">
        <v>75</v>
      </c>
      <c r="E61">
        <v>34</v>
      </c>
      <c r="F61">
        <v>60</v>
      </c>
      <c r="G61">
        <v>62</v>
      </c>
      <c r="I61">
        <v>11</v>
      </c>
      <c r="K61">
        <f t="shared" si="8"/>
        <v>0.14666666666666667</v>
      </c>
      <c r="M61">
        <f t="shared" si="9"/>
        <v>121</v>
      </c>
      <c r="Q61">
        <f t="shared" si="4"/>
        <v>100.33333333333333</v>
      </c>
      <c r="S61">
        <f t="shared" si="5"/>
        <v>17.642916425579983</v>
      </c>
      <c r="U61">
        <f t="shared" si="6"/>
        <v>43.642916425579983</v>
      </c>
      <c r="X61">
        <f t="shared" si="2"/>
        <v>94.600000000000009</v>
      </c>
      <c r="Z61">
        <f t="shared" si="7"/>
        <v>78.242916425579992</v>
      </c>
      <c r="AC61" s="8">
        <f t="shared" si="3"/>
        <v>11</v>
      </c>
    </row>
    <row r="62" spans="1:29" x14ac:dyDescent="0.25">
      <c r="A62" t="s">
        <v>56</v>
      </c>
      <c r="B62" t="s">
        <v>2</v>
      </c>
      <c r="C62">
        <v>85</v>
      </c>
      <c r="D62">
        <v>72</v>
      </c>
      <c r="E62">
        <v>41</v>
      </c>
      <c r="F62">
        <v>60</v>
      </c>
      <c r="G62">
        <v>54</v>
      </c>
      <c r="I62">
        <v>13</v>
      </c>
      <c r="K62">
        <f t="shared" si="8"/>
        <v>0.18055555555555555</v>
      </c>
      <c r="M62">
        <f t="shared" si="9"/>
        <v>169</v>
      </c>
      <c r="Q62">
        <f t="shared" si="4"/>
        <v>89.666666666666671</v>
      </c>
      <c r="S62">
        <f t="shared" si="5"/>
        <v>25.685647743438388</v>
      </c>
      <c r="U62">
        <f t="shared" si="6"/>
        <v>50.685647743438381</v>
      </c>
      <c r="X62">
        <f t="shared" si="2"/>
        <v>93.500000000000014</v>
      </c>
      <c r="Z62">
        <f t="shared" si="7"/>
        <v>78.185647743438409</v>
      </c>
      <c r="AC62" s="8">
        <f t="shared" si="3"/>
        <v>13</v>
      </c>
    </row>
    <row r="63" spans="1:29" x14ac:dyDescent="0.25">
      <c r="A63" t="s">
        <v>56</v>
      </c>
      <c r="B63" t="s">
        <v>3</v>
      </c>
      <c r="C63">
        <v>87</v>
      </c>
      <c r="D63">
        <v>81</v>
      </c>
      <c r="E63">
        <v>35</v>
      </c>
      <c r="F63">
        <v>60</v>
      </c>
      <c r="G63">
        <v>62</v>
      </c>
      <c r="I63">
        <v>6</v>
      </c>
      <c r="K63">
        <f t="shared" si="8"/>
        <v>7.407407407407407E-2</v>
      </c>
      <c r="M63">
        <f t="shared" si="9"/>
        <v>36</v>
      </c>
      <c r="Q63">
        <f t="shared" si="4"/>
        <v>84.333333333333329</v>
      </c>
      <c r="S63">
        <f t="shared" si="5"/>
        <v>31.059177387690124</v>
      </c>
      <c r="U63">
        <f t="shared" si="6"/>
        <v>58.059177387690127</v>
      </c>
      <c r="X63">
        <f t="shared" si="2"/>
        <v>95.7</v>
      </c>
      <c r="Z63">
        <f t="shared" si="7"/>
        <v>91.75917738769013</v>
      </c>
      <c r="AC63" s="8">
        <f t="shared" si="3"/>
        <v>6</v>
      </c>
    </row>
    <row r="64" spans="1:29" x14ac:dyDescent="0.25">
      <c r="A64" t="s">
        <v>56</v>
      </c>
      <c r="B64" t="s">
        <v>4</v>
      </c>
      <c r="C64">
        <v>106</v>
      </c>
      <c r="D64">
        <v>105</v>
      </c>
      <c r="E64">
        <v>25</v>
      </c>
      <c r="F64">
        <v>60</v>
      </c>
      <c r="G64">
        <v>91</v>
      </c>
      <c r="I64">
        <v>1</v>
      </c>
      <c r="K64">
        <f t="shared" si="8"/>
        <v>9.5238095238095247E-3</v>
      </c>
      <c r="M64">
        <f t="shared" si="9"/>
        <v>1</v>
      </c>
      <c r="Q64">
        <f t="shared" si="4"/>
        <v>76</v>
      </c>
      <c r="S64">
        <f t="shared" si="5"/>
        <v>7.5612498966771353</v>
      </c>
      <c r="U64">
        <f t="shared" si="6"/>
        <v>53.56124989667714</v>
      </c>
      <c r="X64">
        <f t="shared" si="2"/>
        <v>116.60000000000001</v>
      </c>
      <c r="Z64">
        <f t="shared" si="7"/>
        <v>99.161249896677148</v>
      </c>
      <c r="AC64" s="8">
        <f t="shared" si="3"/>
        <v>1</v>
      </c>
    </row>
    <row r="65" spans="1:29" x14ac:dyDescent="0.25">
      <c r="A65" t="s">
        <v>56</v>
      </c>
      <c r="B65" t="s">
        <v>5</v>
      </c>
      <c r="C65">
        <v>88</v>
      </c>
      <c r="D65">
        <v>86</v>
      </c>
      <c r="E65">
        <v>15</v>
      </c>
      <c r="F65">
        <v>60</v>
      </c>
      <c r="G65">
        <v>83</v>
      </c>
      <c r="I65">
        <v>2</v>
      </c>
      <c r="K65">
        <f t="shared" si="8"/>
        <v>2.3255813953488372E-2</v>
      </c>
      <c r="M65">
        <f t="shared" si="9"/>
        <v>4</v>
      </c>
      <c r="Q65">
        <f t="shared" si="4"/>
        <v>86</v>
      </c>
      <c r="S65">
        <f t="shared" si="5"/>
        <v>28.146891480232764</v>
      </c>
      <c r="U65">
        <f t="shared" si="6"/>
        <v>56.146891480232767</v>
      </c>
      <c r="X65">
        <f t="shared" si="2"/>
        <v>96.800000000000011</v>
      </c>
      <c r="Z65">
        <f t="shared" si="7"/>
        <v>109.94689148023278</v>
      </c>
      <c r="AC65" s="8">
        <f t="shared" si="3"/>
        <v>2</v>
      </c>
    </row>
    <row r="66" spans="1:29" x14ac:dyDescent="0.25">
      <c r="A66" t="s">
        <v>56</v>
      </c>
      <c r="B66" t="s">
        <v>6</v>
      </c>
      <c r="C66">
        <v>116</v>
      </c>
      <c r="D66">
        <v>116</v>
      </c>
      <c r="E66">
        <v>23</v>
      </c>
      <c r="F66">
        <v>60</v>
      </c>
      <c r="G66">
        <v>103</v>
      </c>
      <c r="I66">
        <v>0</v>
      </c>
      <c r="K66">
        <f t="shared" ref="K66:K73" si="10">ABS(I66/D66)</f>
        <v>0</v>
      </c>
      <c r="M66">
        <f t="shared" ref="M66:M73" si="11">I66^2</f>
        <v>0</v>
      </c>
      <c r="Q66">
        <f t="shared" si="4"/>
        <v>90.666666666666671</v>
      </c>
      <c r="S66">
        <f t="shared" si="5"/>
        <v>20.892761904544876</v>
      </c>
      <c r="U66">
        <f t="shared" si="6"/>
        <v>76.892761904544869</v>
      </c>
      <c r="X66">
        <f t="shared" si="2"/>
        <v>127.60000000000001</v>
      </c>
      <c r="Z66">
        <f t="shared" si="7"/>
        <v>125.49276190454489</v>
      </c>
      <c r="AC66" s="8">
        <f t="shared" si="3"/>
        <v>0</v>
      </c>
    </row>
    <row r="67" spans="1:29" x14ac:dyDescent="0.25">
      <c r="A67" t="s">
        <v>56</v>
      </c>
      <c r="B67" t="s">
        <v>7</v>
      </c>
      <c r="C67">
        <v>112</v>
      </c>
      <c r="D67">
        <v>108</v>
      </c>
      <c r="E67">
        <v>14</v>
      </c>
      <c r="F67">
        <v>60</v>
      </c>
      <c r="G67">
        <v>108</v>
      </c>
      <c r="I67">
        <v>4</v>
      </c>
      <c r="K67">
        <f t="shared" si="10"/>
        <v>3.7037037037037035E-2</v>
      </c>
      <c r="M67">
        <f t="shared" si="11"/>
        <v>16</v>
      </c>
      <c r="Q67">
        <f t="shared" si="4"/>
        <v>102.33333333333333</v>
      </c>
      <c r="S67">
        <f t="shared" si="5"/>
        <v>25.041615363230893</v>
      </c>
      <c r="U67">
        <f t="shared" si="6"/>
        <v>77.041615363230903</v>
      </c>
      <c r="X67">
        <f t="shared" ref="X67:X73" si="12">C67 * 1.1</f>
        <v>123.20000000000002</v>
      </c>
      <c r="Z67">
        <f t="shared" si="7"/>
        <v>134.24161536323092</v>
      </c>
      <c r="AC67" s="8">
        <f t="shared" ref="AC67:AC73" si="13">MAX(0, C67-D67)</f>
        <v>4</v>
      </c>
    </row>
    <row r="68" spans="1:29" x14ac:dyDescent="0.25">
      <c r="A68" t="s">
        <v>56</v>
      </c>
      <c r="B68" t="s">
        <v>8</v>
      </c>
      <c r="C68">
        <v>103</v>
      </c>
      <c r="D68">
        <v>103</v>
      </c>
      <c r="E68">
        <v>15</v>
      </c>
      <c r="F68">
        <v>60</v>
      </c>
      <c r="G68">
        <v>98</v>
      </c>
      <c r="I68">
        <v>0</v>
      </c>
      <c r="K68">
        <f t="shared" si="10"/>
        <v>0</v>
      </c>
      <c r="M68">
        <f t="shared" si="11"/>
        <v>0</v>
      </c>
      <c r="Q68">
        <f t="shared" si="4"/>
        <v>103.33333333333333</v>
      </c>
      <c r="S68">
        <f t="shared" si="5"/>
        <v>25.632596435008328</v>
      </c>
      <c r="U68">
        <f t="shared" si="6"/>
        <v>68.632596435008338</v>
      </c>
      <c r="X68">
        <f t="shared" si="12"/>
        <v>113.30000000000001</v>
      </c>
      <c r="Z68">
        <f t="shared" si="7"/>
        <v>123.93259643500835</v>
      </c>
      <c r="AC68" s="8">
        <f t="shared" si="13"/>
        <v>0</v>
      </c>
    </row>
    <row r="69" spans="1:29" x14ac:dyDescent="0.25">
      <c r="A69" t="s">
        <v>56</v>
      </c>
      <c r="B69" t="s">
        <v>9</v>
      </c>
      <c r="C69">
        <v>94</v>
      </c>
      <c r="D69">
        <v>87</v>
      </c>
      <c r="E69">
        <v>10</v>
      </c>
      <c r="F69">
        <v>60</v>
      </c>
      <c r="G69">
        <v>94</v>
      </c>
      <c r="I69">
        <v>7</v>
      </c>
      <c r="K69">
        <f t="shared" si="10"/>
        <v>8.0459770114942528E-2</v>
      </c>
      <c r="M69">
        <f t="shared" si="11"/>
        <v>49</v>
      </c>
      <c r="Q69">
        <f t="shared" si="4"/>
        <v>109</v>
      </c>
      <c r="S69">
        <f t="shared" si="5"/>
        <v>10.8197735650983</v>
      </c>
      <c r="U69">
        <f t="shared" si="6"/>
        <v>44.819773565098302</v>
      </c>
      <c r="X69">
        <f t="shared" si="12"/>
        <v>103.4</v>
      </c>
      <c r="Z69">
        <f t="shared" si="7"/>
        <v>104.21977356509831</v>
      </c>
      <c r="AC69" s="8">
        <f t="shared" si="13"/>
        <v>7</v>
      </c>
    </row>
    <row r="70" spans="1:29" x14ac:dyDescent="0.25">
      <c r="A70" t="s">
        <v>56</v>
      </c>
      <c r="B70" t="s">
        <v>10</v>
      </c>
      <c r="C70">
        <v>111</v>
      </c>
      <c r="D70">
        <v>111</v>
      </c>
      <c r="E70">
        <v>3</v>
      </c>
      <c r="F70">
        <v>60</v>
      </c>
      <c r="G70">
        <v>118</v>
      </c>
      <c r="I70">
        <v>0</v>
      </c>
      <c r="K70">
        <f t="shared" si="10"/>
        <v>0</v>
      </c>
      <c r="M70">
        <f t="shared" si="11"/>
        <v>0</v>
      </c>
      <c r="Q70">
        <f t="shared" ref="Q70:Q73" si="14">AVERAGE(D67:D69)</f>
        <v>99.333333333333329</v>
      </c>
      <c r="S70">
        <f t="shared" ref="S70:S73" si="15">_xlfn.STDEV.S(D67:D69) *1.65</f>
        <v>18.099930939094769</v>
      </c>
      <c r="U70">
        <f t="shared" ref="U70:U73" si="16">MAX(0, C70+S70 - F70)</f>
        <v>69.099930939094776</v>
      </c>
      <c r="X70">
        <f t="shared" si="12"/>
        <v>122.10000000000001</v>
      </c>
      <c r="Z70">
        <f t="shared" ref="Z70:Z73" si="17">MAX(0, X70 +S70 -E70)</f>
        <v>137.19993093909477</v>
      </c>
      <c r="AC70" s="8">
        <f t="shared" si="13"/>
        <v>0</v>
      </c>
    </row>
    <row r="71" spans="1:29" x14ac:dyDescent="0.25">
      <c r="A71" t="s">
        <v>56</v>
      </c>
      <c r="B71" t="s">
        <v>11</v>
      </c>
      <c r="C71">
        <v>111</v>
      </c>
      <c r="D71">
        <v>101</v>
      </c>
      <c r="E71">
        <v>3</v>
      </c>
      <c r="F71">
        <v>60</v>
      </c>
      <c r="G71">
        <v>118</v>
      </c>
      <c r="I71">
        <v>10</v>
      </c>
      <c r="K71">
        <f t="shared" si="10"/>
        <v>9.9009900990099015E-2</v>
      </c>
      <c r="M71">
        <f t="shared" si="11"/>
        <v>100</v>
      </c>
      <c r="Q71">
        <f t="shared" si="14"/>
        <v>100.33333333333333</v>
      </c>
      <c r="S71">
        <f t="shared" si="15"/>
        <v>20.163333057805698</v>
      </c>
      <c r="U71">
        <f t="shared" si="16"/>
        <v>71.163333057805687</v>
      </c>
      <c r="X71">
        <f t="shared" si="12"/>
        <v>122.10000000000001</v>
      </c>
      <c r="Z71">
        <f t="shared" si="17"/>
        <v>139.26333305780571</v>
      </c>
      <c r="AC71" s="8">
        <f t="shared" si="13"/>
        <v>10</v>
      </c>
    </row>
    <row r="72" spans="1:29" x14ac:dyDescent="0.25">
      <c r="A72" t="s">
        <v>56</v>
      </c>
      <c r="B72" t="s">
        <v>12</v>
      </c>
      <c r="C72">
        <v>103</v>
      </c>
      <c r="D72">
        <v>103</v>
      </c>
      <c r="E72">
        <v>9</v>
      </c>
      <c r="F72">
        <v>60</v>
      </c>
      <c r="G72">
        <v>104</v>
      </c>
      <c r="I72">
        <v>0</v>
      </c>
      <c r="K72">
        <f t="shared" si="10"/>
        <v>0</v>
      </c>
      <c r="M72">
        <f t="shared" si="11"/>
        <v>0</v>
      </c>
      <c r="Q72">
        <f t="shared" si="14"/>
        <v>99.666666666666671</v>
      </c>
      <c r="S72">
        <f t="shared" si="15"/>
        <v>19.891455452027635</v>
      </c>
      <c r="U72">
        <f t="shared" si="16"/>
        <v>62.891455452027628</v>
      </c>
      <c r="X72">
        <f t="shared" si="12"/>
        <v>113.30000000000001</v>
      </c>
      <c r="Z72">
        <f t="shared" si="17"/>
        <v>124.19145545202764</v>
      </c>
      <c r="AC72" s="8">
        <f t="shared" si="13"/>
        <v>0</v>
      </c>
    </row>
    <row r="73" spans="1:29" x14ac:dyDescent="0.25">
      <c r="A73" t="s">
        <v>56</v>
      </c>
      <c r="B73" t="s">
        <v>13</v>
      </c>
      <c r="C73">
        <v>91</v>
      </c>
      <c r="D73">
        <v>90</v>
      </c>
      <c r="E73">
        <v>4</v>
      </c>
      <c r="F73">
        <v>60</v>
      </c>
      <c r="G73">
        <v>97</v>
      </c>
      <c r="I73">
        <v>1</v>
      </c>
      <c r="K73">
        <f t="shared" si="10"/>
        <v>1.1111111111111112E-2</v>
      </c>
      <c r="M73">
        <f t="shared" si="11"/>
        <v>1</v>
      </c>
      <c r="Q73">
        <f t="shared" si="14"/>
        <v>105</v>
      </c>
      <c r="S73">
        <f t="shared" si="15"/>
        <v>8.7309793265131486</v>
      </c>
      <c r="U73">
        <f t="shared" si="16"/>
        <v>39.73097932651315</v>
      </c>
      <c r="X73">
        <f t="shared" si="12"/>
        <v>100.10000000000001</v>
      </c>
      <c r="Z73">
        <f t="shared" si="17"/>
        <v>104.83097932651316</v>
      </c>
      <c r="AC73" s="8">
        <f t="shared" si="13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9776-E904-4766-9A7C-F191B3DF6789}">
  <dimension ref="A1:G73"/>
  <sheetViews>
    <sheetView workbookViewId="0"/>
  </sheetViews>
  <sheetFormatPr defaultRowHeight="15" x14ac:dyDescent="0.25"/>
  <sheetData>
    <row r="1" spans="1:7" x14ac:dyDescent="0.25">
      <c r="A1" s="1" t="s">
        <v>45</v>
      </c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25">
      <c r="A2" t="s">
        <v>51</v>
      </c>
      <c r="B2" t="s">
        <v>2</v>
      </c>
      <c r="C2">
        <v>118</v>
      </c>
      <c r="D2">
        <v>111</v>
      </c>
      <c r="E2">
        <v>40</v>
      </c>
      <c r="F2">
        <v>60</v>
      </c>
      <c r="G2">
        <v>88</v>
      </c>
    </row>
    <row r="3" spans="1:7" x14ac:dyDescent="0.25">
      <c r="A3" t="s">
        <v>51</v>
      </c>
      <c r="B3" t="s">
        <v>3</v>
      </c>
      <c r="C3">
        <v>108</v>
      </c>
      <c r="D3">
        <v>101</v>
      </c>
      <c r="E3">
        <v>41</v>
      </c>
      <c r="F3">
        <v>60</v>
      </c>
      <c r="G3">
        <v>77</v>
      </c>
    </row>
    <row r="4" spans="1:7" x14ac:dyDescent="0.25">
      <c r="A4" t="s">
        <v>51</v>
      </c>
      <c r="B4" t="s">
        <v>4</v>
      </c>
      <c r="C4">
        <v>94</v>
      </c>
      <c r="D4">
        <v>92</v>
      </c>
      <c r="E4">
        <v>42</v>
      </c>
      <c r="F4">
        <v>60</v>
      </c>
      <c r="G4">
        <v>62</v>
      </c>
    </row>
    <row r="5" spans="1:7" x14ac:dyDescent="0.25">
      <c r="A5" t="s">
        <v>51</v>
      </c>
      <c r="B5" t="s">
        <v>5</v>
      </c>
      <c r="C5">
        <v>87</v>
      </c>
      <c r="D5">
        <v>82</v>
      </c>
      <c r="E5">
        <v>48</v>
      </c>
      <c r="F5">
        <v>60</v>
      </c>
      <c r="G5">
        <v>49</v>
      </c>
    </row>
    <row r="6" spans="1:7" x14ac:dyDescent="0.25">
      <c r="A6" t="s">
        <v>51</v>
      </c>
      <c r="B6" t="s">
        <v>6</v>
      </c>
      <c r="C6">
        <v>100</v>
      </c>
      <c r="D6">
        <v>96</v>
      </c>
      <c r="E6">
        <v>47</v>
      </c>
      <c r="F6">
        <v>60</v>
      </c>
      <c r="G6">
        <v>63</v>
      </c>
    </row>
    <row r="7" spans="1:7" x14ac:dyDescent="0.25">
      <c r="A7" t="s">
        <v>51</v>
      </c>
      <c r="B7" t="s">
        <v>7</v>
      </c>
      <c r="C7">
        <v>118</v>
      </c>
      <c r="D7">
        <v>117</v>
      </c>
      <c r="E7">
        <v>52</v>
      </c>
      <c r="F7">
        <v>60</v>
      </c>
      <c r="G7">
        <v>76</v>
      </c>
    </row>
    <row r="8" spans="1:7" x14ac:dyDescent="0.25">
      <c r="A8" t="s">
        <v>51</v>
      </c>
      <c r="B8" t="s">
        <v>8</v>
      </c>
      <c r="C8">
        <v>98</v>
      </c>
      <c r="D8">
        <v>91</v>
      </c>
      <c r="E8">
        <v>56</v>
      </c>
      <c r="F8">
        <v>60</v>
      </c>
      <c r="G8">
        <v>52</v>
      </c>
    </row>
    <row r="9" spans="1:7" x14ac:dyDescent="0.25">
      <c r="A9" t="s">
        <v>51</v>
      </c>
      <c r="B9" t="s">
        <v>9</v>
      </c>
      <c r="C9">
        <v>102</v>
      </c>
      <c r="D9">
        <v>91</v>
      </c>
      <c r="E9">
        <v>60</v>
      </c>
      <c r="F9">
        <v>60</v>
      </c>
      <c r="G9">
        <v>52</v>
      </c>
    </row>
    <row r="10" spans="1:7" x14ac:dyDescent="0.25">
      <c r="A10" t="s">
        <v>51</v>
      </c>
      <c r="B10" t="s">
        <v>10</v>
      </c>
      <c r="C10">
        <v>90</v>
      </c>
      <c r="D10">
        <v>77</v>
      </c>
      <c r="E10">
        <v>68</v>
      </c>
      <c r="F10">
        <v>60</v>
      </c>
      <c r="G10">
        <v>32</v>
      </c>
    </row>
    <row r="11" spans="1:7" x14ac:dyDescent="0.25">
      <c r="A11" t="s">
        <v>51</v>
      </c>
      <c r="B11" t="s">
        <v>11</v>
      </c>
      <c r="C11">
        <v>90</v>
      </c>
      <c r="D11">
        <v>85</v>
      </c>
      <c r="E11">
        <v>69</v>
      </c>
      <c r="F11">
        <v>60</v>
      </c>
      <c r="G11">
        <v>31</v>
      </c>
    </row>
    <row r="12" spans="1:7" x14ac:dyDescent="0.25">
      <c r="A12" t="s">
        <v>51</v>
      </c>
      <c r="B12" t="s">
        <v>12</v>
      </c>
      <c r="C12">
        <v>103</v>
      </c>
      <c r="D12">
        <v>102</v>
      </c>
      <c r="E12">
        <v>78</v>
      </c>
      <c r="F12">
        <v>60</v>
      </c>
      <c r="G12">
        <v>35</v>
      </c>
    </row>
    <row r="13" spans="1:7" x14ac:dyDescent="0.25">
      <c r="A13" t="s">
        <v>51</v>
      </c>
      <c r="B13" t="s">
        <v>13</v>
      </c>
      <c r="C13">
        <v>115</v>
      </c>
      <c r="D13">
        <v>104</v>
      </c>
      <c r="E13">
        <v>70</v>
      </c>
      <c r="F13">
        <v>60</v>
      </c>
      <c r="G13">
        <v>55</v>
      </c>
    </row>
    <row r="14" spans="1:7" x14ac:dyDescent="0.25">
      <c r="A14" t="s">
        <v>52</v>
      </c>
      <c r="B14" t="s">
        <v>2</v>
      </c>
      <c r="C14">
        <v>116</v>
      </c>
      <c r="D14">
        <v>113</v>
      </c>
      <c r="E14">
        <v>43</v>
      </c>
      <c r="F14">
        <v>60</v>
      </c>
      <c r="G14">
        <v>83</v>
      </c>
    </row>
    <row r="15" spans="1:7" x14ac:dyDescent="0.25">
      <c r="A15" t="s">
        <v>52</v>
      </c>
      <c r="B15" t="s">
        <v>3</v>
      </c>
      <c r="C15">
        <v>86</v>
      </c>
      <c r="D15">
        <v>75</v>
      </c>
      <c r="E15">
        <v>50</v>
      </c>
      <c r="F15">
        <v>60</v>
      </c>
      <c r="G15">
        <v>46</v>
      </c>
    </row>
    <row r="16" spans="1:7" x14ac:dyDescent="0.25">
      <c r="A16" t="s">
        <v>52</v>
      </c>
      <c r="B16" t="s">
        <v>4</v>
      </c>
      <c r="C16">
        <v>100</v>
      </c>
      <c r="D16">
        <v>86</v>
      </c>
      <c r="E16">
        <v>47</v>
      </c>
      <c r="F16">
        <v>60</v>
      </c>
      <c r="G16">
        <v>63</v>
      </c>
    </row>
    <row r="17" spans="1:7" x14ac:dyDescent="0.25">
      <c r="A17" t="s">
        <v>52</v>
      </c>
      <c r="B17" t="s">
        <v>5</v>
      </c>
      <c r="C17">
        <v>88</v>
      </c>
      <c r="D17">
        <v>77</v>
      </c>
      <c r="E17">
        <v>40</v>
      </c>
      <c r="F17">
        <v>60</v>
      </c>
      <c r="G17">
        <v>58</v>
      </c>
    </row>
    <row r="18" spans="1:7" x14ac:dyDescent="0.25">
      <c r="A18" t="s">
        <v>52</v>
      </c>
      <c r="B18" t="s">
        <v>6</v>
      </c>
      <c r="C18">
        <v>118</v>
      </c>
      <c r="D18">
        <v>112</v>
      </c>
      <c r="E18">
        <v>31</v>
      </c>
      <c r="F18">
        <v>60</v>
      </c>
      <c r="G18">
        <v>97</v>
      </c>
    </row>
    <row r="19" spans="1:7" x14ac:dyDescent="0.25">
      <c r="A19" t="s">
        <v>52</v>
      </c>
      <c r="B19" t="s">
        <v>7</v>
      </c>
      <c r="C19">
        <v>97</v>
      </c>
      <c r="D19">
        <v>86</v>
      </c>
      <c r="E19">
        <v>26</v>
      </c>
      <c r="F19">
        <v>60</v>
      </c>
      <c r="G19">
        <v>81</v>
      </c>
    </row>
    <row r="20" spans="1:7" x14ac:dyDescent="0.25">
      <c r="A20" t="s">
        <v>52</v>
      </c>
      <c r="B20" t="s">
        <v>8</v>
      </c>
      <c r="C20">
        <v>83</v>
      </c>
      <c r="D20">
        <v>71</v>
      </c>
      <c r="E20">
        <v>25</v>
      </c>
      <c r="F20">
        <v>60</v>
      </c>
      <c r="G20">
        <v>68</v>
      </c>
    </row>
    <row r="21" spans="1:7" x14ac:dyDescent="0.25">
      <c r="A21" t="s">
        <v>52</v>
      </c>
      <c r="B21" t="s">
        <v>9</v>
      </c>
      <c r="C21">
        <v>104</v>
      </c>
      <c r="D21">
        <v>97</v>
      </c>
      <c r="E21">
        <v>18</v>
      </c>
      <c r="F21">
        <v>60</v>
      </c>
      <c r="G21">
        <v>96</v>
      </c>
    </row>
    <row r="22" spans="1:7" x14ac:dyDescent="0.25">
      <c r="A22" t="s">
        <v>52</v>
      </c>
      <c r="B22" t="s">
        <v>10</v>
      </c>
      <c r="C22">
        <v>93</v>
      </c>
      <c r="D22">
        <v>79</v>
      </c>
      <c r="E22">
        <v>25</v>
      </c>
      <c r="F22">
        <v>60</v>
      </c>
      <c r="G22">
        <v>78</v>
      </c>
    </row>
    <row r="23" spans="1:7" x14ac:dyDescent="0.25">
      <c r="A23" t="s">
        <v>52</v>
      </c>
      <c r="B23" t="s">
        <v>11</v>
      </c>
      <c r="C23">
        <v>88</v>
      </c>
      <c r="D23">
        <v>86</v>
      </c>
      <c r="E23">
        <v>26</v>
      </c>
      <c r="F23">
        <v>60</v>
      </c>
      <c r="G23">
        <v>72</v>
      </c>
    </row>
    <row r="24" spans="1:7" x14ac:dyDescent="0.25">
      <c r="A24" t="s">
        <v>52</v>
      </c>
      <c r="B24" t="s">
        <v>12</v>
      </c>
      <c r="C24">
        <v>105</v>
      </c>
      <c r="D24">
        <v>92</v>
      </c>
      <c r="E24">
        <v>17</v>
      </c>
      <c r="F24">
        <v>60</v>
      </c>
      <c r="G24">
        <v>98</v>
      </c>
    </row>
    <row r="25" spans="1:7" x14ac:dyDescent="0.25">
      <c r="A25" t="s">
        <v>52</v>
      </c>
      <c r="B25" t="s">
        <v>13</v>
      </c>
      <c r="C25">
        <v>81</v>
      </c>
      <c r="D25">
        <v>81</v>
      </c>
      <c r="E25">
        <v>16</v>
      </c>
      <c r="F25">
        <v>60</v>
      </c>
      <c r="G25">
        <v>75</v>
      </c>
    </row>
    <row r="26" spans="1:7" x14ac:dyDescent="0.25">
      <c r="A26" t="s">
        <v>53</v>
      </c>
      <c r="B26" t="s">
        <v>2</v>
      </c>
      <c r="C26">
        <v>115</v>
      </c>
      <c r="D26">
        <v>106</v>
      </c>
      <c r="E26">
        <v>46</v>
      </c>
      <c r="F26">
        <v>60</v>
      </c>
      <c r="G26">
        <v>79</v>
      </c>
    </row>
    <row r="27" spans="1:7" x14ac:dyDescent="0.25">
      <c r="A27" t="s">
        <v>53</v>
      </c>
      <c r="B27" t="s">
        <v>3</v>
      </c>
      <c r="C27">
        <v>93</v>
      </c>
      <c r="D27">
        <v>85</v>
      </c>
      <c r="E27">
        <v>44</v>
      </c>
      <c r="F27">
        <v>60</v>
      </c>
      <c r="G27">
        <v>59</v>
      </c>
    </row>
    <row r="28" spans="1:7" x14ac:dyDescent="0.25">
      <c r="A28" t="s">
        <v>53</v>
      </c>
      <c r="B28" t="s">
        <v>4</v>
      </c>
      <c r="C28">
        <v>110</v>
      </c>
      <c r="D28">
        <v>99</v>
      </c>
      <c r="E28">
        <v>34</v>
      </c>
      <c r="F28">
        <v>60</v>
      </c>
      <c r="G28">
        <v>86</v>
      </c>
    </row>
    <row r="29" spans="1:7" x14ac:dyDescent="0.25">
      <c r="A29" t="s">
        <v>53</v>
      </c>
      <c r="B29" t="s">
        <v>5</v>
      </c>
      <c r="C29">
        <v>94</v>
      </c>
      <c r="D29">
        <v>83</v>
      </c>
      <c r="E29">
        <v>35</v>
      </c>
      <c r="F29">
        <v>60</v>
      </c>
      <c r="G29">
        <v>69</v>
      </c>
    </row>
    <row r="30" spans="1:7" x14ac:dyDescent="0.25">
      <c r="A30" t="s">
        <v>53</v>
      </c>
      <c r="B30" t="s">
        <v>6</v>
      </c>
      <c r="C30">
        <v>87</v>
      </c>
      <c r="D30">
        <v>76</v>
      </c>
      <c r="E30">
        <v>32</v>
      </c>
      <c r="F30">
        <v>60</v>
      </c>
      <c r="G30">
        <v>65</v>
      </c>
    </row>
    <row r="31" spans="1:7" x14ac:dyDescent="0.25">
      <c r="A31" t="s">
        <v>53</v>
      </c>
      <c r="B31" t="s">
        <v>7</v>
      </c>
      <c r="C31">
        <v>93</v>
      </c>
      <c r="D31">
        <v>81</v>
      </c>
      <c r="E31">
        <v>32</v>
      </c>
      <c r="F31">
        <v>60</v>
      </c>
      <c r="G31">
        <v>71</v>
      </c>
    </row>
    <row r="32" spans="1:7" x14ac:dyDescent="0.25">
      <c r="A32" t="s">
        <v>53</v>
      </c>
      <c r="B32" t="s">
        <v>8</v>
      </c>
      <c r="C32">
        <v>102</v>
      </c>
      <c r="D32">
        <v>94</v>
      </c>
      <c r="E32">
        <v>40</v>
      </c>
      <c r="F32">
        <v>60</v>
      </c>
      <c r="G32">
        <v>72</v>
      </c>
    </row>
    <row r="33" spans="1:7" x14ac:dyDescent="0.25">
      <c r="A33" t="s">
        <v>53</v>
      </c>
      <c r="B33" t="s">
        <v>9</v>
      </c>
      <c r="C33">
        <v>119</v>
      </c>
      <c r="D33">
        <v>107</v>
      </c>
      <c r="E33">
        <v>46</v>
      </c>
      <c r="F33">
        <v>60</v>
      </c>
      <c r="G33">
        <v>83</v>
      </c>
    </row>
    <row r="34" spans="1:7" x14ac:dyDescent="0.25">
      <c r="A34" t="s">
        <v>53</v>
      </c>
      <c r="B34" t="s">
        <v>10</v>
      </c>
      <c r="C34">
        <v>100</v>
      </c>
      <c r="D34">
        <v>86</v>
      </c>
      <c r="E34">
        <v>43</v>
      </c>
      <c r="F34">
        <v>60</v>
      </c>
      <c r="G34">
        <v>67</v>
      </c>
    </row>
    <row r="35" spans="1:7" x14ac:dyDescent="0.25">
      <c r="A35" t="s">
        <v>53</v>
      </c>
      <c r="B35" t="s">
        <v>11</v>
      </c>
      <c r="C35">
        <v>95</v>
      </c>
      <c r="D35">
        <v>83</v>
      </c>
      <c r="E35">
        <v>35</v>
      </c>
      <c r="F35">
        <v>60</v>
      </c>
      <c r="G35">
        <v>70</v>
      </c>
    </row>
    <row r="36" spans="1:7" x14ac:dyDescent="0.25">
      <c r="A36" t="s">
        <v>53</v>
      </c>
      <c r="B36" t="s">
        <v>12</v>
      </c>
      <c r="C36">
        <v>97</v>
      </c>
      <c r="D36">
        <v>97</v>
      </c>
      <c r="E36">
        <v>27</v>
      </c>
      <c r="F36">
        <v>60</v>
      </c>
      <c r="G36">
        <v>80</v>
      </c>
    </row>
    <row r="37" spans="1:7" x14ac:dyDescent="0.25">
      <c r="A37" t="s">
        <v>53</v>
      </c>
      <c r="B37" t="s">
        <v>13</v>
      </c>
      <c r="C37">
        <v>103</v>
      </c>
      <c r="D37">
        <v>95</v>
      </c>
      <c r="E37">
        <v>17</v>
      </c>
      <c r="F37">
        <v>60</v>
      </c>
      <c r="G37">
        <v>96</v>
      </c>
    </row>
    <row r="38" spans="1:7" x14ac:dyDescent="0.25">
      <c r="A38" t="s">
        <v>54</v>
      </c>
      <c r="B38" t="s">
        <v>2</v>
      </c>
      <c r="C38">
        <v>84</v>
      </c>
      <c r="D38">
        <v>82</v>
      </c>
      <c r="E38">
        <v>40</v>
      </c>
      <c r="F38">
        <v>60</v>
      </c>
      <c r="G38">
        <v>54</v>
      </c>
    </row>
    <row r="39" spans="1:7" x14ac:dyDescent="0.25">
      <c r="A39" t="s">
        <v>54</v>
      </c>
      <c r="B39" t="s">
        <v>3</v>
      </c>
      <c r="C39">
        <v>118</v>
      </c>
      <c r="D39">
        <v>107</v>
      </c>
      <c r="E39">
        <v>34</v>
      </c>
      <c r="F39">
        <v>60</v>
      </c>
      <c r="G39">
        <v>94</v>
      </c>
    </row>
    <row r="40" spans="1:7" x14ac:dyDescent="0.25">
      <c r="A40" t="s">
        <v>54</v>
      </c>
      <c r="B40" t="s">
        <v>4</v>
      </c>
      <c r="C40">
        <v>107</v>
      </c>
      <c r="D40">
        <v>100</v>
      </c>
      <c r="E40">
        <v>37</v>
      </c>
      <c r="F40">
        <v>60</v>
      </c>
      <c r="G40">
        <v>80</v>
      </c>
    </row>
    <row r="41" spans="1:7" x14ac:dyDescent="0.25">
      <c r="A41" t="s">
        <v>54</v>
      </c>
      <c r="B41" t="s">
        <v>5</v>
      </c>
      <c r="C41">
        <v>86</v>
      </c>
      <c r="D41">
        <v>81</v>
      </c>
      <c r="E41">
        <v>33</v>
      </c>
      <c r="F41">
        <v>60</v>
      </c>
      <c r="G41">
        <v>63</v>
      </c>
    </row>
    <row r="42" spans="1:7" x14ac:dyDescent="0.25">
      <c r="A42" t="s">
        <v>54</v>
      </c>
      <c r="B42" t="s">
        <v>6</v>
      </c>
      <c r="C42">
        <v>88</v>
      </c>
      <c r="D42">
        <v>78</v>
      </c>
      <c r="E42">
        <v>31</v>
      </c>
      <c r="F42">
        <v>60</v>
      </c>
      <c r="G42">
        <v>67</v>
      </c>
    </row>
    <row r="43" spans="1:7" x14ac:dyDescent="0.25">
      <c r="A43" t="s">
        <v>54</v>
      </c>
      <c r="B43" t="s">
        <v>7</v>
      </c>
      <c r="C43">
        <v>87</v>
      </c>
      <c r="D43">
        <v>85</v>
      </c>
      <c r="E43">
        <v>35</v>
      </c>
      <c r="F43">
        <v>60</v>
      </c>
      <c r="G43">
        <v>62</v>
      </c>
    </row>
    <row r="44" spans="1:7" x14ac:dyDescent="0.25">
      <c r="A44" t="s">
        <v>54</v>
      </c>
      <c r="B44" t="s">
        <v>8</v>
      </c>
      <c r="C44">
        <v>91</v>
      </c>
      <c r="D44">
        <v>91</v>
      </c>
      <c r="E44">
        <v>39</v>
      </c>
      <c r="F44">
        <v>60</v>
      </c>
      <c r="G44">
        <v>62</v>
      </c>
    </row>
    <row r="45" spans="1:7" x14ac:dyDescent="0.25">
      <c r="A45" t="s">
        <v>54</v>
      </c>
      <c r="B45" t="s">
        <v>9</v>
      </c>
      <c r="C45">
        <v>113</v>
      </c>
      <c r="D45">
        <v>111</v>
      </c>
      <c r="E45">
        <v>38</v>
      </c>
      <c r="F45">
        <v>60</v>
      </c>
      <c r="G45">
        <v>85</v>
      </c>
    </row>
    <row r="46" spans="1:7" x14ac:dyDescent="0.25">
      <c r="A46" t="s">
        <v>54</v>
      </c>
      <c r="B46" t="s">
        <v>10</v>
      </c>
      <c r="C46">
        <v>112</v>
      </c>
      <c r="D46">
        <v>108</v>
      </c>
      <c r="E46">
        <v>40</v>
      </c>
      <c r="F46">
        <v>60</v>
      </c>
      <c r="G46">
        <v>82</v>
      </c>
    </row>
    <row r="47" spans="1:7" x14ac:dyDescent="0.25">
      <c r="A47" t="s">
        <v>54</v>
      </c>
      <c r="B47" t="s">
        <v>11</v>
      </c>
      <c r="C47">
        <v>102</v>
      </c>
      <c r="D47">
        <v>88</v>
      </c>
      <c r="E47">
        <v>48</v>
      </c>
      <c r="F47">
        <v>60</v>
      </c>
      <c r="G47">
        <v>64</v>
      </c>
    </row>
    <row r="48" spans="1:7" x14ac:dyDescent="0.25">
      <c r="A48" t="s">
        <v>54</v>
      </c>
      <c r="B48" t="s">
        <v>12</v>
      </c>
      <c r="C48">
        <v>103</v>
      </c>
      <c r="D48">
        <v>90</v>
      </c>
      <c r="E48">
        <v>44</v>
      </c>
      <c r="F48">
        <v>60</v>
      </c>
      <c r="G48">
        <v>69</v>
      </c>
    </row>
    <row r="49" spans="1:7" x14ac:dyDescent="0.25">
      <c r="A49" t="s">
        <v>54</v>
      </c>
      <c r="B49" t="s">
        <v>13</v>
      </c>
      <c r="C49">
        <v>116</v>
      </c>
      <c r="D49">
        <v>114</v>
      </c>
      <c r="E49">
        <v>50</v>
      </c>
      <c r="F49">
        <v>60</v>
      </c>
      <c r="G49">
        <v>76</v>
      </c>
    </row>
    <row r="50" spans="1:7" x14ac:dyDescent="0.25">
      <c r="A50" t="s">
        <v>55</v>
      </c>
      <c r="B50" t="s">
        <v>2</v>
      </c>
      <c r="C50">
        <v>111</v>
      </c>
      <c r="D50">
        <v>101</v>
      </c>
      <c r="E50">
        <v>51</v>
      </c>
      <c r="F50">
        <v>60</v>
      </c>
      <c r="G50">
        <v>70</v>
      </c>
    </row>
    <row r="51" spans="1:7" x14ac:dyDescent="0.25">
      <c r="A51" t="s">
        <v>55</v>
      </c>
      <c r="B51" t="s">
        <v>3</v>
      </c>
      <c r="C51">
        <v>83</v>
      </c>
      <c r="D51">
        <v>81</v>
      </c>
      <c r="E51">
        <v>52</v>
      </c>
      <c r="F51">
        <v>60</v>
      </c>
      <c r="G51">
        <v>41</v>
      </c>
    </row>
    <row r="52" spans="1:7" x14ac:dyDescent="0.25">
      <c r="A52" t="s">
        <v>55</v>
      </c>
      <c r="B52" t="s">
        <v>4</v>
      </c>
      <c r="C52">
        <v>109</v>
      </c>
      <c r="D52">
        <v>104</v>
      </c>
      <c r="E52">
        <v>61</v>
      </c>
      <c r="F52">
        <v>60</v>
      </c>
      <c r="G52">
        <v>58</v>
      </c>
    </row>
    <row r="53" spans="1:7" x14ac:dyDescent="0.25">
      <c r="A53" t="s">
        <v>55</v>
      </c>
      <c r="B53" t="s">
        <v>5</v>
      </c>
      <c r="C53">
        <v>116</v>
      </c>
      <c r="D53">
        <v>105</v>
      </c>
      <c r="E53">
        <v>61</v>
      </c>
      <c r="F53">
        <v>60</v>
      </c>
      <c r="G53">
        <v>65</v>
      </c>
    </row>
    <row r="54" spans="1:7" x14ac:dyDescent="0.25">
      <c r="A54" t="s">
        <v>55</v>
      </c>
      <c r="B54" t="s">
        <v>6</v>
      </c>
      <c r="C54">
        <v>102</v>
      </c>
      <c r="D54">
        <v>101</v>
      </c>
      <c r="E54">
        <v>57</v>
      </c>
      <c r="F54">
        <v>60</v>
      </c>
      <c r="G54">
        <v>55</v>
      </c>
    </row>
    <row r="55" spans="1:7" x14ac:dyDescent="0.25">
      <c r="A55" t="s">
        <v>55</v>
      </c>
      <c r="B55" t="s">
        <v>7</v>
      </c>
      <c r="C55">
        <v>118</v>
      </c>
      <c r="D55">
        <v>109</v>
      </c>
      <c r="E55">
        <v>47</v>
      </c>
      <c r="F55">
        <v>60</v>
      </c>
      <c r="G55">
        <v>81</v>
      </c>
    </row>
    <row r="56" spans="1:7" x14ac:dyDescent="0.25">
      <c r="A56" t="s">
        <v>55</v>
      </c>
      <c r="B56" t="s">
        <v>8</v>
      </c>
      <c r="C56">
        <v>94</v>
      </c>
      <c r="D56">
        <v>82</v>
      </c>
      <c r="E56">
        <v>37</v>
      </c>
      <c r="F56">
        <v>60</v>
      </c>
      <c r="G56">
        <v>67</v>
      </c>
    </row>
    <row r="57" spans="1:7" x14ac:dyDescent="0.25">
      <c r="A57" t="s">
        <v>55</v>
      </c>
      <c r="B57" t="s">
        <v>9</v>
      </c>
      <c r="C57">
        <v>108</v>
      </c>
      <c r="D57">
        <v>95</v>
      </c>
      <c r="E57">
        <v>46</v>
      </c>
      <c r="F57">
        <v>60</v>
      </c>
      <c r="G57">
        <v>72</v>
      </c>
    </row>
    <row r="58" spans="1:7" x14ac:dyDescent="0.25">
      <c r="A58" t="s">
        <v>55</v>
      </c>
      <c r="B58" t="s">
        <v>10</v>
      </c>
      <c r="C58">
        <v>115</v>
      </c>
      <c r="D58">
        <v>107</v>
      </c>
      <c r="E58">
        <v>48</v>
      </c>
      <c r="F58">
        <v>60</v>
      </c>
      <c r="G58">
        <v>77</v>
      </c>
    </row>
    <row r="59" spans="1:7" x14ac:dyDescent="0.25">
      <c r="A59" t="s">
        <v>55</v>
      </c>
      <c r="B59" t="s">
        <v>11</v>
      </c>
      <c r="C59">
        <v>92</v>
      </c>
      <c r="D59">
        <v>88</v>
      </c>
      <c r="E59">
        <v>46</v>
      </c>
      <c r="F59">
        <v>60</v>
      </c>
      <c r="G59">
        <v>56</v>
      </c>
    </row>
    <row r="60" spans="1:7" x14ac:dyDescent="0.25">
      <c r="A60" t="s">
        <v>55</v>
      </c>
      <c r="B60" t="s">
        <v>12</v>
      </c>
      <c r="C60">
        <v>111</v>
      </c>
      <c r="D60">
        <v>106</v>
      </c>
      <c r="E60">
        <v>38</v>
      </c>
      <c r="F60">
        <v>60</v>
      </c>
      <c r="G60">
        <v>83</v>
      </c>
    </row>
    <row r="61" spans="1:7" x14ac:dyDescent="0.25">
      <c r="A61" t="s">
        <v>55</v>
      </c>
      <c r="B61" t="s">
        <v>13</v>
      </c>
      <c r="C61">
        <v>86</v>
      </c>
      <c r="D61">
        <v>75</v>
      </c>
      <c r="E61">
        <v>34</v>
      </c>
      <c r="F61">
        <v>60</v>
      </c>
      <c r="G61">
        <v>62</v>
      </c>
    </row>
    <row r="62" spans="1:7" x14ac:dyDescent="0.25">
      <c r="A62" t="s">
        <v>56</v>
      </c>
      <c r="B62" t="s">
        <v>2</v>
      </c>
      <c r="C62">
        <v>85</v>
      </c>
      <c r="D62">
        <v>72</v>
      </c>
      <c r="E62">
        <v>41</v>
      </c>
      <c r="F62">
        <v>60</v>
      </c>
      <c r="G62">
        <v>54</v>
      </c>
    </row>
    <row r="63" spans="1:7" x14ac:dyDescent="0.25">
      <c r="A63" t="s">
        <v>56</v>
      </c>
      <c r="B63" t="s">
        <v>3</v>
      </c>
      <c r="C63">
        <v>87</v>
      </c>
      <c r="D63">
        <v>81</v>
      </c>
      <c r="E63">
        <v>35</v>
      </c>
      <c r="F63">
        <v>60</v>
      </c>
      <c r="G63">
        <v>62</v>
      </c>
    </row>
    <row r="64" spans="1:7" x14ac:dyDescent="0.25">
      <c r="A64" t="s">
        <v>56</v>
      </c>
      <c r="B64" t="s">
        <v>4</v>
      </c>
      <c r="C64">
        <v>106</v>
      </c>
      <c r="D64">
        <v>105</v>
      </c>
      <c r="E64">
        <v>25</v>
      </c>
      <c r="F64">
        <v>60</v>
      </c>
      <c r="G64">
        <v>91</v>
      </c>
    </row>
    <row r="65" spans="1:7" x14ac:dyDescent="0.25">
      <c r="A65" t="s">
        <v>56</v>
      </c>
      <c r="B65" t="s">
        <v>5</v>
      </c>
      <c r="C65">
        <v>88</v>
      </c>
      <c r="D65">
        <v>86</v>
      </c>
      <c r="E65">
        <v>15</v>
      </c>
      <c r="F65">
        <v>60</v>
      </c>
      <c r="G65">
        <v>83</v>
      </c>
    </row>
    <row r="66" spans="1:7" x14ac:dyDescent="0.25">
      <c r="A66" t="s">
        <v>56</v>
      </c>
      <c r="B66" t="s">
        <v>6</v>
      </c>
      <c r="C66">
        <v>116</v>
      </c>
      <c r="D66">
        <v>116</v>
      </c>
      <c r="E66">
        <v>23</v>
      </c>
      <c r="F66">
        <v>60</v>
      </c>
      <c r="G66">
        <v>103</v>
      </c>
    </row>
    <row r="67" spans="1:7" x14ac:dyDescent="0.25">
      <c r="A67" t="s">
        <v>56</v>
      </c>
      <c r="B67" t="s">
        <v>7</v>
      </c>
      <c r="C67">
        <v>112</v>
      </c>
      <c r="D67">
        <v>108</v>
      </c>
      <c r="E67">
        <v>14</v>
      </c>
      <c r="F67">
        <v>60</v>
      </c>
      <c r="G67">
        <v>108</v>
      </c>
    </row>
    <row r="68" spans="1:7" x14ac:dyDescent="0.25">
      <c r="A68" t="s">
        <v>56</v>
      </c>
      <c r="B68" t="s">
        <v>8</v>
      </c>
      <c r="C68">
        <v>103</v>
      </c>
      <c r="D68">
        <v>103</v>
      </c>
      <c r="E68">
        <v>15</v>
      </c>
      <c r="F68">
        <v>60</v>
      </c>
      <c r="G68">
        <v>98</v>
      </c>
    </row>
    <row r="69" spans="1:7" x14ac:dyDescent="0.25">
      <c r="A69" t="s">
        <v>56</v>
      </c>
      <c r="B69" t="s">
        <v>9</v>
      </c>
      <c r="C69">
        <v>94</v>
      </c>
      <c r="D69">
        <v>87</v>
      </c>
      <c r="E69">
        <v>10</v>
      </c>
      <c r="F69">
        <v>60</v>
      </c>
      <c r="G69">
        <v>94</v>
      </c>
    </row>
    <row r="70" spans="1:7" x14ac:dyDescent="0.25">
      <c r="A70" t="s">
        <v>56</v>
      </c>
      <c r="B70" t="s">
        <v>10</v>
      </c>
      <c r="C70">
        <v>111</v>
      </c>
      <c r="D70">
        <v>111</v>
      </c>
      <c r="E70">
        <v>3</v>
      </c>
      <c r="F70">
        <v>60</v>
      </c>
      <c r="G70">
        <v>118</v>
      </c>
    </row>
    <row r="71" spans="1:7" x14ac:dyDescent="0.25">
      <c r="A71" t="s">
        <v>56</v>
      </c>
      <c r="B71" t="s">
        <v>11</v>
      </c>
      <c r="C71">
        <v>111</v>
      </c>
      <c r="D71">
        <v>101</v>
      </c>
      <c r="E71">
        <v>3</v>
      </c>
      <c r="F71">
        <v>60</v>
      </c>
      <c r="G71">
        <v>118</v>
      </c>
    </row>
    <row r="72" spans="1:7" x14ac:dyDescent="0.25">
      <c r="A72" t="s">
        <v>56</v>
      </c>
      <c r="B72" t="s">
        <v>12</v>
      </c>
      <c r="C72">
        <v>103</v>
      </c>
      <c r="D72">
        <v>103</v>
      </c>
      <c r="E72">
        <v>9</v>
      </c>
      <c r="F72">
        <v>60</v>
      </c>
      <c r="G72">
        <v>104</v>
      </c>
    </row>
    <row r="73" spans="1:7" x14ac:dyDescent="0.25">
      <c r="A73" t="s">
        <v>56</v>
      </c>
      <c r="B73" t="s">
        <v>13</v>
      </c>
      <c r="C73">
        <v>91</v>
      </c>
      <c r="D73">
        <v>90</v>
      </c>
      <c r="E73">
        <v>4</v>
      </c>
      <c r="F73">
        <v>60</v>
      </c>
      <c r="G73">
        <v>97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D268-F8E0-4DF7-86BF-A26BE0328AD0}">
  <dimension ref="A1:K73"/>
  <sheetViews>
    <sheetView workbookViewId="0">
      <selection activeCell="F2" sqref="F2"/>
    </sheetView>
  </sheetViews>
  <sheetFormatPr defaultRowHeight="15" x14ac:dyDescent="0.25"/>
  <sheetData>
    <row r="1" spans="1:11" x14ac:dyDescent="0.25">
      <c r="A1" t="s">
        <v>0</v>
      </c>
      <c r="B1" t="s">
        <v>46</v>
      </c>
      <c r="C1" t="s">
        <v>47</v>
      </c>
      <c r="D1" t="s">
        <v>48</v>
      </c>
      <c r="E1" t="s">
        <v>110</v>
      </c>
      <c r="F1" t="s">
        <v>111</v>
      </c>
      <c r="I1" t="s">
        <v>112</v>
      </c>
      <c r="K1" t="s">
        <v>113</v>
      </c>
    </row>
    <row r="2" spans="1:11" x14ac:dyDescent="0.25">
      <c r="A2" t="s">
        <v>2</v>
      </c>
      <c r="B2">
        <v>118</v>
      </c>
      <c r="C2">
        <v>111</v>
      </c>
      <c r="D2">
        <v>40</v>
      </c>
      <c r="I2">
        <f>(C2-B2)/B2</f>
        <v>-5.9322033898305086E-2</v>
      </c>
    </row>
    <row r="3" spans="1:11" x14ac:dyDescent="0.25">
      <c r="A3" t="s">
        <v>3</v>
      </c>
      <c r="B3">
        <v>108</v>
      </c>
      <c r="C3">
        <v>101</v>
      </c>
      <c r="D3">
        <v>41</v>
      </c>
      <c r="I3">
        <f t="shared" ref="I3:I66" si="0">(C3-B3)/B3</f>
        <v>-6.4814814814814811E-2</v>
      </c>
    </row>
    <row r="4" spans="1:11" x14ac:dyDescent="0.25">
      <c r="A4" t="s">
        <v>4</v>
      </c>
      <c r="B4">
        <v>94</v>
      </c>
      <c r="C4">
        <v>92</v>
      </c>
      <c r="D4">
        <v>42</v>
      </c>
      <c r="I4">
        <f t="shared" si="0"/>
        <v>-2.1276595744680851E-2</v>
      </c>
    </row>
    <row r="5" spans="1:11" x14ac:dyDescent="0.25">
      <c r="A5" t="s">
        <v>5</v>
      </c>
      <c r="B5">
        <v>87</v>
      </c>
      <c r="C5">
        <v>82</v>
      </c>
      <c r="D5">
        <v>48</v>
      </c>
      <c r="E5">
        <v>15.68223517232158</v>
      </c>
      <c r="F5">
        <v>42.682235172321583</v>
      </c>
      <c r="I5">
        <f t="shared" si="0"/>
        <v>-5.7471264367816091E-2</v>
      </c>
      <c r="K5">
        <f>D5/(B5+E5)</f>
        <v>0.46746158105582997</v>
      </c>
    </row>
    <row r="6" spans="1:11" x14ac:dyDescent="0.25">
      <c r="A6" t="s">
        <v>6</v>
      </c>
      <c r="B6">
        <v>100</v>
      </c>
      <c r="C6">
        <v>96</v>
      </c>
      <c r="D6">
        <v>47</v>
      </c>
      <c r="E6">
        <v>15.68223517232158</v>
      </c>
      <c r="F6">
        <v>55.682235172321583</v>
      </c>
      <c r="I6">
        <f t="shared" si="0"/>
        <v>-0.04</v>
      </c>
      <c r="K6">
        <f t="shared" ref="K6:K69" si="1">D6/(B6+E6)</f>
        <v>0.40628537242549179</v>
      </c>
    </row>
    <row r="7" spans="1:11" x14ac:dyDescent="0.25">
      <c r="A7" t="s">
        <v>7</v>
      </c>
      <c r="B7">
        <v>118</v>
      </c>
      <c r="C7">
        <v>117</v>
      </c>
      <c r="D7">
        <v>52</v>
      </c>
      <c r="E7">
        <v>11.898319209031159</v>
      </c>
      <c r="F7">
        <v>69.898319209031172</v>
      </c>
      <c r="I7">
        <f t="shared" si="0"/>
        <v>-8.4745762711864406E-3</v>
      </c>
      <c r="K7">
        <f t="shared" si="1"/>
        <v>0.40031310887342647</v>
      </c>
    </row>
    <row r="8" spans="1:11" x14ac:dyDescent="0.25">
      <c r="A8" t="s">
        <v>8</v>
      </c>
      <c r="B8">
        <v>98</v>
      </c>
      <c r="C8">
        <v>91</v>
      </c>
      <c r="D8">
        <v>56</v>
      </c>
      <c r="E8">
        <v>29.06686257579241</v>
      </c>
      <c r="F8">
        <v>67.066862575792413</v>
      </c>
      <c r="I8">
        <f t="shared" si="0"/>
        <v>-7.1428571428571425E-2</v>
      </c>
      <c r="K8">
        <f t="shared" si="1"/>
        <v>0.44071285671822824</v>
      </c>
    </row>
    <row r="9" spans="1:11" x14ac:dyDescent="0.25">
      <c r="A9" t="s">
        <v>9</v>
      </c>
      <c r="B9">
        <v>102</v>
      </c>
      <c r="C9">
        <v>91</v>
      </c>
      <c r="D9">
        <v>60</v>
      </c>
      <c r="E9">
        <v>22.763622295232398</v>
      </c>
      <c r="F9">
        <v>64.763622295232409</v>
      </c>
      <c r="I9">
        <f t="shared" si="0"/>
        <v>-0.10784313725490197</v>
      </c>
      <c r="K9">
        <f t="shared" si="1"/>
        <v>0.48090941010048555</v>
      </c>
    </row>
    <row r="10" spans="1:11" x14ac:dyDescent="0.25">
      <c r="A10" t="s">
        <v>10</v>
      </c>
      <c r="B10">
        <v>90</v>
      </c>
      <c r="C10">
        <v>77</v>
      </c>
      <c r="D10">
        <v>68</v>
      </c>
      <c r="E10">
        <v>24.768326548234981</v>
      </c>
      <c r="F10">
        <v>54.768326548234981</v>
      </c>
      <c r="I10">
        <f t="shared" si="0"/>
        <v>-0.14444444444444443</v>
      </c>
      <c r="K10">
        <f t="shared" si="1"/>
        <v>0.59249796564229651</v>
      </c>
    </row>
    <row r="11" spans="1:11" x14ac:dyDescent="0.25">
      <c r="A11" t="s">
        <v>11</v>
      </c>
      <c r="B11">
        <v>90</v>
      </c>
      <c r="C11">
        <v>85</v>
      </c>
      <c r="D11">
        <v>69</v>
      </c>
      <c r="E11">
        <v>13.336791218280361</v>
      </c>
      <c r="F11">
        <v>43.336791218280347</v>
      </c>
      <c r="I11">
        <f t="shared" si="0"/>
        <v>-5.5555555555555552E-2</v>
      </c>
      <c r="K11">
        <f t="shared" si="1"/>
        <v>0.66771959131428738</v>
      </c>
    </row>
    <row r="12" spans="1:11" x14ac:dyDescent="0.25">
      <c r="A12" t="s">
        <v>12</v>
      </c>
      <c r="B12">
        <v>103</v>
      </c>
      <c r="C12">
        <v>102</v>
      </c>
      <c r="D12">
        <v>78</v>
      </c>
      <c r="E12">
        <v>11.58921912813801</v>
      </c>
      <c r="F12">
        <v>54.589219128138012</v>
      </c>
      <c r="I12">
        <f t="shared" si="0"/>
        <v>-9.7087378640776691E-3</v>
      </c>
      <c r="K12">
        <f t="shared" si="1"/>
        <v>0.68069230764874522</v>
      </c>
    </row>
    <row r="13" spans="1:11" x14ac:dyDescent="0.25">
      <c r="A13" t="s">
        <v>13</v>
      </c>
      <c r="B13">
        <v>115</v>
      </c>
      <c r="C13">
        <v>104</v>
      </c>
      <c r="D13">
        <v>70</v>
      </c>
      <c r="E13">
        <v>21.06578980242611</v>
      </c>
      <c r="F13">
        <v>76.06578980242611</v>
      </c>
      <c r="I13">
        <f t="shared" si="0"/>
        <v>-9.5652173913043481E-2</v>
      </c>
      <c r="K13">
        <f t="shared" si="1"/>
        <v>0.5144570145195444</v>
      </c>
    </row>
    <row r="14" spans="1:11" x14ac:dyDescent="0.25">
      <c r="A14" t="s">
        <v>2</v>
      </c>
      <c r="B14">
        <v>116</v>
      </c>
      <c r="C14">
        <v>113</v>
      </c>
      <c r="D14">
        <v>43</v>
      </c>
      <c r="E14">
        <v>17.226505739702411</v>
      </c>
      <c r="F14">
        <v>73.226505739702418</v>
      </c>
      <c r="I14">
        <f t="shared" si="0"/>
        <v>-2.5862068965517241E-2</v>
      </c>
      <c r="K14">
        <f t="shared" si="1"/>
        <v>0.32275859643135341</v>
      </c>
    </row>
    <row r="15" spans="1:11" x14ac:dyDescent="0.25">
      <c r="A15" t="s">
        <v>3</v>
      </c>
      <c r="B15">
        <v>86</v>
      </c>
      <c r="C15">
        <v>75</v>
      </c>
      <c r="D15">
        <v>50</v>
      </c>
      <c r="E15">
        <v>9.668117707185818</v>
      </c>
      <c r="F15">
        <v>35.668117707185807</v>
      </c>
      <c r="I15">
        <f t="shared" si="0"/>
        <v>-0.12790697674418605</v>
      </c>
      <c r="K15">
        <f t="shared" si="1"/>
        <v>0.52264015638978545</v>
      </c>
    </row>
    <row r="16" spans="1:11" x14ac:dyDescent="0.25">
      <c r="A16" t="s">
        <v>4</v>
      </c>
      <c r="B16">
        <v>100</v>
      </c>
      <c r="C16">
        <v>86</v>
      </c>
      <c r="D16">
        <v>47</v>
      </c>
      <c r="E16">
        <v>32.765416218934277</v>
      </c>
      <c r="F16">
        <v>72.765416218934291</v>
      </c>
      <c r="I16">
        <f t="shared" si="0"/>
        <v>-0.14000000000000001</v>
      </c>
      <c r="K16">
        <f t="shared" si="1"/>
        <v>0.35400785338928592</v>
      </c>
    </row>
    <row r="17" spans="1:11" x14ac:dyDescent="0.25">
      <c r="A17" t="s">
        <v>5</v>
      </c>
      <c r="B17">
        <v>88</v>
      </c>
      <c r="C17">
        <v>77</v>
      </c>
      <c r="D17">
        <v>40</v>
      </c>
      <c r="E17">
        <v>32.263020627337447</v>
      </c>
      <c r="F17">
        <v>60.263020627337447</v>
      </c>
      <c r="I17">
        <f t="shared" si="0"/>
        <v>-0.125</v>
      </c>
      <c r="K17">
        <f t="shared" si="1"/>
        <v>0.3326043183627424</v>
      </c>
    </row>
    <row r="18" spans="1:11" x14ac:dyDescent="0.25">
      <c r="A18" t="s">
        <v>6</v>
      </c>
      <c r="B18">
        <v>118</v>
      </c>
      <c r="C18">
        <v>112</v>
      </c>
      <c r="D18">
        <v>31</v>
      </c>
      <c r="E18">
        <v>9.6681177071858198</v>
      </c>
      <c r="F18">
        <v>67.668117707185814</v>
      </c>
      <c r="I18">
        <f t="shared" si="0"/>
        <v>-5.0847457627118647E-2</v>
      </c>
      <c r="K18">
        <f t="shared" si="1"/>
        <v>0.24281708351884915</v>
      </c>
    </row>
    <row r="19" spans="1:11" x14ac:dyDescent="0.25">
      <c r="A19" t="s">
        <v>7</v>
      </c>
      <c r="B19">
        <v>97</v>
      </c>
      <c r="C19">
        <v>86</v>
      </c>
      <c r="D19">
        <v>26</v>
      </c>
      <c r="E19">
        <v>29.988872936474319</v>
      </c>
      <c r="F19">
        <v>66.988872936474309</v>
      </c>
      <c r="I19">
        <f t="shared" si="0"/>
        <v>-0.1134020618556701</v>
      </c>
      <c r="K19">
        <f t="shared" si="1"/>
        <v>0.20474234788276605</v>
      </c>
    </row>
    <row r="20" spans="1:11" x14ac:dyDescent="0.25">
      <c r="A20" t="s">
        <v>8</v>
      </c>
      <c r="B20">
        <v>83</v>
      </c>
      <c r="C20">
        <v>71</v>
      </c>
      <c r="D20">
        <v>25</v>
      </c>
      <c r="E20">
        <v>29.988872936474319</v>
      </c>
      <c r="F20">
        <v>52.988872936474309</v>
      </c>
      <c r="I20">
        <f t="shared" si="0"/>
        <v>-0.14457831325301204</v>
      </c>
      <c r="K20">
        <f t="shared" si="1"/>
        <v>0.22126072550573841</v>
      </c>
    </row>
    <row r="21" spans="1:11" x14ac:dyDescent="0.25">
      <c r="A21" t="s">
        <v>9</v>
      </c>
      <c r="B21">
        <v>104</v>
      </c>
      <c r="C21">
        <v>97</v>
      </c>
      <c r="D21">
        <v>18</v>
      </c>
      <c r="E21">
        <v>34.228387341503563</v>
      </c>
      <c r="F21">
        <v>78.228387341503549</v>
      </c>
      <c r="I21">
        <f t="shared" si="0"/>
        <v>-6.7307692307692304E-2</v>
      </c>
      <c r="K21">
        <f t="shared" si="1"/>
        <v>0.13021927222177349</v>
      </c>
    </row>
    <row r="22" spans="1:11" x14ac:dyDescent="0.25">
      <c r="A22" t="s">
        <v>10</v>
      </c>
      <c r="B22">
        <v>93</v>
      </c>
      <c r="C22">
        <v>79</v>
      </c>
      <c r="D22">
        <v>25</v>
      </c>
      <c r="E22">
        <v>21.534449145497121</v>
      </c>
      <c r="F22">
        <v>54.534449145497121</v>
      </c>
      <c r="I22">
        <f t="shared" si="0"/>
        <v>-0.15053763440860216</v>
      </c>
      <c r="K22">
        <f t="shared" si="1"/>
        <v>0.2182749398675819</v>
      </c>
    </row>
    <row r="23" spans="1:11" x14ac:dyDescent="0.25">
      <c r="A23" t="s">
        <v>11</v>
      </c>
      <c r="B23">
        <v>88</v>
      </c>
      <c r="C23">
        <v>86</v>
      </c>
      <c r="D23">
        <v>26</v>
      </c>
      <c r="E23">
        <v>21.972482790982031</v>
      </c>
      <c r="F23">
        <v>49.972482790982028</v>
      </c>
      <c r="I23">
        <f t="shared" si="0"/>
        <v>-2.2727272727272728E-2</v>
      </c>
      <c r="K23">
        <f t="shared" si="1"/>
        <v>0.23642277904570555</v>
      </c>
    </row>
    <row r="24" spans="1:11" x14ac:dyDescent="0.25">
      <c r="A24" t="s">
        <v>12</v>
      </c>
      <c r="B24">
        <v>105</v>
      </c>
      <c r="C24">
        <v>92</v>
      </c>
      <c r="D24">
        <v>17</v>
      </c>
      <c r="E24">
        <v>14.97172334769782</v>
      </c>
      <c r="F24">
        <v>59.971723347697818</v>
      </c>
      <c r="I24">
        <f t="shared" si="0"/>
        <v>-0.12380952380952381</v>
      </c>
      <c r="K24">
        <f t="shared" si="1"/>
        <v>0.14170005669361938</v>
      </c>
    </row>
    <row r="25" spans="1:11" x14ac:dyDescent="0.25">
      <c r="A25" t="s">
        <v>13</v>
      </c>
      <c r="B25">
        <v>81</v>
      </c>
      <c r="C25">
        <v>81</v>
      </c>
      <c r="D25">
        <v>16</v>
      </c>
      <c r="E25">
        <v>10.735571712768721</v>
      </c>
      <c r="F25">
        <v>31.735571712768721</v>
      </c>
      <c r="I25">
        <f t="shared" si="0"/>
        <v>0</v>
      </c>
      <c r="K25">
        <f t="shared" si="1"/>
        <v>0.17441434877734513</v>
      </c>
    </row>
    <row r="26" spans="1:11" x14ac:dyDescent="0.25">
      <c r="A26" t="s">
        <v>2</v>
      </c>
      <c r="B26">
        <v>115</v>
      </c>
      <c r="C26">
        <v>106</v>
      </c>
      <c r="D26">
        <v>46</v>
      </c>
      <c r="E26">
        <v>9.0874914030220673</v>
      </c>
      <c r="F26">
        <v>64.087491403022071</v>
      </c>
      <c r="I26">
        <f t="shared" si="0"/>
        <v>-7.8260869565217397E-2</v>
      </c>
      <c r="K26">
        <f t="shared" si="1"/>
        <v>0.37070618061410582</v>
      </c>
    </row>
    <row r="27" spans="1:11" x14ac:dyDescent="0.25">
      <c r="A27" t="s">
        <v>3</v>
      </c>
      <c r="B27">
        <v>93</v>
      </c>
      <c r="C27">
        <v>85</v>
      </c>
      <c r="D27">
        <v>44</v>
      </c>
      <c r="E27">
        <v>20.674440742133751</v>
      </c>
      <c r="F27">
        <v>53.674440742133747</v>
      </c>
      <c r="I27">
        <f t="shared" si="0"/>
        <v>-8.6021505376344093E-2</v>
      </c>
      <c r="K27">
        <f t="shared" si="1"/>
        <v>0.38707030105221601</v>
      </c>
    </row>
    <row r="28" spans="1:11" x14ac:dyDescent="0.25">
      <c r="A28" t="s">
        <v>4</v>
      </c>
      <c r="B28">
        <v>110</v>
      </c>
      <c r="C28">
        <v>99</v>
      </c>
      <c r="D28">
        <v>34</v>
      </c>
      <c r="E28">
        <v>22.157560786332091</v>
      </c>
      <c r="F28">
        <v>72.157560786332084</v>
      </c>
      <c r="I28">
        <f t="shared" si="0"/>
        <v>-0.1</v>
      </c>
      <c r="K28">
        <f t="shared" si="1"/>
        <v>0.2572686708024981</v>
      </c>
    </row>
    <row r="29" spans="1:11" x14ac:dyDescent="0.25">
      <c r="A29" t="s">
        <v>5</v>
      </c>
      <c r="B29">
        <v>94</v>
      </c>
      <c r="C29">
        <v>83</v>
      </c>
      <c r="D29">
        <v>35</v>
      </c>
      <c r="E29">
        <v>17.64291642557998</v>
      </c>
      <c r="F29">
        <v>51.642916425579983</v>
      </c>
      <c r="I29">
        <f t="shared" si="0"/>
        <v>-0.11702127659574468</v>
      </c>
      <c r="K29">
        <f t="shared" si="1"/>
        <v>0.31349951363309858</v>
      </c>
    </row>
    <row r="30" spans="1:11" x14ac:dyDescent="0.25">
      <c r="A30" t="s">
        <v>6</v>
      </c>
      <c r="B30">
        <v>87</v>
      </c>
      <c r="C30">
        <v>76</v>
      </c>
      <c r="D30">
        <v>32</v>
      </c>
      <c r="E30">
        <v>14.38436651368422</v>
      </c>
      <c r="F30">
        <v>41.384366513684228</v>
      </c>
      <c r="I30">
        <f t="shared" si="0"/>
        <v>-0.12643678160919541</v>
      </c>
      <c r="K30">
        <f t="shared" si="1"/>
        <v>0.31563051681820037</v>
      </c>
    </row>
    <row r="31" spans="1:11" x14ac:dyDescent="0.25">
      <c r="A31" t="s">
        <v>7</v>
      </c>
      <c r="B31">
        <v>93</v>
      </c>
      <c r="C31">
        <v>81</v>
      </c>
      <c r="D31">
        <v>32</v>
      </c>
      <c r="E31">
        <v>19.453213102210128</v>
      </c>
      <c r="F31">
        <v>52.453213102210128</v>
      </c>
      <c r="I31">
        <f t="shared" si="0"/>
        <v>-0.12903225806451613</v>
      </c>
      <c r="K31">
        <f t="shared" si="1"/>
        <v>0.28456278942349827</v>
      </c>
    </row>
    <row r="32" spans="1:11" x14ac:dyDescent="0.25">
      <c r="A32" t="s">
        <v>8</v>
      </c>
      <c r="B32">
        <v>102</v>
      </c>
      <c r="C32">
        <v>94</v>
      </c>
      <c r="D32">
        <v>40</v>
      </c>
      <c r="E32">
        <v>5.9491596045155806</v>
      </c>
      <c r="F32">
        <v>47.949159604515593</v>
      </c>
      <c r="I32">
        <f t="shared" si="0"/>
        <v>-7.8431372549019607E-2</v>
      </c>
      <c r="K32">
        <f t="shared" si="1"/>
        <v>0.37054480226196013</v>
      </c>
    </row>
    <row r="33" spans="1:11" x14ac:dyDescent="0.25">
      <c r="A33" t="s">
        <v>9</v>
      </c>
      <c r="B33">
        <v>119</v>
      </c>
      <c r="C33">
        <v>107</v>
      </c>
      <c r="D33">
        <v>46</v>
      </c>
      <c r="E33">
        <v>15.33109585124299</v>
      </c>
      <c r="F33">
        <v>74.331095851242992</v>
      </c>
      <c r="I33">
        <f t="shared" si="0"/>
        <v>-0.10084033613445378</v>
      </c>
      <c r="K33">
        <f t="shared" si="1"/>
        <v>0.34243746549153425</v>
      </c>
    </row>
    <row r="34" spans="1:11" x14ac:dyDescent="0.25">
      <c r="A34" t="s">
        <v>10</v>
      </c>
      <c r="B34">
        <v>100</v>
      </c>
      <c r="C34">
        <v>86</v>
      </c>
      <c r="D34">
        <v>43</v>
      </c>
      <c r="E34">
        <v>21.45</v>
      </c>
      <c r="F34">
        <v>61.45</v>
      </c>
      <c r="I34">
        <f t="shared" si="0"/>
        <v>-0.14000000000000001</v>
      </c>
      <c r="K34">
        <f t="shared" si="1"/>
        <v>0.35405516673528198</v>
      </c>
    </row>
    <row r="35" spans="1:11" x14ac:dyDescent="0.25">
      <c r="A35" t="s">
        <v>11</v>
      </c>
      <c r="B35">
        <v>95</v>
      </c>
      <c r="C35">
        <v>83</v>
      </c>
      <c r="D35">
        <v>35</v>
      </c>
      <c r="E35">
        <v>17.487924405143112</v>
      </c>
      <c r="F35">
        <v>52.487924405143097</v>
      </c>
      <c r="I35">
        <f t="shared" si="0"/>
        <v>-0.12631578947368421</v>
      </c>
      <c r="K35">
        <f t="shared" si="1"/>
        <v>0.31114450893361628</v>
      </c>
    </row>
    <row r="36" spans="1:11" x14ac:dyDescent="0.25">
      <c r="A36" t="s">
        <v>12</v>
      </c>
      <c r="B36">
        <v>97</v>
      </c>
      <c r="C36">
        <v>97</v>
      </c>
      <c r="D36">
        <v>27</v>
      </c>
      <c r="E36">
        <v>21.576549770526331</v>
      </c>
      <c r="F36">
        <v>58.576549770526327</v>
      </c>
      <c r="I36">
        <f t="shared" si="0"/>
        <v>0</v>
      </c>
      <c r="K36">
        <f t="shared" si="1"/>
        <v>0.22770100877662056</v>
      </c>
    </row>
    <row r="37" spans="1:11" x14ac:dyDescent="0.25">
      <c r="A37" t="s">
        <v>13</v>
      </c>
      <c r="B37">
        <v>103</v>
      </c>
      <c r="C37">
        <v>95</v>
      </c>
      <c r="D37">
        <v>17</v>
      </c>
      <c r="E37">
        <v>12.16233941312279</v>
      </c>
      <c r="F37">
        <v>55.162339413122787</v>
      </c>
      <c r="I37">
        <f t="shared" si="0"/>
        <v>-7.7669902912621352E-2</v>
      </c>
      <c r="K37">
        <f t="shared" si="1"/>
        <v>0.14761770285870768</v>
      </c>
    </row>
    <row r="38" spans="1:11" x14ac:dyDescent="0.25">
      <c r="A38" t="s">
        <v>2</v>
      </c>
      <c r="B38">
        <v>84</v>
      </c>
      <c r="C38">
        <v>82</v>
      </c>
      <c r="D38">
        <v>40</v>
      </c>
      <c r="E38">
        <v>12.4935983607606</v>
      </c>
      <c r="F38">
        <v>36.4935983607606</v>
      </c>
      <c r="I38">
        <f t="shared" si="0"/>
        <v>-2.3809523809523808E-2</v>
      </c>
      <c r="K38">
        <f t="shared" si="1"/>
        <v>0.41453527155710379</v>
      </c>
    </row>
    <row r="39" spans="1:11" x14ac:dyDescent="0.25">
      <c r="A39" t="s">
        <v>3</v>
      </c>
      <c r="B39">
        <v>118</v>
      </c>
      <c r="C39">
        <v>107</v>
      </c>
      <c r="D39">
        <v>34</v>
      </c>
      <c r="E39">
        <v>13.43847089515768</v>
      </c>
      <c r="F39">
        <v>71.438470895157678</v>
      </c>
      <c r="I39">
        <f t="shared" si="0"/>
        <v>-9.3220338983050849E-2</v>
      </c>
      <c r="K39">
        <f t="shared" si="1"/>
        <v>0.25867616816023531</v>
      </c>
    </row>
    <row r="40" spans="1:11" x14ac:dyDescent="0.25">
      <c r="A40" t="s">
        <v>4</v>
      </c>
      <c r="B40">
        <v>107</v>
      </c>
      <c r="C40">
        <v>100</v>
      </c>
      <c r="D40">
        <v>37</v>
      </c>
      <c r="E40">
        <v>20.630499266862191</v>
      </c>
      <c r="F40">
        <v>67.630499266862188</v>
      </c>
      <c r="I40">
        <f t="shared" si="0"/>
        <v>-6.5420560747663545E-2</v>
      </c>
      <c r="K40">
        <f t="shared" si="1"/>
        <v>0.28989935957734381</v>
      </c>
    </row>
    <row r="41" spans="1:11" x14ac:dyDescent="0.25">
      <c r="A41" t="s">
        <v>5</v>
      </c>
      <c r="B41">
        <v>86</v>
      </c>
      <c r="C41">
        <v>81</v>
      </c>
      <c r="D41">
        <v>33</v>
      </c>
      <c r="E41">
        <v>21.280096334368451</v>
      </c>
      <c r="F41">
        <v>47.280096334368451</v>
      </c>
      <c r="I41">
        <f t="shared" si="0"/>
        <v>-5.8139534883720929E-2</v>
      </c>
      <c r="K41">
        <f t="shared" si="1"/>
        <v>0.307605987760733</v>
      </c>
    </row>
    <row r="42" spans="1:11" x14ac:dyDescent="0.25">
      <c r="A42" t="s">
        <v>6</v>
      </c>
      <c r="B42">
        <v>88</v>
      </c>
      <c r="C42">
        <v>78</v>
      </c>
      <c r="D42">
        <v>31</v>
      </c>
      <c r="E42">
        <v>22.198479677671621</v>
      </c>
      <c r="F42">
        <v>50.198479677671628</v>
      </c>
      <c r="I42">
        <f t="shared" si="0"/>
        <v>-0.11363636363636363</v>
      </c>
      <c r="K42">
        <f t="shared" si="1"/>
        <v>0.28131059603248959</v>
      </c>
    </row>
    <row r="43" spans="1:11" x14ac:dyDescent="0.25">
      <c r="A43" t="s">
        <v>7</v>
      </c>
      <c r="B43">
        <v>87</v>
      </c>
      <c r="C43">
        <v>85</v>
      </c>
      <c r="D43">
        <v>35</v>
      </c>
      <c r="E43">
        <v>19.685083184990649</v>
      </c>
      <c r="F43">
        <v>46.685083184990653</v>
      </c>
      <c r="I43">
        <f t="shared" si="0"/>
        <v>-2.2988505747126436E-2</v>
      </c>
      <c r="K43">
        <f t="shared" si="1"/>
        <v>0.32806835740391582</v>
      </c>
    </row>
    <row r="44" spans="1:11" x14ac:dyDescent="0.25">
      <c r="A44" t="s">
        <v>8</v>
      </c>
      <c r="B44">
        <v>91</v>
      </c>
      <c r="C44">
        <v>91</v>
      </c>
      <c r="D44">
        <v>39</v>
      </c>
      <c r="E44">
        <v>5.7946095640690061</v>
      </c>
      <c r="F44">
        <v>36.794609564069013</v>
      </c>
      <c r="I44">
        <f t="shared" si="0"/>
        <v>0</v>
      </c>
      <c r="K44">
        <f t="shared" si="1"/>
        <v>0.40291499883767429</v>
      </c>
    </row>
    <row r="45" spans="1:11" x14ac:dyDescent="0.25">
      <c r="A45" t="s">
        <v>9</v>
      </c>
      <c r="B45">
        <v>113</v>
      </c>
      <c r="C45">
        <v>111</v>
      </c>
      <c r="D45">
        <v>38</v>
      </c>
      <c r="E45">
        <v>10.735571712768721</v>
      </c>
      <c r="F45">
        <v>63.735571712768717</v>
      </c>
      <c r="I45">
        <f t="shared" si="0"/>
        <v>-1.7699115044247787E-2</v>
      </c>
      <c r="K45">
        <f t="shared" si="1"/>
        <v>0.3071065133008849</v>
      </c>
    </row>
    <row r="46" spans="1:11" x14ac:dyDescent="0.25">
      <c r="A46" t="s">
        <v>10</v>
      </c>
      <c r="B46">
        <v>112</v>
      </c>
      <c r="C46">
        <v>108</v>
      </c>
      <c r="D46">
        <v>40</v>
      </c>
      <c r="E46">
        <v>22.46263564232839</v>
      </c>
      <c r="F46">
        <v>74.462635642328394</v>
      </c>
      <c r="I46">
        <f t="shared" si="0"/>
        <v>-3.5714285714285712E-2</v>
      </c>
      <c r="K46">
        <f t="shared" si="1"/>
        <v>0.29748041014457205</v>
      </c>
    </row>
    <row r="47" spans="1:11" x14ac:dyDescent="0.25">
      <c r="A47" t="s">
        <v>11</v>
      </c>
      <c r="B47">
        <v>102</v>
      </c>
      <c r="C47">
        <v>88</v>
      </c>
      <c r="D47">
        <v>48</v>
      </c>
      <c r="E47">
        <v>17.79655865609978</v>
      </c>
      <c r="F47">
        <v>59.796558656099783</v>
      </c>
      <c r="I47">
        <f t="shared" si="0"/>
        <v>-0.13725490196078433</v>
      </c>
      <c r="K47">
        <f t="shared" si="1"/>
        <v>0.4006792894426433</v>
      </c>
    </row>
    <row r="48" spans="1:11" x14ac:dyDescent="0.25">
      <c r="A48" t="s">
        <v>12</v>
      </c>
      <c r="B48">
        <v>103</v>
      </c>
      <c r="C48">
        <v>90</v>
      </c>
      <c r="D48">
        <v>44</v>
      </c>
      <c r="E48">
        <v>20.630499266862159</v>
      </c>
      <c r="F48">
        <v>63.630499266862159</v>
      </c>
      <c r="I48">
        <f t="shared" si="0"/>
        <v>-0.12621359223300971</v>
      </c>
      <c r="K48">
        <f t="shared" si="1"/>
        <v>0.35589923409614294</v>
      </c>
    </row>
    <row r="49" spans="1:11" x14ac:dyDescent="0.25">
      <c r="A49" t="s">
        <v>13</v>
      </c>
      <c r="B49">
        <v>116</v>
      </c>
      <c r="C49">
        <v>114</v>
      </c>
      <c r="D49">
        <v>50</v>
      </c>
      <c r="E49">
        <v>18.174982806044131</v>
      </c>
      <c r="F49">
        <v>74.174982806044142</v>
      </c>
      <c r="I49">
        <f t="shared" si="0"/>
        <v>-1.7241379310344827E-2</v>
      </c>
      <c r="K49">
        <f t="shared" si="1"/>
        <v>0.37264770938914304</v>
      </c>
    </row>
    <row r="50" spans="1:11" x14ac:dyDescent="0.25">
      <c r="A50" t="s">
        <v>2</v>
      </c>
      <c r="B50">
        <v>111</v>
      </c>
      <c r="C50">
        <v>101</v>
      </c>
      <c r="D50">
        <v>51</v>
      </c>
      <c r="E50">
        <v>23.87278785563181</v>
      </c>
      <c r="F50">
        <v>74.872787855631799</v>
      </c>
      <c r="I50">
        <f t="shared" si="0"/>
        <v>-9.0090090090090086E-2</v>
      </c>
      <c r="K50">
        <f t="shared" si="1"/>
        <v>0.37813409814432353</v>
      </c>
    </row>
    <row r="51" spans="1:11" x14ac:dyDescent="0.25">
      <c r="A51" t="s">
        <v>3</v>
      </c>
      <c r="B51">
        <v>83</v>
      </c>
      <c r="C51">
        <v>81</v>
      </c>
      <c r="D51">
        <v>52</v>
      </c>
      <c r="E51">
        <v>19.822903420034109</v>
      </c>
      <c r="F51">
        <v>42.822903420034109</v>
      </c>
      <c r="I51">
        <f t="shared" si="0"/>
        <v>-2.4096385542168676E-2</v>
      </c>
      <c r="K51">
        <f t="shared" si="1"/>
        <v>0.50572390265599398</v>
      </c>
    </row>
    <row r="52" spans="1:11" x14ac:dyDescent="0.25">
      <c r="A52" t="s">
        <v>4</v>
      </c>
      <c r="B52">
        <v>109</v>
      </c>
      <c r="C52">
        <v>104</v>
      </c>
      <c r="D52">
        <v>61</v>
      </c>
      <c r="E52">
        <v>27.42840680754173</v>
      </c>
      <c r="F52">
        <v>76.428406807541734</v>
      </c>
      <c r="I52">
        <f t="shared" si="0"/>
        <v>-4.5871559633027525E-2</v>
      </c>
      <c r="K52">
        <f t="shared" si="1"/>
        <v>0.44712095836501353</v>
      </c>
    </row>
    <row r="53" spans="1:11" x14ac:dyDescent="0.25">
      <c r="A53" t="s">
        <v>5</v>
      </c>
      <c r="B53">
        <v>116</v>
      </c>
      <c r="C53">
        <v>105</v>
      </c>
      <c r="D53">
        <v>61</v>
      </c>
      <c r="E53">
        <v>20.630499266862191</v>
      </c>
      <c r="F53">
        <v>76.630499266862188</v>
      </c>
      <c r="I53">
        <f t="shared" si="0"/>
        <v>-9.4827586206896547E-2</v>
      </c>
      <c r="K53">
        <f t="shared" si="1"/>
        <v>0.44645961426853026</v>
      </c>
    </row>
    <row r="54" spans="1:11" x14ac:dyDescent="0.25">
      <c r="A54" t="s">
        <v>6</v>
      </c>
      <c r="B54">
        <v>102</v>
      </c>
      <c r="C54">
        <v>101</v>
      </c>
      <c r="D54">
        <v>57</v>
      </c>
      <c r="E54">
        <v>22.401953039857961</v>
      </c>
      <c r="F54">
        <v>64.401953039857972</v>
      </c>
      <c r="I54">
        <f t="shared" si="0"/>
        <v>-9.8039215686274508E-3</v>
      </c>
      <c r="K54">
        <f t="shared" si="1"/>
        <v>0.45819216344406904</v>
      </c>
    </row>
    <row r="55" spans="1:11" x14ac:dyDescent="0.25">
      <c r="A55" t="s">
        <v>7</v>
      </c>
      <c r="B55">
        <v>118</v>
      </c>
      <c r="C55">
        <v>109</v>
      </c>
      <c r="D55">
        <v>47</v>
      </c>
      <c r="E55">
        <v>3.43474889911912</v>
      </c>
      <c r="F55">
        <v>61.434748899119107</v>
      </c>
      <c r="I55">
        <f t="shared" si="0"/>
        <v>-7.6271186440677971E-2</v>
      </c>
      <c r="K55">
        <f t="shared" si="1"/>
        <v>0.38703913357654202</v>
      </c>
    </row>
    <row r="56" spans="1:11" x14ac:dyDescent="0.25">
      <c r="A56" t="s">
        <v>8</v>
      </c>
      <c r="B56">
        <v>94</v>
      </c>
      <c r="C56">
        <v>82</v>
      </c>
      <c r="D56">
        <v>37</v>
      </c>
      <c r="E56">
        <v>6.6</v>
      </c>
      <c r="F56">
        <v>40.599999999999987</v>
      </c>
      <c r="I56">
        <f t="shared" si="0"/>
        <v>-0.1276595744680851</v>
      </c>
      <c r="K56">
        <f t="shared" si="1"/>
        <v>0.36779324055666007</v>
      </c>
    </row>
    <row r="57" spans="1:11" x14ac:dyDescent="0.25">
      <c r="A57" t="s">
        <v>9</v>
      </c>
      <c r="B57">
        <v>108</v>
      </c>
      <c r="C57">
        <v>95</v>
      </c>
      <c r="D57">
        <v>46</v>
      </c>
      <c r="E57">
        <v>22.88290846898623</v>
      </c>
      <c r="F57">
        <v>70.882908468986216</v>
      </c>
      <c r="I57">
        <f t="shared" si="0"/>
        <v>-0.12037037037037036</v>
      </c>
      <c r="K57">
        <f t="shared" si="1"/>
        <v>0.35145918239508012</v>
      </c>
    </row>
    <row r="58" spans="1:11" x14ac:dyDescent="0.25">
      <c r="A58" t="s">
        <v>10</v>
      </c>
      <c r="B58">
        <v>115</v>
      </c>
      <c r="C58">
        <v>107</v>
      </c>
      <c r="D58">
        <v>48</v>
      </c>
      <c r="E58">
        <v>22.280092010582042</v>
      </c>
      <c r="F58">
        <v>77.280092010582052</v>
      </c>
      <c r="I58">
        <f t="shared" si="0"/>
        <v>-6.9565217391304349E-2</v>
      </c>
      <c r="K58">
        <f t="shared" si="1"/>
        <v>0.34965011530076762</v>
      </c>
    </row>
    <row r="59" spans="1:11" x14ac:dyDescent="0.25">
      <c r="A59" t="s">
        <v>11</v>
      </c>
      <c r="B59">
        <v>92</v>
      </c>
      <c r="C59">
        <v>88</v>
      </c>
      <c r="D59">
        <v>46</v>
      </c>
      <c r="E59">
        <v>20.630499266862191</v>
      </c>
      <c r="F59">
        <v>52.630499266862188</v>
      </c>
      <c r="I59">
        <f t="shared" si="0"/>
        <v>-4.3478260869565216E-2</v>
      </c>
      <c r="K59">
        <f t="shared" si="1"/>
        <v>0.40841512999964108</v>
      </c>
    </row>
    <row r="60" spans="1:11" x14ac:dyDescent="0.25">
      <c r="A60" t="s">
        <v>12</v>
      </c>
      <c r="B60">
        <v>111</v>
      </c>
      <c r="C60">
        <v>106</v>
      </c>
      <c r="D60">
        <v>38</v>
      </c>
      <c r="E60">
        <v>15.85488883593953</v>
      </c>
      <c r="F60">
        <v>66.854888835939533</v>
      </c>
      <c r="I60">
        <f t="shared" si="0"/>
        <v>-4.5045045045045043E-2</v>
      </c>
      <c r="K60">
        <f t="shared" si="1"/>
        <v>0.29955487209598292</v>
      </c>
    </row>
    <row r="61" spans="1:11" x14ac:dyDescent="0.25">
      <c r="A61" t="s">
        <v>13</v>
      </c>
      <c r="B61">
        <v>86</v>
      </c>
      <c r="C61">
        <v>75</v>
      </c>
      <c r="D61">
        <v>34</v>
      </c>
      <c r="E61">
        <v>17.64291642557998</v>
      </c>
      <c r="F61">
        <v>43.642916425579983</v>
      </c>
      <c r="I61">
        <f t="shared" si="0"/>
        <v>-0.12790697674418605</v>
      </c>
      <c r="K61">
        <f t="shared" si="1"/>
        <v>0.32804943330993047</v>
      </c>
    </row>
    <row r="62" spans="1:11" x14ac:dyDescent="0.25">
      <c r="A62" t="s">
        <v>2</v>
      </c>
      <c r="B62">
        <v>85</v>
      </c>
      <c r="C62">
        <v>72</v>
      </c>
      <c r="D62">
        <v>41</v>
      </c>
      <c r="E62">
        <v>25.685647743438391</v>
      </c>
      <c r="F62">
        <v>50.685647743438381</v>
      </c>
      <c r="I62">
        <f t="shared" si="0"/>
        <v>-0.15294117647058825</v>
      </c>
      <c r="K62">
        <f t="shared" si="1"/>
        <v>0.3704183951205231</v>
      </c>
    </row>
    <row r="63" spans="1:11" x14ac:dyDescent="0.25">
      <c r="A63" t="s">
        <v>3</v>
      </c>
      <c r="B63">
        <v>87</v>
      </c>
      <c r="C63">
        <v>81</v>
      </c>
      <c r="D63">
        <v>35</v>
      </c>
      <c r="E63">
        <v>31.05917738769012</v>
      </c>
      <c r="F63">
        <v>58.059177387690127</v>
      </c>
      <c r="I63">
        <f t="shared" si="0"/>
        <v>-6.8965517241379309E-2</v>
      </c>
      <c r="K63">
        <f t="shared" si="1"/>
        <v>0.29646149307871944</v>
      </c>
    </row>
    <row r="64" spans="1:11" x14ac:dyDescent="0.25">
      <c r="A64" t="s">
        <v>4</v>
      </c>
      <c r="B64">
        <v>106</v>
      </c>
      <c r="C64">
        <v>105</v>
      </c>
      <c r="D64">
        <v>25</v>
      </c>
      <c r="E64">
        <v>7.5612498966771353</v>
      </c>
      <c r="F64">
        <v>53.56124989667714</v>
      </c>
      <c r="I64">
        <f t="shared" si="0"/>
        <v>-9.433962264150943E-3</v>
      </c>
      <c r="K64">
        <f t="shared" si="1"/>
        <v>0.22014551638649685</v>
      </c>
    </row>
    <row r="65" spans="1:11" x14ac:dyDescent="0.25">
      <c r="A65" t="s">
        <v>5</v>
      </c>
      <c r="B65">
        <v>88</v>
      </c>
      <c r="C65">
        <v>86</v>
      </c>
      <c r="D65">
        <v>15</v>
      </c>
      <c r="E65">
        <v>28.14689148023276</v>
      </c>
      <c r="F65">
        <v>56.146891480232767</v>
      </c>
      <c r="I65">
        <f t="shared" si="0"/>
        <v>-2.2727272727272728E-2</v>
      </c>
      <c r="K65">
        <f t="shared" si="1"/>
        <v>0.12914680547049229</v>
      </c>
    </row>
    <row r="66" spans="1:11" x14ac:dyDescent="0.25">
      <c r="A66" t="s">
        <v>6</v>
      </c>
      <c r="B66">
        <v>116</v>
      </c>
      <c r="C66">
        <v>116</v>
      </c>
      <c r="D66">
        <v>23</v>
      </c>
      <c r="E66">
        <v>20.89276190454488</v>
      </c>
      <c r="F66">
        <v>76.892761904544869</v>
      </c>
      <c r="I66">
        <f t="shared" si="0"/>
        <v>0</v>
      </c>
      <c r="K66">
        <f t="shared" si="1"/>
        <v>0.16801472685632471</v>
      </c>
    </row>
    <row r="67" spans="1:11" x14ac:dyDescent="0.25">
      <c r="A67" t="s">
        <v>7</v>
      </c>
      <c r="B67">
        <v>112</v>
      </c>
      <c r="C67">
        <v>108</v>
      </c>
      <c r="D67">
        <v>14</v>
      </c>
      <c r="E67">
        <v>25.041615363230889</v>
      </c>
      <c r="F67">
        <v>77.041615363230903</v>
      </c>
      <c r="I67">
        <f t="shared" ref="I67:I73" si="2">(C67-B67)/B67</f>
        <v>-3.5714285714285712E-2</v>
      </c>
      <c r="K67">
        <f t="shared" si="1"/>
        <v>0.10215874909889806</v>
      </c>
    </row>
    <row r="68" spans="1:11" x14ac:dyDescent="0.25">
      <c r="A68" t="s">
        <v>8</v>
      </c>
      <c r="B68">
        <v>103</v>
      </c>
      <c r="C68">
        <v>103</v>
      </c>
      <c r="D68">
        <v>15</v>
      </c>
      <c r="E68">
        <v>25.632596435008331</v>
      </c>
      <c r="F68">
        <v>68.632596435008338</v>
      </c>
      <c r="I68">
        <f t="shared" si="2"/>
        <v>0</v>
      </c>
      <c r="K68">
        <f t="shared" si="1"/>
        <v>0.11661118888771521</v>
      </c>
    </row>
    <row r="69" spans="1:11" x14ac:dyDescent="0.25">
      <c r="A69" t="s">
        <v>9</v>
      </c>
      <c r="B69">
        <v>94</v>
      </c>
      <c r="C69">
        <v>87</v>
      </c>
      <c r="D69">
        <v>10</v>
      </c>
      <c r="E69">
        <v>10.8197735650983</v>
      </c>
      <c r="F69">
        <v>44.819773565098302</v>
      </c>
      <c r="I69">
        <f t="shared" si="2"/>
        <v>-7.4468085106382975E-2</v>
      </c>
      <c r="K69">
        <f t="shared" si="1"/>
        <v>9.5401846997785214E-2</v>
      </c>
    </row>
    <row r="70" spans="1:11" x14ac:dyDescent="0.25">
      <c r="A70" t="s">
        <v>10</v>
      </c>
      <c r="B70">
        <v>111</v>
      </c>
      <c r="C70">
        <v>111</v>
      </c>
      <c r="D70">
        <v>3</v>
      </c>
      <c r="E70">
        <v>18.099930939094769</v>
      </c>
      <c r="F70">
        <v>69.099930939094776</v>
      </c>
      <c r="I70">
        <f t="shared" si="2"/>
        <v>0</v>
      </c>
      <c r="K70">
        <f t="shared" ref="K70:K73" si="3">D70/(B70+E70)</f>
        <v>2.3237812585781354E-2</v>
      </c>
    </row>
    <row r="71" spans="1:11" x14ac:dyDescent="0.25">
      <c r="A71" t="s">
        <v>11</v>
      </c>
      <c r="B71">
        <v>111</v>
      </c>
      <c r="C71">
        <v>101</v>
      </c>
      <c r="D71">
        <v>3</v>
      </c>
      <c r="E71">
        <v>20.163333057805701</v>
      </c>
      <c r="F71">
        <v>71.163333057805687</v>
      </c>
      <c r="I71">
        <f t="shared" si="2"/>
        <v>-9.0090090090090086E-2</v>
      </c>
      <c r="K71">
        <f t="shared" si="3"/>
        <v>2.2872245848448013E-2</v>
      </c>
    </row>
    <row r="72" spans="1:11" x14ac:dyDescent="0.25">
      <c r="A72" t="s">
        <v>12</v>
      </c>
      <c r="B72">
        <v>103</v>
      </c>
      <c r="C72">
        <v>103</v>
      </c>
      <c r="D72">
        <v>9</v>
      </c>
      <c r="E72">
        <v>19.891455452027639</v>
      </c>
      <c r="F72">
        <v>62.891455452027628</v>
      </c>
      <c r="I72">
        <f t="shared" si="2"/>
        <v>0</v>
      </c>
      <c r="K72">
        <f t="shared" si="3"/>
        <v>7.3235360154988743E-2</v>
      </c>
    </row>
    <row r="73" spans="1:11" x14ac:dyDescent="0.25">
      <c r="A73" t="s">
        <v>13</v>
      </c>
      <c r="B73">
        <v>91</v>
      </c>
      <c r="C73">
        <v>90</v>
      </c>
      <c r="D73">
        <v>4</v>
      </c>
      <c r="E73">
        <v>8.7309793265131486</v>
      </c>
      <c r="F73">
        <v>39.73097932651315</v>
      </c>
      <c r="I73">
        <f t="shared" si="2"/>
        <v>-1.098901098901099E-2</v>
      </c>
      <c r="K73">
        <f t="shared" si="3"/>
        <v>4.010789853877042E-2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E737-B080-43D6-96E2-6CCD14BE2591}">
  <dimension ref="A1:T73"/>
  <sheetViews>
    <sheetView workbookViewId="0">
      <selection activeCell="L6" sqref="L6"/>
    </sheetView>
  </sheetViews>
  <sheetFormatPr defaultRowHeight="15" x14ac:dyDescent="0.25"/>
  <sheetData>
    <row r="1" spans="1:20" x14ac:dyDescent="0.25">
      <c r="A1" s="8" t="s">
        <v>45</v>
      </c>
      <c r="B1" s="8" t="s">
        <v>116</v>
      </c>
      <c r="C1" t="s">
        <v>117</v>
      </c>
      <c r="D1" t="s">
        <v>122</v>
      </c>
      <c r="F1" t="s">
        <v>118</v>
      </c>
      <c r="G1" t="s">
        <v>119</v>
      </c>
      <c r="I1" t="s">
        <v>120</v>
      </c>
      <c r="J1" t="s">
        <v>121</v>
      </c>
      <c r="N1" s="1" t="s">
        <v>45</v>
      </c>
      <c r="O1" s="1" t="s">
        <v>0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</row>
    <row r="2" spans="1:20" x14ac:dyDescent="0.25">
      <c r="A2" s="8" t="s">
        <v>51</v>
      </c>
      <c r="B2" s="8">
        <v>1149</v>
      </c>
      <c r="C2">
        <f>B2/6748</f>
        <v>0.17027267338470659</v>
      </c>
      <c r="D2" t="s">
        <v>86</v>
      </c>
      <c r="F2">
        <f>_xlfn.STDEV.S(Q2:Q13)</f>
        <v>11.810049649653159</v>
      </c>
      <c r="G2">
        <f>AVERAGE(Q2:Q13)</f>
        <v>95.75</v>
      </c>
      <c r="I2">
        <f>F2/G2</f>
        <v>0.12334255508776146</v>
      </c>
      <c r="J2" t="str">
        <f>IF(I2&lt;0.5, "X", IF(I2&lt;1, "Y", "Z"))</f>
        <v>X</v>
      </c>
      <c r="N2" s="8" t="s">
        <v>51</v>
      </c>
      <c r="O2" s="8" t="s">
        <v>2</v>
      </c>
      <c r="P2" s="8">
        <v>118</v>
      </c>
      <c r="Q2" s="8">
        <v>111</v>
      </c>
      <c r="R2" s="8">
        <v>40</v>
      </c>
      <c r="S2" s="8">
        <v>60</v>
      </c>
      <c r="T2" s="8">
        <v>88</v>
      </c>
    </row>
    <row r="3" spans="1:20" x14ac:dyDescent="0.25">
      <c r="A3" s="8" t="s">
        <v>52</v>
      </c>
      <c r="B3" s="8">
        <v>1055</v>
      </c>
      <c r="C3" s="8">
        <f t="shared" ref="C3:C7" si="0">B3/6748</f>
        <v>0.15634262003556609</v>
      </c>
      <c r="D3" t="s">
        <v>88</v>
      </c>
      <c r="F3">
        <f>_xlfn.STDEV.S(Q14:Q25)</f>
        <v>13.547615243572547</v>
      </c>
      <c r="G3">
        <f>AVERAGE(Q14:Q25)</f>
        <v>87.916666666666671</v>
      </c>
      <c r="I3" s="8">
        <f t="shared" ref="I3:I7" si="1">F3/G3</f>
        <v>0.15409609755722328</v>
      </c>
      <c r="J3" s="8" t="str">
        <f t="shared" ref="J3:J7" si="2">IF(I3&lt;0.5, "X", IF(I3&lt;1, "Y", "Z"))</f>
        <v>X</v>
      </c>
      <c r="N3" s="8" t="s">
        <v>51</v>
      </c>
      <c r="O3" s="8" t="s">
        <v>3</v>
      </c>
      <c r="P3" s="8">
        <v>108</v>
      </c>
      <c r="Q3" s="8">
        <v>101</v>
      </c>
      <c r="R3" s="8">
        <v>41</v>
      </c>
      <c r="S3" s="8">
        <v>60</v>
      </c>
      <c r="T3" s="8">
        <v>77</v>
      </c>
    </row>
    <row r="4" spans="1:20" x14ac:dyDescent="0.25">
      <c r="A4" s="8" t="s">
        <v>53</v>
      </c>
      <c r="B4" s="8">
        <v>1092</v>
      </c>
      <c r="C4" s="8">
        <f t="shared" si="0"/>
        <v>0.16182572614107885</v>
      </c>
      <c r="D4" t="s">
        <v>87</v>
      </c>
      <c r="F4">
        <f>_xlfn.STDEV.S(Q26:Q37)</f>
        <v>10.09049958219026</v>
      </c>
      <c r="G4" s="8">
        <f>AVERAGE(Q26:Q37)</f>
        <v>91</v>
      </c>
      <c r="I4" s="8">
        <f t="shared" si="1"/>
        <v>0.11088461079329956</v>
      </c>
      <c r="J4" s="8" t="str">
        <f t="shared" si="2"/>
        <v>X</v>
      </c>
      <c r="N4" s="8" t="s">
        <v>51</v>
      </c>
      <c r="O4" s="8" t="s">
        <v>4</v>
      </c>
      <c r="P4" s="8">
        <v>94</v>
      </c>
      <c r="Q4" s="8">
        <v>92</v>
      </c>
      <c r="R4" s="8">
        <v>42</v>
      </c>
      <c r="S4" s="8">
        <v>60</v>
      </c>
      <c r="T4" s="8">
        <v>62</v>
      </c>
    </row>
    <row r="5" spans="1:20" x14ac:dyDescent="0.25">
      <c r="A5" s="8" t="s">
        <v>54</v>
      </c>
      <c r="B5" s="8">
        <v>1135</v>
      </c>
      <c r="C5" s="8">
        <f t="shared" si="0"/>
        <v>0.16819798458802609</v>
      </c>
      <c r="D5" t="s">
        <v>86</v>
      </c>
      <c r="F5">
        <f>_xlfn.STDEV.S(Q38:Q49)</f>
        <v>12.781082137521105</v>
      </c>
      <c r="G5" s="8">
        <f>AVERAGE(Q38:Q49)</f>
        <v>94.583333333333329</v>
      </c>
      <c r="I5" s="8">
        <f t="shared" si="1"/>
        <v>0.13513038383282228</v>
      </c>
      <c r="J5" s="8" t="str">
        <f t="shared" si="2"/>
        <v>X</v>
      </c>
      <c r="N5" s="8" t="s">
        <v>51</v>
      </c>
      <c r="O5" s="8" t="s">
        <v>5</v>
      </c>
      <c r="P5" s="8">
        <v>87</v>
      </c>
      <c r="Q5" s="8">
        <v>82</v>
      </c>
      <c r="R5" s="8">
        <v>48</v>
      </c>
      <c r="S5" s="8">
        <v>60</v>
      </c>
      <c r="T5" s="8">
        <v>49</v>
      </c>
    </row>
    <row r="6" spans="1:20" x14ac:dyDescent="0.25">
      <c r="A6" s="8" t="s">
        <v>55</v>
      </c>
      <c r="B6" s="8">
        <v>1154</v>
      </c>
      <c r="C6" s="8">
        <f t="shared" si="0"/>
        <v>0.17101363366923533</v>
      </c>
      <c r="D6" t="s">
        <v>86</v>
      </c>
      <c r="F6">
        <f>_xlfn.STDEV.S(Q50:Q61)</f>
        <v>11.722808640604983</v>
      </c>
      <c r="G6" s="8">
        <f>AVERAGE(Q50:Q61)</f>
        <v>96.166666666666671</v>
      </c>
      <c r="I6" s="8">
        <f t="shared" si="1"/>
        <v>0.12190095640143829</v>
      </c>
      <c r="J6" s="8" t="str">
        <f t="shared" si="2"/>
        <v>X</v>
      </c>
      <c r="N6" s="8" t="s">
        <v>51</v>
      </c>
      <c r="O6" s="8" t="s">
        <v>6</v>
      </c>
      <c r="P6" s="8">
        <v>100</v>
      </c>
      <c r="Q6" s="8">
        <v>96</v>
      </c>
      <c r="R6" s="8">
        <v>47</v>
      </c>
      <c r="S6" s="8">
        <v>60</v>
      </c>
      <c r="T6" s="8">
        <v>63</v>
      </c>
    </row>
    <row r="7" spans="1:20" x14ac:dyDescent="0.25">
      <c r="A7" s="8" t="s">
        <v>56</v>
      </c>
      <c r="B7" s="8">
        <v>1163</v>
      </c>
      <c r="C7" s="8">
        <f t="shared" si="0"/>
        <v>0.17234736218138708</v>
      </c>
      <c r="D7" t="s">
        <v>86</v>
      </c>
      <c r="F7">
        <f>_xlfn.STDEV.S(Q62:Q73)</f>
        <v>13.419513155600459</v>
      </c>
      <c r="G7" s="8">
        <f>AVERAGE(Q62:Q73)</f>
        <v>96.916666666666671</v>
      </c>
      <c r="I7" s="8">
        <f t="shared" si="1"/>
        <v>0.13846445216440714</v>
      </c>
      <c r="J7" s="8" t="str">
        <f t="shared" si="2"/>
        <v>X</v>
      </c>
      <c r="N7" s="8" t="s">
        <v>51</v>
      </c>
      <c r="O7" s="8" t="s">
        <v>7</v>
      </c>
      <c r="P7" s="8">
        <v>118</v>
      </c>
      <c r="Q7" s="8">
        <v>117</v>
      </c>
      <c r="R7" s="8">
        <v>52</v>
      </c>
      <c r="S7" s="8">
        <v>60</v>
      </c>
      <c r="T7" s="8">
        <v>76</v>
      </c>
    </row>
    <row r="8" spans="1:20" x14ac:dyDescent="0.25">
      <c r="N8" s="8" t="s">
        <v>51</v>
      </c>
      <c r="O8" s="8" t="s">
        <v>8</v>
      </c>
      <c r="P8" s="8">
        <v>98</v>
      </c>
      <c r="Q8" s="8">
        <v>91</v>
      </c>
      <c r="R8" s="8">
        <v>56</v>
      </c>
      <c r="S8" s="8">
        <v>60</v>
      </c>
      <c r="T8" s="8">
        <v>52</v>
      </c>
    </row>
    <row r="9" spans="1:20" x14ac:dyDescent="0.25">
      <c r="N9" s="8" t="s">
        <v>51</v>
      </c>
      <c r="O9" s="8" t="s">
        <v>9</v>
      </c>
      <c r="P9" s="8">
        <v>102</v>
      </c>
      <c r="Q9" s="8">
        <v>91</v>
      </c>
      <c r="R9" s="8">
        <v>60</v>
      </c>
      <c r="S9" s="8">
        <v>60</v>
      </c>
      <c r="T9" s="8">
        <v>52</v>
      </c>
    </row>
    <row r="10" spans="1:20" x14ac:dyDescent="0.25">
      <c r="N10" s="8" t="s">
        <v>51</v>
      </c>
      <c r="O10" s="8" t="s">
        <v>10</v>
      </c>
      <c r="P10" s="8">
        <v>90</v>
      </c>
      <c r="Q10" s="8">
        <v>77</v>
      </c>
      <c r="R10" s="8">
        <v>68</v>
      </c>
      <c r="S10" s="8">
        <v>60</v>
      </c>
      <c r="T10" s="8">
        <v>32</v>
      </c>
    </row>
    <row r="11" spans="1:20" x14ac:dyDescent="0.25">
      <c r="N11" s="8" t="s">
        <v>51</v>
      </c>
      <c r="O11" s="8" t="s">
        <v>11</v>
      </c>
      <c r="P11" s="8">
        <v>90</v>
      </c>
      <c r="Q11" s="8">
        <v>85</v>
      </c>
      <c r="R11" s="8">
        <v>69</v>
      </c>
      <c r="S11" s="8">
        <v>60</v>
      </c>
      <c r="T11" s="8">
        <v>31</v>
      </c>
    </row>
    <row r="12" spans="1:20" x14ac:dyDescent="0.25">
      <c r="N12" s="8" t="s">
        <v>51</v>
      </c>
      <c r="O12" s="8" t="s">
        <v>12</v>
      </c>
      <c r="P12" s="8">
        <v>103</v>
      </c>
      <c r="Q12" s="8">
        <v>102</v>
      </c>
      <c r="R12" s="8">
        <v>78</v>
      </c>
      <c r="S12" s="8">
        <v>60</v>
      </c>
      <c r="T12" s="8">
        <v>35</v>
      </c>
    </row>
    <row r="13" spans="1:20" x14ac:dyDescent="0.25">
      <c r="N13" s="8" t="s">
        <v>51</v>
      </c>
      <c r="O13" s="8" t="s">
        <v>13</v>
      </c>
      <c r="P13" s="8">
        <v>115</v>
      </c>
      <c r="Q13" s="8">
        <v>104</v>
      </c>
      <c r="R13" s="8">
        <v>70</v>
      </c>
      <c r="S13" s="8">
        <v>60</v>
      </c>
      <c r="T13" s="8">
        <v>55</v>
      </c>
    </row>
    <row r="14" spans="1:20" x14ac:dyDescent="0.25">
      <c r="N14" s="8" t="s">
        <v>52</v>
      </c>
      <c r="O14" s="8" t="s">
        <v>2</v>
      </c>
      <c r="P14" s="8">
        <v>116</v>
      </c>
      <c r="Q14" s="8">
        <v>113</v>
      </c>
      <c r="R14" s="8">
        <v>43</v>
      </c>
      <c r="S14" s="8">
        <v>60</v>
      </c>
      <c r="T14" s="8">
        <v>83</v>
      </c>
    </row>
    <row r="15" spans="1:20" x14ac:dyDescent="0.25">
      <c r="N15" s="8" t="s">
        <v>52</v>
      </c>
      <c r="O15" s="8" t="s">
        <v>3</v>
      </c>
      <c r="P15" s="8">
        <v>86</v>
      </c>
      <c r="Q15" s="8">
        <v>75</v>
      </c>
      <c r="R15" s="8">
        <v>50</v>
      </c>
      <c r="S15" s="8">
        <v>60</v>
      </c>
      <c r="T15" s="8">
        <v>46</v>
      </c>
    </row>
    <row r="16" spans="1:20" x14ac:dyDescent="0.25">
      <c r="N16" s="8" t="s">
        <v>52</v>
      </c>
      <c r="O16" s="8" t="s">
        <v>4</v>
      </c>
      <c r="P16" s="8">
        <v>100</v>
      </c>
      <c r="Q16" s="8">
        <v>86</v>
      </c>
      <c r="R16" s="8">
        <v>47</v>
      </c>
      <c r="S16" s="8">
        <v>60</v>
      </c>
      <c r="T16" s="8">
        <v>63</v>
      </c>
    </row>
    <row r="17" spans="14:20" x14ac:dyDescent="0.25">
      <c r="N17" s="8" t="s">
        <v>52</v>
      </c>
      <c r="O17" s="8" t="s">
        <v>5</v>
      </c>
      <c r="P17" s="8">
        <v>88</v>
      </c>
      <c r="Q17" s="8">
        <v>77</v>
      </c>
      <c r="R17" s="8">
        <v>40</v>
      </c>
      <c r="S17" s="8">
        <v>60</v>
      </c>
      <c r="T17" s="8">
        <v>58</v>
      </c>
    </row>
    <row r="18" spans="14:20" x14ac:dyDescent="0.25">
      <c r="N18" s="8" t="s">
        <v>52</v>
      </c>
      <c r="O18" s="8" t="s">
        <v>6</v>
      </c>
      <c r="P18" s="8">
        <v>118</v>
      </c>
      <c r="Q18" s="8">
        <v>112</v>
      </c>
      <c r="R18" s="8">
        <v>31</v>
      </c>
      <c r="S18" s="8">
        <v>60</v>
      </c>
      <c r="T18" s="8">
        <v>97</v>
      </c>
    </row>
    <row r="19" spans="14:20" x14ac:dyDescent="0.25">
      <c r="N19" s="8" t="s">
        <v>52</v>
      </c>
      <c r="O19" s="8" t="s">
        <v>7</v>
      </c>
      <c r="P19" s="8">
        <v>97</v>
      </c>
      <c r="Q19" s="8">
        <v>86</v>
      </c>
      <c r="R19" s="8">
        <v>26</v>
      </c>
      <c r="S19" s="8">
        <v>60</v>
      </c>
      <c r="T19" s="8">
        <v>81</v>
      </c>
    </row>
    <row r="20" spans="14:20" x14ac:dyDescent="0.25">
      <c r="N20" s="8" t="s">
        <v>52</v>
      </c>
      <c r="O20" s="8" t="s">
        <v>8</v>
      </c>
      <c r="P20" s="8">
        <v>83</v>
      </c>
      <c r="Q20" s="8">
        <v>71</v>
      </c>
      <c r="R20" s="8">
        <v>25</v>
      </c>
      <c r="S20" s="8">
        <v>60</v>
      </c>
      <c r="T20" s="8">
        <v>68</v>
      </c>
    </row>
    <row r="21" spans="14:20" x14ac:dyDescent="0.25">
      <c r="N21" s="8" t="s">
        <v>52</v>
      </c>
      <c r="O21" s="8" t="s">
        <v>9</v>
      </c>
      <c r="P21" s="8">
        <v>104</v>
      </c>
      <c r="Q21" s="8">
        <v>97</v>
      </c>
      <c r="R21" s="8">
        <v>18</v>
      </c>
      <c r="S21" s="8">
        <v>60</v>
      </c>
      <c r="T21" s="8">
        <v>96</v>
      </c>
    </row>
    <row r="22" spans="14:20" x14ac:dyDescent="0.25">
      <c r="N22" s="8" t="s">
        <v>52</v>
      </c>
      <c r="O22" s="8" t="s">
        <v>10</v>
      </c>
      <c r="P22" s="8">
        <v>93</v>
      </c>
      <c r="Q22" s="8">
        <v>79</v>
      </c>
      <c r="R22" s="8">
        <v>25</v>
      </c>
      <c r="S22" s="8">
        <v>60</v>
      </c>
      <c r="T22" s="8">
        <v>78</v>
      </c>
    </row>
    <row r="23" spans="14:20" x14ac:dyDescent="0.25">
      <c r="N23" s="8" t="s">
        <v>52</v>
      </c>
      <c r="O23" s="8" t="s">
        <v>11</v>
      </c>
      <c r="P23" s="8">
        <v>88</v>
      </c>
      <c r="Q23" s="8">
        <v>86</v>
      </c>
      <c r="R23" s="8">
        <v>26</v>
      </c>
      <c r="S23" s="8">
        <v>60</v>
      </c>
      <c r="T23" s="8">
        <v>72</v>
      </c>
    </row>
    <row r="24" spans="14:20" x14ac:dyDescent="0.25">
      <c r="N24" s="8" t="s">
        <v>52</v>
      </c>
      <c r="O24" s="8" t="s">
        <v>12</v>
      </c>
      <c r="P24" s="8">
        <v>105</v>
      </c>
      <c r="Q24" s="8">
        <v>92</v>
      </c>
      <c r="R24" s="8">
        <v>17</v>
      </c>
      <c r="S24" s="8">
        <v>60</v>
      </c>
      <c r="T24" s="8">
        <v>98</v>
      </c>
    </row>
    <row r="25" spans="14:20" x14ac:dyDescent="0.25">
      <c r="N25" s="8" t="s">
        <v>52</v>
      </c>
      <c r="O25" s="8" t="s">
        <v>13</v>
      </c>
      <c r="P25" s="8">
        <v>81</v>
      </c>
      <c r="Q25" s="8">
        <v>81</v>
      </c>
      <c r="R25" s="8">
        <v>16</v>
      </c>
      <c r="S25" s="8">
        <v>60</v>
      </c>
      <c r="T25" s="8">
        <v>75</v>
      </c>
    </row>
    <row r="26" spans="14:20" x14ac:dyDescent="0.25">
      <c r="N26" s="8" t="s">
        <v>53</v>
      </c>
      <c r="O26" s="8" t="s">
        <v>2</v>
      </c>
      <c r="P26" s="8">
        <v>115</v>
      </c>
      <c r="Q26" s="8">
        <v>106</v>
      </c>
      <c r="R26" s="8">
        <v>46</v>
      </c>
      <c r="S26" s="8">
        <v>60</v>
      </c>
      <c r="T26" s="8">
        <v>79</v>
      </c>
    </row>
    <row r="27" spans="14:20" x14ac:dyDescent="0.25">
      <c r="N27" s="8" t="s">
        <v>53</v>
      </c>
      <c r="O27" s="8" t="s">
        <v>3</v>
      </c>
      <c r="P27" s="8">
        <v>93</v>
      </c>
      <c r="Q27" s="8">
        <v>85</v>
      </c>
      <c r="R27" s="8">
        <v>44</v>
      </c>
      <c r="S27" s="8">
        <v>60</v>
      </c>
      <c r="T27" s="8">
        <v>59</v>
      </c>
    </row>
    <row r="28" spans="14:20" x14ac:dyDescent="0.25">
      <c r="N28" s="8" t="s">
        <v>53</v>
      </c>
      <c r="O28" s="8" t="s">
        <v>4</v>
      </c>
      <c r="P28" s="8">
        <v>110</v>
      </c>
      <c r="Q28" s="8">
        <v>99</v>
      </c>
      <c r="R28" s="8">
        <v>34</v>
      </c>
      <c r="S28" s="8">
        <v>60</v>
      </c>
      <c r="T28" s="8">
        <v>86</v>
      </c>
    </row>
    <row r="29" spans="14:20" x14ac:dyDescent="0.25">
      <c r="N29" s="8" t="s">
        <v>53</v>
      </c>
      <c r="O29" s="8" t="s">
        <v>5</v>
      </c>
      <c r="P29" s="8">
        <v>94</v>
      </c>
      <c r="Q29" s="8">
        <v>83</v>
      </c>
      <c r="R29" s="8">
        <v>35</v>
      </c>
      <c r="S29" s="8">
        <v>60</v>
      </c>
      <c r="T29" s="8">
        <v>69</v>
      </c>
    </row>
    <row r="30" spans="14:20" x14ac:dyDescent="0.25">
      <c r="N30" s="8" t="s">
        <v>53</v>
      </c>
      <c r="O30" s="8" t="s">
        <v>6</v>
      </c>
      <c r="P30" s="8">
        <v>87</v>
      </c>
      <c r="Q30" s="8">
        <v>76</v>
      </c>
      <c r="R30" s="8">
        <v>32</v>
      </c>
      <c r="S30" s="8">
        <v>60</v>
      </c>
      <c r="T30" s="8">
        <v>65</v>
      </c>
    </row>
    <row r="31" spans="14:20" x14ac:dyDescent="0.25">
      <c r="N31" s="8" t="s">
        <v>53</v>
      </c>
      <c r="O31" s="8" t="s">
        <v>7</v>
      </c>
      <c r="P31" s="8">
        <v>93</v>
      </c>
      <c r="Q31" s="8">
        <v>81</v>
      </c>
      <c r="R31" s="8">
        <v>32</v>
      </c>
      <c r="S31" s="8">
        <v>60</v>
      </c>
      <c r="T31" s="8">
        <v>71</v>
      </c>
    </row>
    <row r="32" spans="14:20" x14ac:dyDescent="0.25">
      <c r="N32" s="8" t="s">
        <v>53</v>
      </c>
      <c r="O32" s="8" t="s">
        <v>8</v>
      </c>
      <c r="P32" s="8">
        <v>102</v>
      </c>
      <c r="Q32" s="8">
        <v>94</v>
      </c>
      <c r="R32" s="8">
        <v>40</v>
      </c>
      <c r="S32" s="8">
        <v>60</v>
      </c>
      <c r="T32" s="8">
        <v>72</v>
      </c>
    </row>
    <row r="33" spans="14:20" x14ac:dyDescent="0.25">
      <c r="N33" s="8" t="s">
        <v>53</v>
      </c>
      <c r="O33" s="8" t="s">
        <v>9</v>
      </c>
      <c r="P33" s="8">
        <v>119</v>
      </c>
      <c r="Q33" s="8">
        <v>107</v>
      </c>
      <c r="R33" s="8">
        <v>46</v>
      </c>
      <c r="S33" s="8">
        <v>60</v>
      </c>
      <c r="T33" s="8">
        <v>83</v>
      </c>
    </row>
    <row r="34" spans="14:20" x14ac:dyDescent="0.25">
      <c r="N34" s="8" t="s">
        <v>53</v>
      </c>
      <c r="O34" s="8" t="s">
        <v>10</v>
      </c>
      <c r="P34" s="8">
        <v>100</v>
      </c>
      <c r="Q34" s="8">
        <v>86</v>
      </c>
      <c r="R34" s="8">
        <v>43</v>
      </c>
      <c r="S34" s="8">
        <v>60</v>
      </c>
      <c r="T34" s="8">
        <v>67</v>
      </c>
    </row>
    <row r="35" spans="14:20" x14ac:dyDescent="0.25">
      <c r="N35" s="8" t="s">
        <v>53</v>
      </c>
      <c r="O35" s="8" t="s">
        <v>11</v>
      </c>
      <c r="P35" s="8">
        <v>95</v>
      </c>
      <c r="Q35" s="8">
        <v>83</v>
      </c>
      <c r="R35" s="8">
        <v>35</v>
      </c>
      <c r="S35" s="8">
        <v>60</v>
      </c>
      <c r="T35" s="8">
        <v>70</v>
      </c>
    </row>
    <row r="36" spans="14:20" x14ac:dyDescent="0.25">
      <c r="N36" s="8" t="s">
        <v>53</v>
      </c>
      <c r="O36" s="8" t="s">
        <v>12</v>
      </c>
      <c r="P36" s="8">
        <v>97</v>
      </c>
      <c r="Q36" s="8">
        <v>97</v>
      </c>
      <c r="R36" s="8">
        <v>27</v>
      </c>
      <c r="S36" s="8">
        <v>60</v>
      </c>
      <c r="T36" s="8">
        <v>80</v>
      </c>
    </row>
    <row r="37" spans="14:20" x14ac:dyDescent="0.25">
      <c r="N37" s="8" t="s">
        <v>53</v>
      </c>
      <c r="O37" s="8" t="s">
        <v>13</v>
      </c>
      <c r="P37" s="8">
        <v>103</v>
      </c>
      <c r="Q37" s="8">
        <v>95</v>
      </c>
      <c r="R37" s="8">
        <v>17</v>
      </c>
      <c r="S37" s="8">
        <v>60</v>
      </c>
      <c r="T37" s="8">
        <v>96</v>
      </c>
    </row>
    <row r="38" spans="14:20" x14ac:dyDescent="0.25">
      <c r="N38" s="8" t="s">
        <v>54</v>
      </c>
      <c r="O38" s="8" t="s">
        <v>2</v>
      </c>
      <c r="P38" s="8">
        <v>84</v>
      </c>
      <c r="Q38" s="8">
        <v>82</v>
      </c>
      <c r="R38" s="8">
        <v>40</v>
      </c>
      <c r="S38" s="8">
        <v>60</v>
      </c>
      <c r="T38" s="8">
        <v>54</v>
      </c>
    </row>
    <row r="39" spans="14:20" x14ac:dyDescent="0.25">
      <c r="N39" s="8" t="s">
        <v>54</v>
      </c>
      <c r="O39" s="8" t="s">
        <v>3</v>
      </c>
      <c r="P39" s="8">
        <v>118</v>
      </c>
      <c r="Q39" s="8">
        <v>107</v>
      </c>
      <c r="R39" s="8">
        <v>34</v>
      </c>
      <c r="S39" s="8">
        <v>60</v>
      </c>
      <c r="T39" s="8">
        <v>94</v>
      </c>
    </row>
    <row r="40" spans="14:20" x14ac:dyDescent="0.25">
      <c r="N40" s="8" t="s">
        <v>54</v>
      </c>
      <c r="O40" s="8" t="s">
        <v>4</v>
      </c>
      <c r="P40" s="8">
        <v>107</v>
      </c>
      <c r="Q40" s="8">
        <v>100</v>
      </c>
      <c r="R40" s="8">
        <v>37</v>
      </c>
      <c r="S40" s="8">
        <v>60</v>
      </c>
      <c r="T40" s="8">
        <v>80</v>
      </c>
    </row>
    <row r="41" spans="14:20" x14ac:dyDescent="0.25">
      <c r="N41" s="8" t="s">
        <v>54</v>
      </c>
      <c r="O41" s="8" t="s">
        <v>5</v>
      </c>
      <c r="P41" s="8">
        <v>86</v>
      </c>
      <c r="Q41" s="8">
        <v>81</v>
      </c>
      <c r="R41" s="8">
        <v>33</v>
      </c>
      <c r="S41" s="8">
        <v>60</v>
      </c>
      <c r="T41" s="8">
        <v>63</v>
      </c>
    </row>
    <row r="42" spans="14:20" x14ac:dyDescent="0.25">
      <c r="N42" s="8" t="s">
        <v>54</v>
      </c>
      <c r="O42" s="8" t="s">
        <v>6</v>
      </c>
      <c r="P42" s="8">
        <v>88</v>
      </c>
      <c r="Q42" s="8">
        <v>78</v>
      </c>
      <c r="R42" s="8">
        <v>31</v>
      </c>
      <c r="S42" s="8">
        <v>60</v>
      </c>
      <c r="T42" s="8">
        <v>67</v>
      </c>
    </row>
    <row r="43" spans="14:20" x14ac:dyDescent="0.25">
      <c r="N43" s="8" t="s">
        <v>54</v>
      </c>
      <c r="O43" s="8" t="s">
        <v>7</v>
      </c>
      <c r="P43" s="8">
        <v>87</v>
      </c>
      <c r="Q43" s="8">
        <v>85</v>
      </c>
      <c r="R43" s="8">
        <v>35</v>
      </c>
      <c r="S43" s="8">
        <v>60</v>
      </c>
      <c r="T43" s="8">
        <v>62</v>
      </c>
    </row>
    <row r="44" spans="14:20" x14ac:dyDescent="0.25">
      <c r="N44" s="8" t="s">
        <v>54</v>
      </c>
      <c r="O44" s="8" t="s">
        <v>8</v>
      </c>
      <c r="P44" s="8">
        <v>91</v>
      </c>
      <c r="Q44" s="8">
        <v>91</v>
      </c>
      <c r="R44" s="8">
        <v>39</v>
      </c>
      <c r="S44" s="8">
        <v>60</v>
      </c>
      <c r="T44" s="8">
        <v>62</v>
      </c>
    </row>
    <row r="45" spans="14:20" x14ac:dyDescent="0.25">
      <c r="N45" s="8" t="s">
        <v>54</v>
      </c>
      <c r="O45" s="8" t="s">
        <v>9</v>
      </c>
      <c r="P45" s="8">
        <v>113</v>
      </c>
      <c r="Q45" s="8">
        <v>111</v>
      </c>
      <c r="R45" s="8">
        <v>38</v>
      </c>
      <c r="S45" s="8">
        <v>60</v>
      </c>
      <c r="T45" s="8">
        <v>85</v>
      </c>
    </row>
    <row r="46" spans="14:20" x14ac:dyDescent="0.25">
      <c r="N46" s="8" t="s">
        <v>54</v>
      </c>
      <c r="O46" s="8" t="s">
        <v>10</v>
      </c>
      <c r="P46" s="8">
        <v>112</v>
      </c>
      <c r="Q46" s="8">
        <v>108</v>
      </c>
      <c r="R46" s="8">
        <v>40</v>
      </c>
      <c r="S46" s="8">
        <v>60</v>
      </c>
      <c r="T46" s="8">
        <v>82</v>
      </c>
    </row>
    <row r="47" spans="14:20" x14ac:dyDescent="0.25">
      <c r="N47" s="8" t="s">
        <v>54</v>
      </c>
      <c r="O47" s="8" t="s">
        <v>11</v>
      </c>
      <c r="P47" s="8">
        <v>102</v>
      </c>
      <c r="Q47" s="8">
        <v>88</v>
      </c>
      <c r="R47" s="8">
        <v>48</v>
      </c>
      <c r="S47" s="8">
        <v>60</v>
      </c>
      <c r="T47" s="8">
        <v>64</v>
      </c>
    </row>
    <row r="48" spans="14:20" x14ac:dyDescent="0.25">
      <c r="N48" s="8" t="s">
        <v>54</v>
      </c>
      <c r="O48" s="8" t="s">
        <v>12</v>
      </c>
      <c r="P48" s="8">
        <v>103</v>
      </c>
      <c r="Q48" s="8">
        <v>90</v>
      </c>
      <c r="R48" s="8">
        <v>44</v>
      </c>
      <c r="S48" s="8">
        <v>60</v>
      </c>
      <c r="T48" s="8">
        <v>69</v>
      </c>
    </row>
    <row r="49" spans="14:20" x14ac:dyDescent="0.25">
      <c r="N49" s="8" t="s">
        <v>54</v>
      </c>
      <c r="O49" s="8" t="s">
        <v>13</v>
      </c>
      <c r="P49" s="8">
        <v>116</v>
      </c>
      <c r="Q49" s="8">
        <v>114</v>
      </c>
      <c r="R49" s="8">
        <v>50</v>
      </c>
      <c r="S49" s="8">
        <v>60</v>
      </c>
      <c r="T49" s="8">
        <v>76</v>
      </c>
    </row>
    <row r="50" spans="14:20" x14ac:dyDescent="0.25">
      <c r="N50" s="8" t="s">
        <v>55</v>
      </c>
      <c r="O50" s="8" t="s">
        <v>2</v>
      </c>
      <c r="P50" s="8">
        <v>111</v>
      </c>
      <c r="Q50" s="8">
        <v>101</v>
      </c>
      <c r="R50" s="8">
        <v>51</v>
      </c>
      <c r="S50" s="8">
        <v>60</v>
      </c>
      <c r="T50" s="8">
        <v>70</v>
      </c>
    </row>
    <row r="51" spans="14:20" x14ac:dyDescent="0.25">
      <c r="N51" s="8" t="s">
        <v>55</v>
      </c>
      <c r="O51" s="8" t="s">
        <v>3</v>
      </c>
      <c r="P51" s="8">
        <v>83</v>
      </c>
      <c r="Q51" s="8">
        <v>81</v>
      </c>
      <c r="R51" s="8">
        <v>52</v>
      </c>
      <c r="S51" s="8">
        <v>60</v>
      </c>
      <c r="T51" s="8">
        <v>41</v>
      </c>
    </row>
    <row r="52" spans="14:20" x14ac:dyDescent="0.25">
      <c r="N52" s="8" t="s">
        <v>55</v>
      </c>
      <c r="O52" s="8" t="s">
        <v>4</v>
      </c>
      <c r="P52" s="8">
        <v>109</v>
      </c>
      <c r="Q52" s="8">
        <v>104</v>
      </c>
      <c r="R52" s="8">
        <v>61</v>
      </c>
      <c r="S52" s="8">
        <v>60</v>
      </c>
      <c r="T52" s="8">
        <v>58</v>
      </c>
    </row>
    <row r="53" spans="14:20" x14ac:dyDescent="0.25">
      <c r="N53" s="8" t="s">
        <v>55</v>
      </c>
      <c r="O53" s="8" t="s">
        <v>5</v>
      </c>
      <c r="P53" s="8">
        <v>116</v>
      </c>
      <c r="Q53" s="8">
        <v>105</v>
      </c>
      <c r="R53" s="8">
        <v>61</v>
      </c>
      <c r="S53" s="8">
        <v>60</v>
      </c>
      <c r="T53" s="8">
        <v>65</v>
      </c>
    </row>
    <row r="54" spans="14:20" x14ac:dyDescent="0.25">
      <c r="N54" s="8" t="s">
        <v>55</v>
      </c>
      <c r="O54" s="8" t="s">
        <v>6</v>
      </c>
      <c r="P54" s="8">
        <v>102</v>
      </c>
      <c r="Q54" s="8">
        <v>101</v>
      </c>
      <c r="R54" s="8">
        <v>57</v>
      </c>
      <c r="S54" s="8">
        <v>60</v>
      </c>
      <c r="T54" s="8">
        <v>55</v>
      </c>
    </row>
    <row r="55" spans="14:20" x14ac:dyDescent="0.25">
      <c r="N55" s="8" t="s">
        <v>55</v>
      </c>
      <c r="O55" s="8" t="s">
        <v>7</v>
      </c>
      <c r="P55" s="8">
        <v>118</v>
      </c>
      <c r="Q55" s="8">
        <v>109</v>
      </c>
      <c r="R55" s="8">
        <v>47</v>
      </c>
      <c r="S55" s="8">
        <v>60</v>
      </c>
      <c r="T55" s="8">
        <v>81</v>
      </c>
    </row>
    <row r="56" spans="14:20" x14ac:dyDescent="0.25">
      <c r="N56" s="8" t="s">
        <v>55</v>
      </c>
      <c r="O56" s="8" t="s">
        <v>8</v>
      </c>
      <c r="P56" s="8">
        <v>94</v>
      </c>
      <c r="Q56" s="8">
        <v>82</v>
      </c>
      <c r="R56" s="8">
        <v>37</v>
      </c>
      <c r="S56" s="8">
        <v>60</v>
      </c>
      <c r="T56" s="8">
        <v>67</v>
      </c>
    </row>
    <row r="57" spans="14:20" x14ac:dyDescent="0.25">
      <c r="N57" s="8" t="s">
        <v>55</v>
      </c>
      <c r="O57" s="8" t="s">
        <v>9</v>
      </c>
      <c r="P57" s="8">
        <v>108</v>
      </c>
      <c r="Q57" s="8">
        <v>95</v>
      </c>
      <c r="R57" s="8">
        <v>46</v>
      </c>
      <c r="S57" s="8">
        <v>60</v>
      </c>
      <c r="T57" s="8">
        <v>72</v>
      </c>
    </row>
    <row r="58" spans="14:20" x14ac:dyDescent="0.25">
      <c r="N58" s="8" t="s">
        <v>55</v>
      </c>
      <c r="O58" s="8" t="s">
        <v>10</v>
      </c>
      <c r="P58" s="8">
        <v>115</v>
      </c>
      <c r="Q58" s="8">
        <v>107</v>
      </c>
      <c r="R58" s="8">
        <v>48</v>
      </c>
      <c r="S58" s="8">
        <v>60</v>
      </c>
      <c r="T58" s="8">
        <v>77</v>
      </c>
    </row>
    <row r="59" spans="14:20" x14ac:dyDescent="0.25">
      <c r="N59" s="8" t="s">
        <v>55</v>
      </c>
      <c r="O59" s="8" t="s">
        <v>11</v>
      </c>
      <c r="P59" s="8">
        <v>92</v>
      </c>
      <c r="Q59" s="8">
        <v>88</v>
      </c>
      <c r="R59" s="8">
        <v>46</v>
      </c>
      <c r="S59" s="8">
        <v>60</v>
      </c>
      <c r="T59" s="8">
        <v>56</v>
      </c>
    </row>
    <row r="60" spans="14:20" x14ac:dyDescent="0.25">
      <c r="N60" s="8" t="s">
        <v>55</v>
      </c>
      <c r="O60" s="8" t="s">
        <v>12</v>
      </c>
      <c r="P60" s="8">
        <v>111</v>
      </c>
      <c r="Q60" s="8">
        <v>106</v>
      </c>
      <c r="R60" s="8">
        <v>38</v>
      </c>
      <c r="S60" s="8">
        <v>60</v>
      </c>
      <c r="T60" s="8">
        <v>83</v>
      </c>
    </row>
    <row r="61" spans="14:20" x14ac:dyDescent="0.25">
      <c r="N61" s="8" t="s">
        <v>55</v>
      </c>
      <c r="O61" s="8" t="s">
        <v>13</v>
      </c>
      <c r="P61" s="8">
        <v>86</v>
      </c>
      <c r="Q61" s="8">
        <v>75</v>
      </c>
      <c r="R61" s="8">
        <v>34</v>
      </c>
      <c r="S61" s="8">
        <v>60</v>
      </c>
      <c r="T61" s="8">
        <v>62</v>
      </c>
    </row>
    <row r="62" spans="14:20" x14ac:dyDescent="0.25">
      <c r="N62" s="8" t="s">
        <v>56</v>
      </c>
      <c r="O62" s="8" t="s">
        <v>2</v>
      </c>
      <c r="P62" s="8">
        <v>85</v>
      </c>
      <c r="Q62" s="8">
        <v>72</v>
      </c>
      <c r="R62" s="8">
        <v>41</v>
      </c>
      <c r="S62" s="8">
        <v>60</v>
      </c>
      <c r="T62" s="8">
        <v>54</v>
      </c>
    </row>
    <row r="63" spans="14:20" x14ac:dyDescent="0.25">
      <c r="N63" s="8" t="s">
        <v>56</v>
      </c>
      <c r="O63" s="8" t="s">
        <v>3</v>
      </c>
      <c r="P63" s="8">
        <v>87</v>
      </c>
      <c r="Q63" s="8">
        <v>81</v>
      </c>
      <c r="R63" s="8">
        <v>35</v>
      </c>
      <c r="S63" s="8">
        <v>60</v>
      </c>
      <c r="T63" s="8">
        <v>62</v>
      </c>
    </row>
    <row r="64" spans="14:20" x14ac:dyDescent="0.25">
      <c r="N64" s="8" t="s">
        <v>56</v>
      </c>
      <c r="O64" s="8" t="s">
        <v>4</v>
      </c>
      <c r="P64" s="8">
        <v>106</v>
      </c>
      <c r="Q64" s="8">
        <v>105</v>
      </c>
      <c r="R64" s="8">
        <v>25</v>
      </c>
      <c r="S64" s="8">
        <v>60</v>
      </c>
      <c r="T64" s="8">
        <v>91</v>
      </c>
    </row>
    <row r="65" spans="14:20" x14ac:dyDescent="0.25">
      <c r="N65" s="8" t="s">
        <v>56</v>
      </c>
      <c r="O65" s="8" t="s">
        <v>5</v>
      </c>
      <c r="P65" s="8">
        <v>88</v>
      </c>
      <c r="Q65" s="8">
        <v>86</v>
      </c>
      <c r="R65" s="8">
        <v>15</v>
      </c>
      <c r="S65" s="8">
        <v>60</v>
      </c>
      <c r="T65" s="8">
        <v>83</v>
      </c>
    </row>
    <row r="66" spans="14:20" x14ac:dyDescent="0.25">
      <c r="N66" s="8" t="s">
        <v>56</v>
      </c>
      <c r="O66" s="8" t="s">
        <v>6</v>
      </c>
      <c r="P66" s="8">
        <v>116</v>
      </c>
      <c r="Q66" s="8">
        <v>116</v>
      </c>
      <c r="R66" s="8">
        <v>23</v>
      </c>
      <c r="S66" s="8">
        <v>60</v>
      </c>
      <c r="T66" s="8">
        <v>103</v>
      </c>
    </row>
    <row r="67" spans="14:20" x14ac:dyDescent="0.25">
      <c r="N67" s="8" t="s">
        <v>56</v>
      </c>
      <c r="O67" s="8" t="s">
        <v>7</v>
      </c>
      <c r="P67" s="8">
        <v>112</v>
      </c>
      <c r="Q67" s="8">
        <v>108</v>
      </c>
      <c r="R67" s="8">
        <v>14</v>
      </c>
      <c r="S67" s="8">
        <v>60</v>
      </c>
      <c r="T67" s="8">
        <v>108</v>
      </c>
    </row>
    <row r="68" spans="14:20" x14ac:dyDescent="0.25">
      <c r="N68" s="8" t="s">
        <v>56</v>
      </c>
      <c r="O68" s="8" t="s">
        <v>8</v>
      </c>
      <c r="P68" s="8">
        <v>103</v>
      </c>
      <c r="Q68" s="8">
        <v>103</v>
      </c>
      <c r="R68" s="8">
        <v>15</v>
      </c>
      <c r="S68" s="8">
        <v>60</v>
      </c>
      <c r="T68" s="8">
        <v>98</v>
      </c>
    </row>
    <row r="69" spans="14:20" x14ac:dyDescent="0.25">
      <c r="N69" s="8" t="s">
        <v>56</v>
      </c>
      <c r="O69" s="8" t="s">
        <v>9</v>
      </c>
      <c r="P69" s="8">
        <v>94</v>
      </c>
      <c r="Q69" s="8">
        <v>87</v>
      </c>
      <c r="R69" s="8">
        <v>10</v>
      </c>
      <c r="S69" s="8">
        <v>60</v>
      </c>
      <c r="T69" s="8">
        <v>94</v>
      </c>
    </row>
    <row r="70" spans="14:20" x14ac:dyDescent="0.25">
      <c r="N70" s="8" t="s">
        <v>56</v>
      </c>
      <c r="O70" s="8" t="s">
        <v>10</v>
      </c>
      <c r="P70" s="8">
        <v>111</v>
      </c>
      <c r="Q70" s="8">
        <v>111</v>
      </c>
      <c r="R70" s="8">
        <v>3</v>
      </c>
      <c r="S70" s="8">
        <v>60</v>
      </c>
      <c r="T70" s="8">
        <v>118</v>
      </c>
    </row>
    <row r="71" spans="14:20" x14ac:dyDescent="0.25">
      <c r="N71" s="8" t="s">
        <v>56</v>
      </c>
      <c r="O71" s="8" t="s">
        <v>11</v>
      </c>
      <c r="P71" s="8">
        <v>111</v>
      </c>
      <c r="Q71" s="8">
        <v>101</v>
      </c>
      <c r="R71" s="8">
        <v>3</v>
      </c>
      <c r="S71" s="8">
        <v>60</v>
      </c>
      <c r="T71" s="8">
        <v>118</v>
      </c>
    </row>
    <row r="72" spans="14:20" x14ac:dyDescent="0.25">
      <c r="N72" s="8" t="s">
        <v>56</v>
      </c>
      <c r="O72" s="8" t="s">
        <v>12</v>
      </c>
      <c r="P72" s="8">
        <v>103</v>
      </c>
      <c r="Q72" s="8">
        <v>103</v>
      </c>
      <c r="R72" s="8">
        <v>9</v>
      </c>
      <c r="S72" s="8">
        <v>60</v>
      </c>
      <c r="T72" s="8">
        <v>104</v>
      </c>
    </row>
    <row r="73" spans="14:20" x14ac:dyDescent="0.25">
      <c r="N73" s="8" t="s">
        <v>56</v>
      </c>
      <c r="O73" s="8" t="s">
        <v>13</v>
      </c>
      <c r="P73" s="8">
        <v>91</v>
      </c>
      <c r="Q73" s="8">
        <v>90</v>
      </c>
      <c r="R73" s="8">
        <v>4</v>
      </c>
      <c r="S73" s="8">
        <v>60</v>
      </c>
      <c r="T73" s="8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34B6-A40C-4FF7-B6CB-5FA1238780A3}">
  <dimension ref="A1:AN73"/>
  <sheetViews>
    <sheetView tabSelected="1" topLeftCell="V37" workbookViewId="0">
      <selection activeCell="Z2" sqref="Z2"/>
    </sheetView>
  </sheetViews>
  <sheetFormatPr defaultRowHeight="15" x14ac:dyDescent="0.25"/>
  <sheetData>
    <row r="1" spans="1:40" x14ac:dyDescent="0.25">
      <c r="A1" s="1" t="s">
        <v>45</v>
      </c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I1" s="3" t="s">
        <v>64</v>
      </c>
      <c r="L1" s="4" t="s">
        <v>65</v>
      </c>
      <c r="O1" s="2" t="s">
        <v>81</v>
      </c>
      <c r="Q1" s="2" t="s">
        <v>82</v>
      </c>
      <c r="S1" s="2" t="s">
        <v>83</v>
      </c>
      <c r="U1" s="3" t="s">
        <v>84</v>
      </c>
      <c r="W1" s="5" t="s">
        <v>85</v>
      </c>
      <c r="Y1" s="5" t="s">
        <v>91</v>
      </c>
      <c r="AA1" s="5" t="s">
        <v>95</v>
      </c>
      <c r="AD1" s="5" t="s">
        <v>89</v>
      </c>
      <c r="AG1" s="5" t="s">
        <v>96</v>
      </c>
      <c r="AJ1" s="5" t="s">
        <v>97</v>
      </c>
      <c r="AL1" s="5" t="s">
        <v>98</v>
      </c>
      <c r="AN1" s="5" t="s">
        <v>90</v>
      </c>
    </row>
    <row r="2" spans="1:40" x14ac:dyDescent="0.25">
      <c r="A2" t="s">
        <v>51</v>
      </c>
      <c r="B2" t="s">
        <v>2</v>
      </c>
      <c r="C2">
        <v>118</v>
      </c>
      <c r="D2">
        <v>111</v>
      </c>
      <c r="E2">
        <v>40</v>
      </c>
      <c r="F2">
        <v>60</v>
      </c>
      <c r="G2">
        <v>88</v>
      </c>
      <c r="I2">
        <f>F2-E2</f>
        <v>20</v>
      </c>
      <c r="L2" t="str">
        <f>IF(I2 &gt; 0,  "Order", "No Action")</f>
        <v>Order</v>
      </c>
      <c r="O2">
        <v>2</v>
      </c>
      <c r="Q2">
        <v>1</v>
      </c>
      <c r="S2">
        <v>11</v>
      </c>
      <c r="U2" t="str">
        <f>IF(AND(I2&gt;0, S2&gt;=O2), "Yes", "No")</f>
        <v>Yes</v>
      </c>
      <c r="W2" t="s">
        <v>86</v>
      </c>
      <c r="Y2" t="s">
        <v>92</v>
      </c>
      <c r="AA2">
        <v>1</v>
      </c>
      <c r="AD2" t="str">
        <f t="shared" ref="AD2:AD33" si="0">IF(AND(I2&gt;0, S2&lt;O2), "Yes", "No")</f>
        <v>No</v>
      </c>
      <c r="AG2" t="str">
        <f>IF(AND(AD2="Yes", S2&gt;=AA2), "Yes", "No")</f>
        <v>No</v>
      </c>
      <c r="AJ2">
        <v>10</v>
      </c>
      <c r="AL2">
        <f>IF(AD2="Yes", G2*AJ2*1.2, 0)</f>
        <v>0</v>
      </c>
      <c r="AN2" t="str">
        <f>IF(U2="Yes","Normal Order",IF(AD2="Yes","Rush Order","No Action"))</f>
        <v>Normal Order</v>
      </c>
    </row>
    <row r="3" spans="1:40" x14ac:dyDescent="0.25">
      <c r="A3" t="s">
        <v>51</v>
      </c>
      <c r="B3" t="s">
        <v>3</v>
      </c>
      <c r="C3">
        <v>108</v>
      </c>
      <c r="D3">
        <v>101</v>
      </c>
      <c r="E3">
        <v>41</v>
      </c>
      <c r="F3">
        <v>60</v>
      </c>
      <c r="G3">
        <v>77</v>
      </c>
      <c r="I3">
        <f t="shared" ref="I3:I66" si="1">F3-E3</f>
        <v>19</v>
      </c>
      <c r="L3" t="str">
        <f>IF(I3 &gt; 0,  "Order", "No Action")</f>
        <v>Order</v>
      </c>
      <c r="O3">
        <v>2</v>
      </c>
      <c r="Q3">
        <v>2</v>
      </c>
      <c r="S3">
        <v>10</v>
      </c>
      <c r="U3" t="str">
        <f t="shared" ref="U3:U66" si="2">IF(AND(I3&gt;0, S3&gt;=O3), "Yes", "No")</f>
        <v>Yes</v>
      </c>
      <c r="W3" t="s">
        <v>86</v>
      </c>
      <c r="Y3" t="s">
        <v>92</v>
      </c>
      <c r="AA3">
        <v>1</v>
      </c>
      <c r="AD3" t="str">
        <f t="shared" si="0"/>
        <v>No</v>
      </c>
      <c r="AG3" t="str">
        <f t="shared" ref="AG3:AG66" si="3">IF(AND(AD3="Yes", S3&gt;=AA3), "Yes", "No")</f>
        <v>No</v>
      </c>
      <c r="AJ3">
        <v>10</v>
      </c>
      <c r="AL3">
        <f t="shared" ref="AL3:AL66" si="4">IF(AD3="Yes", G3*AJ3*1.2, 0)</f>
        <v>0</v>
      </c>
      <c r="AN3" t="str">
        <f>IF(U3="Yes","Normal Order",IF(AD3="Yes","Rush Order","No Action"))</f>
        <v>Normal Order</v>
      </c>
    </row>
    <row r="4" spans="1:40" x14ac:dyDescent="0.25">
      <c r="A4" t="s">
        <v>51</v>
      </c>
      <c r="B4" t="s">
        <v>4</v>
      </c>
      <c r="C4">
        <v>94</v>
      </c>
      <c r="D4">
        <v>92</v>
      </c>
      <c r="E4">
        <v>42</v>
      </c>
      <c r="F4">
        <v>60</v>
      </c>
      <c r="G4">
        <v>62</v>
      </c>
      <c r="I4">
        <f t="shared" si="1"/>
        <v>18</v>
      </c>
      <c r="L4" t="str">
        <f t="shared" ref="L4:L66" si="5">IF(I4 &gt; 0,  "Order", "No Action")</f>
        <v>Order</v>
      </c>
      <c r="O4">
        <v>2</v>
      </c>
      <c r="Q4">
        <v>3</v>
      </c>
      <c r="S4">
        <v>9</v>
      </c>
      <c r="U4" t="str">
        <f t="shared" si="2"/>
        <v>Yes</v>
      </c>
      <c r="W4" t="s">
        <v>86</v>
      </c>
      <c r="Y4" t="s">
        <v>92</v>
      </c>
      <c r="AA4">
        <v>1</v>
      </c>
      <c r="AD4" t="str">
        <f t="shared" si="0"/>
        <v>No</v>
      </c>
      <c r="AG4" t="str">
        <f t="shared" si="3"/>
        <v>No</v>
      </c>
      <c r="AJ4">
        <v>10</v>
      </c>
      <c r="AL4">
        <f t="shared" si="4"/>
        <v>0</v>
      </c>
      <c r="AN4" t="str">
        <f>IF(U4="Yes","Normal Order",IF(AD4="Yes","Rush Order","No Action"))</f>
        <v>Normal Order</v>
      </c>
    </row>
    <row r="5" spans="1:40" x14ac:dyDescent="0.25">
      <c r="A5" t="s">
        <v>51</v>
      </c>
      <c r="B5" t="s">
        <v>5</v>
      </c>
      <c r="C5">
        <v>87</v>
      </c>
      <c r="D5">
        <v>82</v>
      </c>
      <c r="E5">
        <v>48</v>
      </c>
      <c r="F5">
        <v>60</v>
      </c>
      <c r="G5">
        <v>49</v>
      </c>
      <c r="I5">
        <f t="shared" si="1"/>
        <v>12</v>
      </c>
      <c r="L5" t="str">
        <f t="shared" si="5"/>
        <v>Order</v>
      </c>
      <c r="O5">
        <v>2</v>
      </c>
      <c r="Q5">
        <v>4</v>
      </c>
      <c r="S5">
        <v>8</v>
      </c>
      <c r="U5" t="str">
        <f t="shared" si="2"/>
        <v>Yes</v>
      </c>
      <c r="W5" t="s">
        <v>86</v>
      </c>
      <c r="Y5" t="s">
        <v>92</v>
      </c>
      <c r="AA5">
        <v>1</v>
      </c>
      <c r="AD5" t="str">
        <f t="shared" si="0"/>
        <v>No</v>
      </c>
      <c r="AG5" t="str">
        <f t="shared" si="3"/>
        <v>No</v>
      </c>
      <c r="AJ5">
        <v>10</v>
      </c>
      <c r="AL5">
        <f t="shared" si="4"/>
        <v>0</v>
      </c>
      <c r="AN5" t="str">
        <f>IF(U5="Yes","Normal Order",IF(AD5="Yes","Rush Order","No Action"))</f>
        <v>Normal Order</v>
      </c>
    </row>
    <row r="6" spans="1:40" x14ac:dyDescent="0.25">
      <c r="A6" t="s">
        <v>51</v>
      </c>
      <c r="B6" t="s">
        <v>6</v>
      </c>
      <c r="C6">
        <v>100</v>
      </c>
      <c r="D6">
        <v>96</v>
      </c>
      <c r="E6">
        <v>47</v>
      </c>
      <c r="F6">
        <v>60</v>
      </c>
      <c r="G6">
        <v>63</v>
      </c>
      <c r="I6">
        <f t="shared" si="1"/>
        <v>13</v>
      </c>
      <c r="L6" t="str">
        <f t="shared" si="5"/>
        <v>Order</v>
      </c>
      <c r="O6">
        <v>2</v>
      </c>
      <c r="Q6">
        <v>5</v>
      </c>
      <c r="S6">
        <v>7</v>
      </c>
      <c r="U6" t="str">
        <f t="shared" si="2"/>
        <v>Yes</v>
      </c>
      <c r="W6" t="s">
        <v>86</v>
      </c>
      <c r="Y6" t="s">
        <v>92</v>
      </c>
      <c r="AA6">
        <v>1</v>
      </c>
      <c r="AD6" t="str">
        <f t="shared" si="0"/>
        <v>No</v>
      </c>
      <c r="AG6" t="str">
        <f t="shared" si="3"/>
        <v>No</v>
      </c>
      <c r="AJ6">
        <v>10</v>
      </c>
      <c r="AL6">
        <f t="shared" si="4"/>
        <v>0</v>
      </c>
      <c r="AN6" t="str">
        <f>IF(U6="Yes","Normal Order",IF(AD6="Yes","Rush Order","No Action"))</f>
        <v>Normal Order</v>
      </c>
    </row>
    <row r="7" spans="1:40" x14ac:dyDescent="0.25">
      <c r="A7" t="s">
        <v>51</v>
      </c>
      <c r="B7" t="s">
        <v>7</v>
      </c>
      <c r="C7">
        <v>118</v>
      </c>
      <c r="D7">
        <v>117</v>
      </c>
      <c r="E7">
        <v>52</v>
      </c>
      <c r="F7">
        <v>60</v>
      </c>
      <c r="G7">
        <v>76</v>
      </c>
      <c r="I7">
        <f t="shared" si="1"/>
        <v>8</v>
      </c>
      <c r="L7" t="str">
        <f t="shared" si="5"/>
        <v>Order</v>
      </c>
      <c r="O7">
        <v>2</v>
      </c>
      <c r="Q7">
        <v>6</v>
      </c>
      <c r="S7">
        <v>6</v>
      </c>
      <c r="U7" t="str">
        <f t="shared" si="2"/>
        <v>Yes</v>
      </c>
      <c r="W7" t="s">
        <v>86</v>
      </c>
      <c r="Y7" t="s">
        <v>92</v>
      </c>
      <c r="AA7">
        <v>1</v>
      </c>
      <c r="AD7" t="str">
        <f t="shared" si="0"/>
        <v>No</v>
      </c>
      <c r="AG7" t="str">
        <f t="shared" si="3"/>
        <v>No</v>
      </c>
      <c r="AJ7">
        <v>10</v>
      </c>
      <c r="AL7">
        <f t="shared" si="4"/>
        <v>0</v>
      </c>
      <c r="AN7" t="str">
        <f>IF(U7="Yes","Normal Order",IF(AD7="Yes","Rush Order","No Action"))</f>
        <v>Normal Order</v>
      </c>
    </row>
    <row r="8" spans="1:40" x14ac:dyDescent="0.25">
      <c r="A8" t="s">
        <v>51</v>
      </c>
      <c r="B8" t="s">
        <v>8</v>
      </c>
      <c r="C8">
        <v>98</v>
      </c>
      <c r="D8">
        <v>91</v>
      </c>
      <c r="E8">
        <v>56</v>
      </c>
      <c r="F8">
        <v>60</v>
      </c>
      <c r="G8">
        <v>52</v>
      </c>
      <c r="I8">
        <f t="shared" si="1"/>
        <v>4</v>
      </c>
      <c r="L8" t="str">
        <f t="shared" si="5"/>
        <v>Order</v>
      </c>
      <c r="O8">
        <v>2</v>
      </c>
      <c r="Q8">
        <v>7</v>
      </c>
      <c r="S8">
        <v>5</v>
      </c>
      <c r="U8" t="str">
        <f t="shared" si="2"/>
        <v>Yes</v>
      </c>
      <c r="W8" t="s">
        <v>86</v>
      </c>
      <c r="Y8" t="s">
        <v>92</v>
      </c>
      <c r="AA8">
        <v>1</v>
      </c>
      <c r="AD8" t="str">
        <f t="shared" si="0"/>
        <v>No</v>
      </c>
      <c r="AG8" t="str">
        <f t="shared" si="3"/>
        <v>No</v>
      </c>
      <c r="AJ8">
        <v>10</v>
      </c>
      <c r="AL8">
        <f t="shared" si="4"/>
        <v>0</v>
      </c>
      <c r="AN8" t="str">
        <f>IF(U8="Yes","Normal Order",IF(AD8="Yes","Rush Order","No Action"))</f>
        <v>Normal Order</v>
      </c>
    </row>
    <row r="9" spans="1:40" x14ac:dyDescent="0.25">
      <c r="A9" t="s">
        <v>51</v>
      </c>
      <c r="B9" t="s">
        <v>9</v>
      </c>
      <c r="C9">
        <v>102</v>
      </c>
      <c r="D9">
        <v>91</v>
      </c>
      <c r="E9">
        <v>60</v>
      </c>
      <c r="F9">
        <v>60</v>
      </c>
      <c r="G9">
        <v>52</v>
      </c>
      <c r="I9">
        <f t="shared" si="1"/>
        <v>0</v>
      </c>
      <c r="L9" t="str">
        <f t="shared" si="5"/>
        <v>No Action</v>
      </c>
      <c r="O9">
        <v>2</v>
      </c>
      <c r="Q9">
        <v>8</v>
      </c>
      <c r="S9">
        <v>4</v>
      </c>
      <c r="U9" t="str">
        <f>IF(AND(I9&gt;0, S9&gt;=O9), "Yes", "No")</f>
        <v>No</v>
      </c>
      <c r="W9" t="s">
        <v>86</v>
      </c>
      <c r="Y9" t="s">
        <v>92</v>
      </c>
      <c r="AA9">
        <v>1</v>
      </c>
      <c r="AD9" t="str">
        <f t="shared" si="0"/>
        <v>No</v>
      </c>
      <c r="AG9" t="str">
        <f t="shared" si="3"/>
        <v>No</v>
      </c>
      <c r="AJ9">
        <v>10</v>
      </c>
      <c r="AL9">
        <f t="shared" si="4"/>
        <v>0</v>
      </c>
      <c r="AN9" t="str">
        <f>IF(U9="Yes","Normal Order",IF(AD9="Yes","Rush Order","No Action"))</f>
        <v>No Action</v>
      </c>
    </row>
    <row r="10" spans="1:40" x14ac:dyDescent="0.25">
      <c r="A10" t="s">
        <v>51</v>
      </c>
      <c r="B10" t="s">
        <v>10</v>
      </c>
      <c r="C10">
        <v>90</v>
      </c>
      <c r="D10">
        <v>77</v>
      </c>
      <c r="E10">
        <v>68</v>
      </c>
      <c r="F10">
        <v>60</v>
      </c>
      <c r="G10">
        <v>32</v>
      </c>
      <c r="I10">
        <f t="shared" si="1"/>
        <v>-8</v>
      </c>
      <c r="L10" t="str">
        <f t="shared" si="5"/>
        <v>No Action</v>
      </c>
      <c r="O10">
        <v>2</v>
      </c>
      <c r="Q10">
        <v>9</v>
      </c>
      <c r="S10">
        <v>3</v>
      </c>
      <c r="U10" t="str">
        <f t="shared" si="2"/>
        <v>No</v>
      </c>
      <c r="W10" t="s">
        <v>86</v>
      </c>
      <c r="Y10" t="s">
        <v>92</v>
      </c>
      <c r="AA10">
        <v>1</v>
      </c>
      <c r="AD10" t="str">
        <f t="shared" si="0"/>
        <v>No</v>
      </c>
      <c r="AG10" t="str">
        <f t="shared" si="3"/>
        <v>No</v>
      </c>
      <c r="AJ10">
        <v>10</v>
      </c>
      <c r="AL10">
        <f t="shared" si="4"/>
        <v>0</v>
      </c>
      <c r="AN10" t="str">
        <f>IF(U10="Yes","Normal Order",IF(AD10="Yes","Rush Order","No Action"))</f>
        <v>No Action</v>
      </c>
    </row>
    <row r="11" spans="1:40" x14ac:dyDescent="0.25">
      <c r="A11" t="s">
        <v>51</v>
      </c>
      <c r="B11" t="s">
        <v>11</v>
      </c>
      <c r="C11">
        <v>90</v>
      </c>
      <c r="D11">
        <v>85</v>
      </c>
      <c r="E11">
        <v>69</v>
      </c>
      <c r="F11">
        <v>60</v>
      </c>
      <c r="G11">
        <v>31</v>
      </c>
      <c r="I11">
        <f t="shared" si="1"/>
        <v>-9</v>
      </c>
      <c r="L11" t="str">
        <f t="shared" si="5"/>
        <v>No Action</v>
      </c>
      <c r="O11">
        <v>2</v>
      </c>
      <c r="Q11">
        <v>10</v>
      </c>
      <c r="S11">
        <v>2</v>
      </c>
      <c r="U11" t="str">
        <f t="shared" si="2"/>
        <v>No</v>
      </c>
      <c r="W11" t="s">
        <v>86</v>
      </c>
      <c r="Y11" t="s">
        <v>92</v>
      </c>
      <c r="AA11">
        <v>1</v>
      </c>
      <c r="AD11" t="str">
        <f t="shared" si="0"/>
        <v>No</v>
      </c>
      <c r="AG11" t="str">
        <f t="shared" si="3"/>
        <v>No</v>
      </c>
      <c r="AJ11">
        <v>10</v>
      </c>
      <c r="AL11">
        <f t="shared" si="4"/>
        <v>0</v>
      </c>
      <c r="AN11" t="str">
        <f>IF(U11="Yes","Normal Order",IF(AD11="Yes","Rush Order","No Action"))</f>
        <v>No Action</v>
      </c>
    </row>
    <row r="12" spans="1:40" x14ac:dyDescent="0.25">
      <c r="A12" t="s">
        <v>51</v>
      </c>
      <c r="B12" t="s">
        <v>12</v>
      </c>
      <c r="C12">
        <v>103</v>
      </c>
      <c r="D12">
        <v>102</v>
      </c>
      <c r="E12">
        <v>78</v>
      </c>
      <c r="F12">
        <v>60</v>
      </c>
      <c r="G12">
        <v>35</v>
      </c>
      <c r="I12">
        <f t="shared" si="1"/>
        <v>-18</v>
      </c>
      <c r="L12" t="str">
        <f t="shared" si="5"/>
        <v>No Action</v>
      </c>
      <c r="O12">
        <v>2</v>
      </c>
      <c r="Q12">
        <v>11</v>
      </c>
      <c r="S12">
        <v>1</v>
      </c>
      <c r="U12" t="str">
        <f t="shared" si="2"/>
        <v>No</v>
      </c>
      <c r="W12" t="s">
        <v>86</v>
      </c>
      <c r="Y12" t="s">
        <v>92</v>
      </c>
      <c r="AA12">
        <v>1</v>
      </c>
      <c r="AD12" t="str">
        <f t="shared" si="0"/>
        <v>No</v>
      </c>
      <c r="AG12" t="str">
        <f t="shared" si="3"/>
        <v>No</v>
      </c>
      <c r="AJ12">
        <v>10</v>
      </c>
      <c r="AL12">
        <f t="shared" si="4"/>
        <v>0</v>
      </c>
      <c r="AN12" t="str">
        <f>IF(U12="Yes","Normal Order",IF(AD12="Yes","Rush Order","No Action"))</f>
        <v>No Action</v>
      </c>
    </row>
    <row r="13" spans="1:40" x14ac:dyDescent="0.25">
      <c r="A13" t="s">
        <v>51</v>
      </c>
      <c r="B13" t="s">
        <v>13</v>
      </c>
      <c r="C13">
        <v>115</v>
      </c>
      <c r="D13">
        <v>104</v>
      </c>
      <c r="E13">
        <v>70</v>
      </c>
      <c r="F13">
        <v>60</v>
      </c>
      <c r="G13">
        <v>55</v>
      </c>
      <c r="I13">
        <f t="shared" si="1"/>
        <v>-10</v>
      </c>
      <c r="L13" t="str">
        <f t="shared" si="5"/>
        <v>No Action</v>
      </c>
      <c r="O13">
        <v>2</v>
      </c>
      <c r="Q13">
        <v>12</v>
      </c>
      <c r="S13">
        <v>0</v>
      </c>
      <c r="U13" t="str">
        <f t="shared" si="2"/>
        <v>No</v>
      </c>
      <c r="W13" t="s">
        <v>86</v>
      </c>
      <c r="Y13" t="s">
        <v>92</v>
      </c>
      <c r="AA13">
        <v>1</v>
      </c>
      <c r="AD13" t="str">
        <f t="shared" si="0"/>
        <v>No</v>
      </c>
      <c r="AG13" t="str">
        <f t="shared" si="3"/>
        <v>No</v>
      </c>
      <c r="AJ13">
        <v>10</v>
      </c>
      <c r="AL13">
        <f t="shared" si="4"/>
        <v>0</v>
      </c>
      <c r="AN13" t="str">
        <f>IF(U13="Yes","Normal Order",IF(AD13="Yes","Rush Order","No Action"))</f>
        <v>No Action</v>
      </c>
    </row>
    <row r="14" spans="1:40" x14ac:dyDescent="0.25">
      <c r="A14" t="s">
        <v>52</v>
      </c>
      <c r="B14" t="s">
        <v>2</v>
      </c>
      <c r="C14">
        <v>116</v>
      </c>
      <c r="D14">
        <v>113</v>
      </c>
      <c r="E14">
        <v>43</v>
      </c>
      <c r="F14">
        <v>60</v>
      </c>
      <c r="G14">
        <v>83</v>
      </c>
      <c r="I14">
        <f t="shared" si="1"/>
        <v>17</v>
      </c>
      <c r="L14" t="str">
        <f t="shared" si="5"/>
        <v>Order</v>
      </c>
      <c r="O14">
        <v>2</v>
      </c>
      <c r="Q14">
        <v>1</v>
      </c>
      <c r="S14">
        <v>11</v>
      </c>
      <c r="U14" t="str">
        <f t="shared" si="2"/>
        <v>Yes</v>
      </c>
      <c r="W14" t="s">
        <v>87</v>
      </c>
      <c r="Y14" t="s">
        <v>93</v>
      </c>
      <c r="AA14">
        <v>1</v>
      </c>
      <c r="AD14" t="str">
        <f t="shared" si="0"/>
        <v>No</v>
      </c>
      <c r="AG14" t="str">
        <f t="shared" si="3"/>
        <v>No</v>
      </c>
      <c r="AJ14">
        <v>10</v>
      </c>
      <c r="AL14">
        <f t="shared" si="4"/>
        <v>0</v>
      </c>
      <c r="AN14" t="str">
        <f>IF(U14="Yes","Normal Order",IF(AD14="Yes","Rush Order","No Action"))</f>
        <v>Normal Order</v>
      </c>
    </row>
    <row r="15" spans="1:40" x14ac:dyDescent="0.25">
      <c r="A15" t="s">
        <v>52</v>
      </c>
      <c r="B15" t="s">
        <v>3</v>
      </c>
      <c r="C15">
        <v>86</v>
      </c>
      <c r="D15">
        <v>75</v>
      </c>
      <c r="E15">
        <v>50</v>
      </c>
      <c r="F15">
        <v>60</v>
      </c>
      <c r="G15">
        <v>46</v>
      </c>
      <c r="I15">
        <f t="shared" si="1"/>
        <v>10</v>
      </c>
      <c r="L15" t="str">
        <f t="shared" si="5"/>
        <v>Order</v>
      </c>
      <c r="O15">
        <v>2</v>
      </c>
      <c r="Q15">
        <v>2</v>
      </c>
      <c r="S15">
        <v>10</v>
      </c>
      <c r="U15" t="str">
        <f t="shared" si="2"/>
        <v>Yes</v>
      </c>
      <c r="W15" t="s">
        <v>87</v>
      </c>
      <c r="Y15" t="s">
        <v>93</v>
      </c>
      <c r="AA15">
        <v>1</v>
      </c>
      <c r="AD15" t="str">
        <f t="shared" si="0"/>
        <v>No</v>
      </c>
      <c r="AG15" t="str">
        <f t="shared" si="3"/>
        <v>No</v>
      </c>
      <c r="AJ15">
        <v>10</v>
      </c>
      <c r="AL15">
        <f t="shared" si="4"/>
        <v>0</v>
      </c>
      <c r="AN15" t="str">
        <f>IF(U15="Yes","Normal Order",IF(AD15="Yes","Rush Order","No Action"))</f>
        <v>Normal Order</v>
      </c>
    </row>
    <row r="16" spans="1:40" x14ac:dyDescent="0.25">
      <c r="A16" t="s">
        <v>52</v>
      </c>
      <c r="B16" t="s">
        <v>4</v>
      </c>
      <c r="C16">
        <v>100</v>
      </c>
      <c r="D16">
        <v>86</v>
      </c>
      <c r="E16">
        <v>47</v>
      </c>
      <c r="F16">
        <v>60</v>
      </c>
      <c r="G16">
        <v>63</v>
      </c>
      <c r="I16">
        <f t="shared" si="1"/>
        <v>13</v>
      </c>
      <c r="L16" t="str">
        <f t="shared" si="5"/>
        <v>Order</v>
      </c>
      <c r="O16">
        <v>2</v>
      </c>
      <c r="Q16">
        <v>3</v>
      </c>
      <c r="S16">
        <v>9</v>
      </c>
      <c r="U16" t="str">
        <f t="shared" si="2"/>
        <v>Yes</v>
      </c>
      <c r="W16" t="s">
        <v>87</v>
      </c>
      <c r="Y16" t="s">
        <v>93</v>
      </c>
      <c r="AA16">
        <v>1</v>
      </c>
      <c r="AD16" t="str">
        <f t="shared" si="0"/>
        <v>No</v>
      </c>
      <c r="AG16" t="str">
        <f t="shared" si="3"/>
        <v>No</v>
      </c>
      <c r="AJ16">
        <v>10</v>
      </c>
      <c r="AL16">
        <f t="shared" si="4"/>
        <v>0</v>
      </c>
      <c r="AN16" t="str">
        <f>IF(U16="Yes","Normal Order",IF(AD16="Yes","Rush Order","No Action"))</f>
        <v>Normal Order</v>
      </c>
    </row>
    <row r="17" spans="1:40" x14ac:dyDescent="0.25">
      <c r="A17" t="s">
        <v>52</v>
      </c>
      <c r="B17" t="s">
        <v>5</v>
      </c>
      <c r="C17">
        <v>88</v>
      </c>
      <c r="D17">
        <v>77</v>
      </c>
      <c r="E17">
        <v>40</v>
      </c>
      <c r="F17">
        <v>60</v>
      </c>
      <c r="G17">
        <v>58</v>
      </c>
      <c r="I17">
        <f t="shared" si="1"/>
        <v>20</v>
      </c>
      <c r="L17" t="str">
        <f t="shared" si="5"/>
        <v>Order</v>
      </c>
      <c r="O17">
        <v>2</v>
      </c>
      <c r="Q17">
        <v>4</v>
      </c>
      <c r="S17">
        <v>8</v>
      </c>
      <c r="U17" t="str">
        <f t="shared" si="2"/>
        <v>Yes</v>
      </c>
      <c r="W17" t="s">
        <v>87</v>
      </c>
      <c r="Y17" t="s">
        <v>93</v>
      </c>
      <c r="AA17">
        <v>1</v>
      </c>
      <c r="AD17" t="str">
        <f t="shared" si="0"/>
        <v>No</v>
      </c>
      <c r="AG17" t="str">
        <f t="shared" si="3"/>
        <v>No</v>
      </c>
      <c r="AJ17">
        <v>10</v>
      </c>
      <c r="AL17">
        <f t="shared" si="4"/>
        <v>0</v>
      </c>
      <c r="AN17" t="str">
        <f>IF(U17="Yes","Normal Order",IF(AD17="Yes","Rush Order","No Action"))</f>
        <v>Normal Order</v>
      </c>
    </row>
    <row r="18" spans="1:40" x14ac:dyDescent="0.25">
      <c r="A18" t="s">
        <v>52</v>
      </c>
      <c r="B18" t="s">
        <v>6</v>
      </c>
      <c r="C18">
        <v>118</v>
      </c>
      <c r="D18">
        <v>112</v>
      </c>
      <c r="E18">
        <v>31</v>
      </c>
      <c r="F18">
        <v>60</v>
      </c>
      <c r="G18">
        <v>97</v>
      </c>
      <c r="I18">
        <f t="shared" si="1"/>
        <v>29</v>
      </c>
      <c r="L18" t="str">
        <f t="shared" si="5"/>
        <v>Order</v>
      </c>
      <c r="O18">
        <v>2</v>
      </c>
      <c r="Q18">
        <v>5</v>
      </c>
      <c r="S18">
        <v>7</v>
      </c>
      <c r="U18" t="str">
        <f t="shared" si="2"/>
        <v>Yes</v>
      </c>
      <c r="W18" t="s">
        <v>87</v>
      </c>
      <c r="Y18" t="s">
        <v>93</v>
      </c>
      <c r="AA18">
        <v>1</v>
      </c>
      <c r="AD18" t="str">
        <f t="shared" si="0"/>
        <v>No</v>
      </c>
      <c r="AG18" t="str">
        <f t="shared" si="3"/>
        <v>No</v>
      </c>
      <c r="AJ18">
        <v>10</v>
      </c>
      <c r="AL18">
        <f t="shared" si="4"/>
        <v>0</v>
      </c>
      <c r="AN18" t="str">
        <f>IF(U18="Yes","Normal Order",IF(AD18="Yes","Rush Order","No Action"))</f>
        <v>Normal Order</v>
      </c>
    </row>
    <row r="19" spans="1:40" x14ac:dyDescent="0.25">
      <c r="A19" t="s">
        <v>52</v>
      </c>
      <c r="B19" t="s">
        <v>7</v>
      </c>
      <c r="C19">
        <v>97</v>
      </c>
      <c r="D19">
        <v>86</v>
      </c>
      <c r="E19">
        <v>26</v>
      </c>
      <c r="F19">
        <v>60</v>
      </c>
      <c r="G19">
        <v>81</v>
      </c>
      <c r="I19">
        <f t="shared" si="1"/>
        <v>34</v>
      </c>
      <c r="L19" t="str">
        <f t="shared" si="5"/>
        <v>Order</v>
      </c>
      <c r="O19">
        <v>2</v>
      </c>
      <c r="Q19">
        <v>6</v>
      </c>
      <c r="S19">
        <v>6</v>
      </c>
      <c r="U19" t="str">
        <f t="shared" si="2"/>
        <v>Yes</v>
      </c>
      <c r="W19" t="s">
        <v>87</v>
      </c>
      <c r="Y19" t="s">
        <v>93</v>
      </c>
      <c r="AA19">
        <v>1</v>
      </c>
      <c r="AD19" t="str">
        <f t="shared" si="0"/>
        <v>No</v>
      </c>
      <c r="AG19" t="str">
        <f t="shared" si="3"/>
        <v>No</v>
      </c>
      <c r="AJ19">
        <v>10</v>
      </c>
      <c r="AL19">
        <f t="shared" si="4"/>
        <v>0</v>
      </c>
      <c r="AN19" t="str">
        <f>IF(U19="Yes","Normal Order",IF(AD19="Yes","Rush Order","No Action"))</f>
        <v>Normal Order</v>
      </c>
    </row>
    <row r="20" spans="1:40" x14ac:dyDescent="0.25">
      <c r="A20" t="s">
        <v>52</v>
      </c>
      <c r="B20" t="s">
        <v>8</v>
      </c>
      <c r="C20">
        <v>83</v>
      </c>
      <c r="D20">
        <v>71</v>
      </c>
      <c r="E20">
        <v>25</v>
      </c>
      <c r="F20">
        <v>60</v>
      </c>
      <c r="G20">
        <v>68</v>
      </c>
      <c r="I20">
        <f t="shared" si="1"/>
        <v>35</v>
      </c>
      <c r="L20" t="str">
        <f t="shared" si="5"/>
        <v>Order</v>
      </c>
      <c r="O20">
        <v>2</v>
      </c>
      <c r="Q20">
        <v>7</v>
      </c>
      <c r="S20">
        <v>5</v>
      </c>
      <c r="U20" t="str">
        <f t="shared" si="2"/>
        <v>Yes</v>
      </c>
      <c r="W20" t="s">
        <v>87</v>
      </c>
      <c r="Y20" t="s">
        <v>93</v>
      </c>
      <c r="AA20">
        <v>1</v>
      </c>
      <c r="AD20" t="str">
        <f t="shared" si="0"/>
        <v>No</v>
      </c>
      <c r="AG20" t="str">
        <f t="shared" si="3"/>
        <v>No</v>
      </c>
      <c r="AJ20">
        <v>10</v>
      </c>
      <c r="AL20">
        <f t="shared" si="4"/>
        <v>0</v>
      </c>
      <c r="AN20" t="str">
        <f>IF(U20="Yes","Normal Order",IF(AD20="Yes","Rush Order","No Action"))</f>
        <v>Normal Order</v>
      </c>
    </row>
    <row r="21" spans="1:40" x14ac:dyDescent="0.25">
      <c r="A21" t="s">
        <v>52</v>
      </c>
      <c r="B21" t="s">
        <v>9</v>
      </c>
      <c r="C21">
        <v>104</v>
      </c>
      <c r="D21">
        <v>97</v>
      </c>
      <c r="E21">
        <v>18</v>
      </c>
      <c r="F21">
        <v>60</v>
      </c>
      <c r="G21">
        <v>96</v>
      </c>
      <c r="I21">
        <f t="shared" si="1"/>
        <v>42</v>
      </c>
      <c r="L21" t="str">
        <f t="shared" si="5"/>
        <v>Order</v>
      </c>
      <c r="O21">
        <v>2</v>
      </c>
      <c r="Q21">
        <v>8</v>
      </c>
      <c r="S21">
        <v>4</v>
      </c>
      <c r="U21" t="str">
        <f t="shared" si="2"/>
        <v>Yes</v>
      </c>
      <c r="W21" t="s">
        <v>87</v>
      </c>
      <c r="Y21" t="s">
        <v>93</v>
      </c>
      <c r="AA21">
        <v>1</v>
      </c>
      <c r="AD21" t="str">
        <f t="shared" si="0"/>
        <v>No</v>
      </c>
      <c r="AG21" t="str">
        <f t="shared" si="3"/>
        <v>No</v>
      </c>
      <c r="AJ21">
        <v>10</v>
      </c>
      <c r="AL21">
        <f t="shared" si="4"/>
        <v>0</v>
      </c>
      <c r="AN21" t="str">
        <f>IF(U21="Yes","Normal Order",IF(AD21="Yes","Rush Order","No Action"))</f>
        <v>Normal Order</v>
      </c>
    </row>
    <row r="22" spans="1:40" x14ac:dyDescent="0.25">
      <c r="A22" t="s">
        <v>52</v>
      </c>
      <c r="B22" t="s">
        <v>10</v>
      </c>
      <c r="C22">
        <v>93</v>
      </c>
      <c r="D22">
        <v>79</v>
      </c>
      <c r="E22">
        <v>25</v>
      </c>
      <c r="F22">
        <v>60</v>
      </c>
      <c r="G22">
        <v>78</v>
      </c>
      <c r="I22">
        <f t="shared" si="1"/>
        <v>35</v>
      </c>
      <c r="L22" t="str">
        <f t="shared" si="5"/>
        <v>Order</v>
      </c>
      <c r="O22">
        <v>2</v>
      </c>
      <c r="Q22">
        <v>9</v>
      </c>
      <c r="S22">
        <v>3</v>
      </c>
      <c r="U22" t="str">
        <f t="shared" si="2"/>
        <v>Yes</v>
      </c>
      <c r="W22" t="s">
        <v>87</v>
      </c>
      <c r="Y22" t="s">
        <v>93</v>
      </c>
      <c r="AA22">
        <v>1</v>
      </c>
      <c r="AD22" t="str">
        <f t="shared" si="0"/>
        <v>No</v>
      </c>
      <c r="AG22" t="str">
        <f t="shared" si="3"/>
        <v>No</v>
      </c>
      <c r="AJ22">
        <v>10</v>
      </c>
      <c r="AL22">
        <f t="shared" si="4"/>
        <v>0</v>
      </c>
      <c r="AN22" t="str">
        <f>IF(U22="Yes","Normal Order",IF(AD22="Yes","Rush Order","No Action"))</f>
        <v>Normal Order</v>
      </c>
    </row>
    <row r="23" spans="1:40" x14ac:dyDescent="0.25">
      <c r="A23" t="s">
        <v>52</v>
      </c>
      <c r="B23" t="s">
        <v>11</v>
      </c>
      <c r="C23">
        <v>88</v>
      </c>
      <c r="D23">
        <v>86</v>
      </c>
      <c r="E23">
        <v>26</v>
      </c>
      <c r="F23">
        <v>60</v>
      </c>
      <c r="G23">
        <v>72</v>
      </c>
      <c r="I23">
        <f t="shared" si="1"/>
        <v>34</v>
      </c>
      <c r="L23" t="str">
        <f t="shared" si="5"/>
        <v>Order</v>
      </c>
      <c r="O23">
        <v>2</v>
      </c>
      <c r="Q23">
        <v>10</v>
      </c>
      <c r="S23">
        <v>2</v>
      </c>
      <c r="U23" t="str">
        <f t="shared" si="2"/>
        <v>Yes</v>
      </c>
      <c r="W23" t="s">
        <v>87</v>
      </c>
      <c r="Y23" t="s">
        <v>93</v>
      </c>
      <c r="AA23">
        <v>1</v>
      </c>
      <c r="AD23" t="str">
        <f t="shared" si="0"/>
        <v>No</v>
      </c>
      <c r="AG23" t="str">
        <f t="shared" si="3"/>
        <v>No</v>
      </c>
      <c r="AJ23">
        <v>10</v>
      </c>
      <c r="AL23">
        <f t="shared" si="4"/>
        <v>0</v>
      </c>
      <c r="AN23" t="str">
        <f>IF(U23="Yes","Normal Order",IF(AD23="Yes","Rush Order","No Action"))</f>
        <v>Normal Order</v>
      </c>
    </row>
    <row r="24" spans="1:40" x14ac:dyDescent="0.25">
      <c r="A24" t="s">
        <v>52</v>
      </c>
      <c r="B24" t="s">
        <v>12</v>
      </c>
      <c r="C24">
        <v>105</v>
      </c>
      <c r="D24">
        <v>92</v>
      </c>
      <c r="E24">
        <v>17</v>
      </c>
      <c r="F24">
        <v>60</v>
      </c>
      <c r="G24">
        <v>98</v>
      </c>
      <c r="I24">
        <f t="shared" si="1"/>
        <v>43</v>
      </c>
      <c r="L24" t="str">
        <f t="shared" si="5"/>
        <v>Order</v>
      </c>
      <c r="O24">
        <v>2</v>
      </c>
      <c r="Q24">
        <v>11</v>
      </c>
      <c r="S24">
        <v>1</v>
      </c>
      <c r="U24" t="str">
        <f t="shared" si="2"/>
        <v>No</v>
      </c>
      <c r="W24" t="s">
        <v>87</v>
      </c>
      <c r="Y24" t="s">
        <v>93</v>
      </c>
      <c r="AA24">
        <v>1</v>
      </c>
      <c r="AD24" t="str">
        <f t="shared" si="0"/>
        <v>Yes</v>
      </c>
      <c r="AG24" t="str">
        <f t="shared" si="3"/>
        <v>Yes</v>
      </c>
      <c r="AJ24">
        <v>10</v>
      </c>
      <c r="AL24">
        <f t="shared" si="4"/>
        <v>1176</v>
      </c>
      <c r="AN24" t="str">
        <f>IF(U24="Yes","Normal Order",IF(AD24="Yes","Rush Order","No Action"))</f>
        <v>Rush Order</v>
      </c>
    </row>
    <row r="25" spans="1:40" x14ac:dyDescent="0.25">
      <c r="A25" t="s">
        <v>52</v>
      </c>
      <c r="B25" t="s">
        <v>13</v>
      </c>
      <c r="C25">
        <v>81</v>
      </c>
      <c r="D25">
        <v>81</v>
      </c>
      <c r="E25">
        <v>16</v>
      </c>
      <c r="F25">
        <v>60</v>
      </c>
      <c r="G25">
        <v>75</v>
      </c>
      <c r="I25">
        <f t="shared" si="1"/>
        <v>44</v>
      </c>
      <c r="L25" t="str">
        <f t="shared" si="5"/>
        <v>Order</v>
      </c>
      <c r="O25">
        <v>2</v>
      </c>
      <c r="Q25">
        <v>12</v>
      </c>
      <c r="S25">
        <v>0</v>
      </c>
      <c r="U25" t="str">
        <f t="shared" si="2"/>
        <v>No</v>
      </c>
      <c r="W25" t="s">
        <v>87</v>
      </c>
      <c r="Y25" t="s">
        <v>93</v>
      </c>
      <c r="AA25">
        <v>1</v>
      </c>
      <c r="AD25" t="str">
        <f t="shared" si="0"/>
        <v>Yes</v>
      </c>
      <c r="AG25" t="str">
        <f t="shared" si="3"/>
        <v>No</v>
      </c>
      <c r="AJ25">
        <v>10</v>
      </c>
      <c r="AL25">
        <f t="shared" si="4"/>
        <v>900</v>
      </c>
      <c r="AN25" t="str">
        <f>IF(U25="Yes","Normal Order",IF(AD25="Yes","Rush Order","No Action"))</f>
        <v>Rush Order</v>
      </c>
    </row>
    <row r="26" spans="1:40" x14ac:dyDescent="0.25">
      <c r="A26" t="s">
        <v>53</v>
      </c>
      <c r="B26" t="s">
        <v>2</v>
      </c>
      <c r="C26">
        <v>115</v>
      </c>
      <c r="D26">
        <v>106</v>
      </c>
      <c r="E26">
        <v>46</v>
      </c>
      <c r="F26">
        <v>60</v>
      </c>
      <c r="G26">
        <v>79</v>
      </c>
      <c r="I26">
        <f t="shared" si="1"/>
        <v>14</v>
      </c>
      <c r="L26" t="str">
        <f t="shared" si="5"/>
        <v>Order</v>
      </c>
      <c r="O26">
        <v>2</v>
      </c>
      <c r="Q26">
        <v>1</v>
      </c>
      <c r="S26">
        <v>11</v>
      </c>
      <c r="U26" t="str">
        <f t="shared" si="2"/>
        <v>Yes</v>
      </c>
      <c r="W26" t="s">
        <v>88</v>
      </c>
      <c r="Y26" t="s">
        <v>94</v>
      </c>
      <c r="AA26">
        <v>1</v>
      </c>
      <c r="AD26" t="str">
        <f t="shared" si="0"/>
        <v>No</v>
      </c>
      <c r="AG26" t="str">
        <f t="shared" si="3"/>
        <v>No</v>
      </c>
      <c r="AJ26">
        <v>10</v>
      </c>
      <c r="AL26">
        <f t="shared" si="4"/>
        <v>0</v>
      </c>
      <c r="AN26" t="str">
        <f>IF(U26="Yes","Normal Order",IF(AD26="Yes","Rush Order","No Action"))</f>
        <v>Normal Order</v>
      </c>
    </row>
    <row r="27" spans="1:40" x14ac:dyDescent="0.25">
      <c r="A27" t="s">
        <v>53</v>
      </c>
      <c r="B27" t="s">
        <v>3</v>
      </c>
      <c r="C27">
        <v>93</v>
      </c>
      <c r="D27">
        <v>85</v>
      </c>
      <c r="E27">
        <v>44</v>
      </c>
      <c r="F27">
        <v>60</v>
      </c>
      <c r="G27">
        <v>59</v>
      </c>
      <c r="I27">
        <f t="shared" si="1"/>
        <v>16</v>
      </c>
      <c r="L27" t="str">
        <f t="shared" si="5"/>
        <v>Order</v>
      </c>
      <c r="O27">
        <v>2</v>
      </c>
      <c r="Q27">
        <v>2</v>
      </c>
      <c r="S27">
        <v>10</v>
      </c>
      <c r="U27" t="str">
        <f t="shared" si="2"/>
        <v>Yes</v>
      </c>
      <c r="W27" t="s">
        <v>88</v>
      </c>
      <c r="Y27" t="s">
        <v>94</v>
      </c>
      <c r="AA27">
        <v>1</v>
      </c>
      <c r="AD27" t="str">
        <f t="shared" si="0"/>
        <v>No</v>
      </c>
      <c r="AG27" t="str">
        <f t="shared" si="3"/>
        <v>No</v>
      </c>
      <c r="AJ27">
        <v>10</v>
      </c>
      <c r="AL27">
        <f t="shared" si="4"/>
        <v>0</v>
      </c>
      <c r="AN27" t="str">
        <f>IF(U27="Yes","Normal Order",IF(AD27="Yes","Rush Order","No Action"))</f>
        <v>Normal Order</v>
      </c>
    </row>
    <row r="28" spans="1:40" x14ac:dyDescent="0.25">
      <c r="A28" t="s">
        <v>53</v>
      </c>
      <c r="B28" t="s">
        <v>4</v>
      </c>
      <c r="C28">
        <v>110</v>
      </c>
      <c r="D28">
        <v>99</v>
      </c>
      <c r="E28">
        <v>34</v>
      </c>
      <c r="F28">
        <v>60</v>
      </c>
      <c r="G28">
        <v>86</v>
      </c>
      <c r="I28">
        <f t="shared" si="1"/>
        <v>26</v>
      </c>
      <c r="L28" t="str">
        <f t="shared" si="5"/>
        <v>Order</v>
      </c>
      <c r="O28">
        <v>2</v>
      </c>
      <c r="Q28">
        <v>3</v>
      </c>
      <c r="S28">
        <v>9</v>
      </c>
      <c r="U28" t="str">
        <f t="shared" si="2"/>
        <v>Yes</v>
      </c>
      <c r="W28" t="s">
        <v>88</v>
      </c>
      <c r="Y28" t="s">
        <v>94</v>
      </c>
      <c r="AA28">
        <v>1</v>
      </c>
      <c r="AD28" t="str">
        <f t="shared" si="0"/>
        <v>No</v>
      </c>
      <c r="AG28" t="str">
        <f t="shared" si="3"/>
        <v>No</v>
      </c>
      <c r="AJ28">
        <v>10</v>
      </c>
      <c r="AL28">
        <f t="shared" si="4"/>
        <v>0</v>
      </c>
      <c r="AN28" t="str">
        <f>IF(U28="Yes","Normal Order",IF(AD28="Yes","Rush Order","No Action"))</f>
        <v>Normal Order</v>
      </c>
    </row>
    <row r="29" spans="1:40" x14ac:dyDescent="0.25">
      <c r="A29" t="s">
        <v>53</v>
      </c>
      <c r="B29" t="s">
        <v>5</v>
      </c>
      <c r="C29">
        <v>94</v>
      </c>
      <c r="D29">
        <v>83</v>
      </c>
      <c r="E29">
        <v>35</v>
      </c>
      <c r="F29">
        <v>60</v>
      </c>
      <c r="G29">
        <v>69</v>
      </c>
      <c r="I29">
        <f t="shared" si="1"/>
        <v>25</v>
      </c>
      <c r="L29" t="str">
        <f t="shared" si="5"/>
        <v>Order</v>
      </c>
      <c r="O29">
        <v>2</v>
      </c>
      <c r="Q29">
        <v>4</v>
      </c>
      <c r="S29">
        <v>8</v>
      </c>
      <c r="U29" t="str">
        <f t="shared" si="2"/>
        <v>Yes</v>
      </c>
      <c r="W29" t="s">
        <v>88</v>
      </c>
      <c r="Y29" t="s">
        <v>94</v>
      </c>
      <c r="AA29">
        <v>1</v>
      </c>
      <c r="AD29" t="str">
        <f t="shared" si="0"/>
        <v>No</v>
      </c>
      <c r="AG29" t="str">
        <f t="shared" si="3"/>
        <v>No</v>
      </c>
      <c r="AJ29">
        <v>10</v>
      </c>
      <c r="AL29">
        <f t="shared" si="4"/>
        <v>0</v>
      </c>
      <c r="AN29" t="str">
        <f>IF(U29="Yes","Normal Order",IF(AD29="Yes","Rush Order","No Action"))</f>
        <v>Normal Order</v>
      </c>
    </row>
    <row r="30" spans="1:40" x14ac:dyDescent="0.25">
      <c r="A30" t="s">
        <v>53</v>
      </c>
      <c r="B30" t="s">
        <v>6</v>
      </c>
      <c r="C30">
        <v>87</v>
      </c>
      <c r="D30">
        <v>76</v>
      </c>
      <c r="E30">
        <v>32</v>
      </c>
      <c r="F30">
        <v>60</v>
      </c>
      <c r="G30">
        <v>65</v>
      </c>
      <c r="I30">
        <f t="shared" si="1"/>
        <v>28</v>
      </c>
      <c r="L30" t="str">
        <f t="shared" si="5"/>
        <v>Order</v>
      </c>
      <c r="O30">
        <v>2</v>
      </c>
      <c r="Q30">
        <v>5</v>
      </c>
      <c r="S30">
        <v>7</v>
      </c>
      <c r="U30" t="str">
        <f t="shared" si="2"/>
        <v>Yes</v>
      </c>
      <c r="W30" t="s">
        <v>88</v>
      </c>
      <c r="Y30" t="s">
        <v>94</v>
      </c>
      <c r="AA30">
        <v>1</v>
      </c>
      <c r="AD30" t="str">
        <f t="shared" si="0"/>
        <v>No</v>
      </c>
      <c r="AG30" t="str">
        <f t="shared" si="3"/>
        <v>No</v>
      </c>
      <c r="AJ30">
        <v>10</v>
      </c>
      <c r="AL30">
        <f t="shared" si="4"/>
        <v>0</v>
      </c>
      <c r="AN30" t="str">
        <f>IF(U30="Yes","Normal Order",IF(AD30="Yes","Rush Order","No Action"))</f>
        <v>Normal Order</v>
      </c>
    </row>
    <row r="31" spans="1:40" x14ac:dyDescent="0.25">
      <c r="A31" t="s">
        <v>53</v>
      </c>
      <c r="B31" t="s">
        <v>7</v>
      </c>
      <c r="C31">
        <v>93</v>
      </c>
      <c r="D31">
        <v>81</v>
      </c>
      <c r="E31">
        <v>32</v>
      </c>
      <c r="F31">
        <v>60</v>
      </c>
      <c r="G31">
        <v>71</v>
      </c>
      <c r="I31">
        <f t="shared" si="1"/>
        <v>28</v>
      </c>
      <c r="L31" t="str">
        <f t="shared" si="5"/>
        <v>Order</v>
      </c>
      <c r="O31">
        <v>2</v>
      </c>
      <c r="Q31">
        <v>6</v>
      </c>
      <c r="S31">
        <v>6</v>
      </c>
      <c r="U31" t="str">
        <f t="shared" si="2"/>
        <v>Yes</v>
      </c>
      <c r="W31" t="s">
        <v>88</v>
      </c>
      <c r="Y31" t="s">
        <v>94</v>
      </c>
      <c r="AA31">
        <v>1</v>
      </c>
      <c r="AD31" t="str">
        <f t="shared" si="0"/>
        <v>No</v>
      </c>
      <c r="AG31" t="str">
        <f t="shared" si="3"/>
        <v>No</v>
      </c>
      <c r="AJ31">
        <v>10</v>
      </c>
      <c r="AL31">
        <f t="shared" si="4"/>
        <v>0</v>
      </c>
      <c r="AN31" t="str">
        <f>IF(U31="Yes","Normal Order",IF(AD31="Yes","Rush Order","No Action"))</f>
        <v>Normal Order</v>
      </c>
    </row>
    <row r="32" spans="1:40" x14ac:dyDescent="0.25">
      <c r="A32" t="s">
        <v>53</v>
      </c>
      <c r="B32" t="s">
        <v>8</v>
      </c>
      <c r="C32">
        <v>102</v>
      </c>
      <c r="D32">
        <v>94</v>
      </c>
      <c r="E32">
        <v>40</v>
      </c>
      <c r="F32">
        <v>60</v>
      </c>
      <c r="G32">
        <v>72</v>
      </c>
      <c r="I32">
        <f t="shared" si="1"/>
        <v>20</v>
      </c>
      <c r="L32" t="str">
        <f t="shared" si="5"/>
        <v>Order</v>
      </c>
      <c r="O32">
        <v>2</v>
      </c>
      <c r="Q32">
        <v>7</v>
      </c>
      <c r="S32">
        <v>5</v>
      </c>
      <c r="U32" t="str">
        <f t="shared" si="2"/>
        <v>Yes</v>
      </c>
      <c r="W32" t="s">
        <v>88</v>
      </c>
      <c r="Y32" t="s">
        <v>94</v>
      </c>
      <c r="AA32">
        <v>1</v>
      </c>
      <c r="AD32" t="str">
        <f t="shared" si="0"/>
        <v>No</v>
      </c>
      <c r="AG32" t="str">
        <f t="shared" si="3"/>
        <v>No</v>
      </c>
      <c r="AJ32">
        <v>10</v>
      </c>
      <c r="AL32">
        <f t="shared" si="4"/>
        <v>0</v>
      </c>
      <c r="AN32" t="str">
        <f>IF(U32="Yes","Normal Order",IF(AD32="Yes","Rush Order","No Action"))</f>
        <v>Normal Order</v>
      </c>
    </row>
    <row r="33" spans="1:40" x14ac:dyDescent="0.25">
      <c r="A33" t="s">
        <v>53</v>
      </c>
      <c r="B33" t="s">
        <v>9</v>
      </c>
      <c r="C33">
        <v>119</v>
      </c>
      <c r="D33">
        <v>107</v>
      </c>
      <c r="E33">
        <v>46</v>
      </c>
      <c r="F33">
        <v>60</v>
      </c>
      <c r="G33">
        <v>83</v>
      </c>
      <c r="I33">
        <f t="shared" si="1"/>
        <v>14</v>
      </c>
      <c r="L33" t="str">
        <f t="shared" si="5"/>
        <v>Order</v>
      </c>
      <c r="O33">
        <v>2</v>
      </c>
      <c r="Q33">
        <v>8</v>
      </c>
      <c r="S33">
        <v>4</v>
      </c>
      <c r="U33" t="str">
        <f t="shared" si="2"/>
        <v>Yes</v>
      </c>
      <c r="W33" t="s">
        <v>88</v>
      </c>
      <c r="Y33" t="s">
        <v>94</v>
      </c>
      <c r="AA33">
        <v>1</v>
      </c>
      <c r="AD33" t="str">
        <f t="shared" si="0"/>
        <v>No</v>
      </c>
      <c r="AG33" t="str">
        <f t="shared" si="3"/>
        <v>No</v>
      </c>
      <c r="AJ33">
        <v>10</v>
      </c>
      <c r="AL33">
        <f t="shared" si="4"/>
        <v>0</v>
      </c>
      <c r="AN33" t="str">
        <f>IF(U33="Yes","Normal Order",IF(AD33="Yes","Rush Order","No Action"))</f>
        <v>Normal Order</v>
      </c>
    </row>
    <row r="34" spans="1:40" x14ac:dyDescent="0.25">
      <c r="A34" t="s">
        <v>53</v>
      </c>
      <c r="B34" t="s">
        <v>10</v>
      </c>
      <c r="C34">
        <v>100</v>
      </c>
      <c r="D34">
        <v>86</v>
      </c>
      <c r="E34">
        <v>43</v>
      </c>
      <c r="F34">
        <v>60</v>
      </c>
      <c r="G34">
        <v>67</v>
      </c>
      <c r="I34">
        <f t="shared" si="1"/>
        <v>17</v>
      </c>
      <c r="L34" t="str">
        <f t="shared" si="5"/>
        <v>Order</v>
      </c>
      <c r="O34">
        <v>2</v>
      </c>
      <c r="Q34">
        <v>9</v>
      </c>
      <c r="S34">
        <v>3</v>
      </c>
      <c r="U34" t="str">
        <f t="shared" si="2"/>
        <v>Yes</v>
      </c>
      <c r="W34" t="s">
        <v>88</v>
      </c>
      <c r="Y34" t="s">
        <v>94</v>
      </c>
      <c r="AA34">
        <v>1</v>
      </c>
      <c r="AD34" t="str">
        <f t="shared" ref="AD34:AD65" si="6">IF(AND(I34&gt;0, S34&lt;O34), "Yes", "No")</f>
        <v>No</v>
      </c>
      <c r="AG34" t="str">
        <f t="shared" si="3"/>
        <v>No</v>
      </c>
      <c r="AJ34">
        <v>10</v>
      </c>
      <c r="AL34">
        <f t="shared" si="4"/>
        <v>0</v>
      </c>
      <c r="AN34" t="str">
        <f>IF(U34="Yes","Normal Order",IF(AD34="Yes","Rush Order","No Action"))</f>
        <v>Normal Order</v>
      </c>
    </row>
    <row r="35" spans="1:40" x14ac:dyDescent="0.25">
      <c r="A35" t="s">
        <v>53</v>
      </c>
      <c r="B35" t="s">
        <v>11</v>
      </c>
      <c r="C35">
        <v>95</v>
      </c>
      <c r="D35">
        <v>83</v>
      </c>
      <c r="E35">
        <v>35</v>
      </c>
      <c r="F35">
        <v>60</v>
      </c>
      <c r="G35">
        <v>70</v>
      </c>
      <c r="I35">
        <f t="shared" si="1"/>
        <v>25</v>
      </c>
      <c r="L35" t="str">
        <f t="shared" si="5"/>
        <v>Order</v>
      </c>
      <c r="O35">
        <v>2</v>
      </c>
      <c r="Q35">
        <v>10</v>
      </c>
      <c r="S35">
        <v>2</v>
      </c>
      <c r="U35" t="str">
        <f t="shared" si="2"/>
        <v>Yes</v>
      </c>
      <c r="W35" t="s">
        <v>88</v>
      </c>
      <c r="Y35" t="s">
        <v>94</v>
      </c>
      <c r="AA35">
        <v>1</v>
      </c>
      <c r="AD35" t="str">
        <f t="shared" si="6"/>
        <v>No</v>
      </c>
      <c r="AG35" t="str">
        <f t="shared" si="3"/>
        <v>No</v>
      </c>
      <c r="AJ35">
        <v>10</v>
      </c>
      <c r="AL35">
        <f t="shared" si="4"/>
        <v>0</v>
      </c>
      <c r="AN35" t="str">
        <f>IF(U35="Yes","Normal Order",IF(AD35="Yes","Rush Order","No Action"))</f>
        <v>Normal Order</v>
      </c>
    </row>
    <row r="36" spans="1:40" x14ac:dyDescent="0.25">
      <c r="A36" t="s">
        <v>53</v>
      </c>
      <c r="B36" t="s">
        <v>12</v>
      </c>
      <c r="C36">
        <v>97</v>
      </c>
      <c r="D36">
        <v>97</v>
      </c>
      <c r="E36">
        <v>27</v>
      </c>
      <c r="F36">
        <v>60</v>
      </c>
      <c r="G36">
        <v>80</v>
      </c>
      <c r="I36">
        <f t="shared" si="1"/>
        <v>33</v>
      </c>
      <c r="L36" t="str">
        <f t="shared" si="5"/>
        <v>Order</v>
      </c>
      <c r="O36">
        <v>2</v>
      </c>
      <c r="Q36">
        <v>11</v>
      </c>
      <c r="S36">
        <v>1</v>
      </c>
      <c r="U36" t="str">
        <f t="shared" si="2"/>
        <v>No</v>
      </c>
      <c r="W36" t="s">
        <v>88</v>
      </c>
      <c r="Y36" t="s">
        <v>94</v>
      </c>
      <c r="AA36">
        <v>1</v>
      </c>
      <c r="AD36" t="str">
        <f t="shared" si="6"/>
        <v>Yes</v>
      </c>
      <c r="AG36" t="str">
        <f t="shared" si="3"/>
        <v>Yes</v>
      </c>
      <c r="AJ36">
        <v>10</v>
      </c>
      <c r="AL36">
        <f t="shared" si="4"/>
        <v>960</v>
      </c>
      <c r="AN36" t="str">
        <f>IF(U36="Yes","Normal Order",IF(AD36="Yes","Rush Order","No Action"))</f>
        <v>Rush Order</v>
      </c>
    </row>
    <row r="37" spans="1:40" x14ac:dyDescent="0.25">
      <c r="A37" t="s">
        <v>53</v>
      </c>
      <c r="B37" t="s">
        <v>13</v>
      </c>
      <c r="C37">
        <v>103</v>
      </c>
      <c r="D37">
        <v>95</v>
      </c>
      <c r="E37">
        <v>17</v>
      </c>
      <c r="F37">
        <v>60</v>
      </c>
      <c r="G37">
        <v>96</v>
      </c>
      <c r="I37">
        <f t="shared" si="1"/>
        <v>43</v>
      </c>
      <c r="L37" t="str">
        <f t="shared" si="5"/>
        <v>Order</v>
      </c>
      <c r="O37">
        <v>2</v>
      </c>
      <c r="Q37">
        <v>12</v>
      </c>
      <c r="S37">
        <v>0</v>
      </c>
      <c r="U37" t="str">
        <f t="shared" si="2"/>
        <v>No</v>
      </c>
      <c r="W37" t="s">
        <v>88</v>
      </c>
      <c r="Y37" t="s">
        <v>94</v>
      </c>
      <c r="AA37">
        <v>1</v>
      </c>
      <c r="AD37" t="str">
        <f t="shared" si="6"/>
        <v>Yes</v>
      </c>
      <c r="AG37" t="str">
        <f t="shared" si="3"/>
        <v>No</v>
      </c>
      <c r="AJ37">
        <v>10</v>
      </c>
      <c r="AL37">
        <f t="shared" si="4"/>
        <v>1152</v>
      </c>
      <c r="AN37" t="str">
        <f>IF(U37="Yes","Normal Order",IF(AD37="Yes","Rush Order","No Action"))</f>
        <v>Rush Order</v>
      </c>
    </row>
    <row r="38" spans="1:40" x14ac:dyDescent="0.25">
      <c r="A38" t="s">
        <v>54</v>
      </c>
      <c r="B38" t="s">
        <v>2</v>
      </c>
      <c r="C38">
        <v>84</v>
      </c>
      <c r="D38">
        <v>82</v>
      </c>
      <c r="E38">
        <v>40</v>
      </c>
      <c r="F38">
        <v>60</v>
      </c>
      <c r="G38">
        <v>54</v>
      </c>
      <c r="I38">
        <f t="shared" si="1"/>
        <v>20</v>
      </c>
      <c r="L38" t="str">
        <f t="shared" si="5"/>
        <v>Order</v>
      </c>
      <c r="O38">
        <v>2</v>
      </c>
      <c r="Q38">
        <v>1</v>
      </c>
      <c r="S38">
        <v>11</v>
      </c>
      <c r="U38" t="str">
        <f t="shared" si="2"/>
        <v>Yes</v>
      </c>
      <c r="W38" t="s">
        <v>86</v>
      </c>
      <c r="Y38" t="s">
        <v>92</v>
      </c>
      <c r="AA38">
        <v>1</v>
      </c>
      <c r="AD38" t="str">
        <f t="shared" si="6"/>
        <v>No</v>
      </c>
      <c r="AG38" t="str">
        <f t="shared" si="3"/>
        <v>No</v>
      </c>
      <c r="AJ38">
        <v>10</v>
      </c>
      <c r="AL38">
        <f t="shared" si="4"/>
        <v>0</v>
      </c>
      <c r="AN38" t="str">
        <f>IF(U38="Yes","Normal Order",IF(AD38="Yes","Rush Order","No Action"))</f>
        <v>Normal Order</v>
      </c>
    </row>
    <row r="39" spans="1:40" x14ac:dyDescent="0.25">
      <c r="A39" t="s">
        <v>54</v>
      </c>
      <c r="B39" t="s">
        <v>3</v>
      </c>
      <c r="C39">
        <v>118</v>
      </c>
      <c r="D39">
        <v>107</v>
      </c>
      <c r="E39">
        <v>34</v>
      </c>
      <c r="F39">
        <v>60</v>
      </c>
      <c r="G39">
        <v>94</v>
      </c>
      <c r="I39">
        <f t="shared" si="1"/>
        <v>26</v>
      </c>
      <c r="L39" t="str">
        <f t="shared" si="5"/>
        <v>Order</v>
      </c>
      <c r="O39">
        <v>2</v>
      </c>
      <c r="Q39">
        <v>2</v>
      </c>
      <c r="S39">
        <v>10</v>
      </c>
      <c r="U39" t="str">
        <f t="shared" si="2"/>
        <v>Yes</v>
      </c>
      <c r="W39" t="s">
        <v>86</v>
      </c>
      <c r="Y39" t="s">
        <v>92</v>
      </c>
      <c r="AA39">
        <v>1</v>
      </c>
      <c r="AD39" t="str">
        <f t="shared" si="6"/>
        <v>No</v>
      </c>
      <c r="AG39" t="str">
        <f t="shared" si="3"/>
        <v>No</v>
      </c>
      <c r="AJ39">
        <v>10</v>
      </c>
      <c r="AL39">
        <f t="shared" si="4"/>
        <v>0</v>
      </c>
      <c r="AN39" t="str">
        <f>IF(U39="Yes","Normal Order",IF(AD39="Yes","Rush Order","No Action"))</f>
        <v>Normal Order</v>
      </c>
    </row>
    <row r="40" spans="1:40" x14ac:dyDescent="0.25">
      <c r="A40" t="s">
        <v>54</v>
      </c>
      <c r="B40" t="s">
        <v>4</v>
      </c>
      <c r="C40">
        <v>107</v>
      </c>
      <c r="D40">
        <v>100</v>
      </c>
      <c r="E40">
        <v>37</v>
      </c>
      <c r="F40">
        <v>60</v>
      </c>
      <c r="G40">
        <v>80</v>
      </c>
      <c r="I40">
        <f t="shared" si="1"/>
        <v>23</v>
      </c>
      <c r="L40" t="str">
        <f t="shared" si="5"/>
        <v>Order</v>
      </c>
      <c r="O40">
        <v>2</v>
      </c>
      <c r="Q40">
        <v>3</v>
      </c>
      <c r="S40">
        <v>9</v>
      </c>
      <c r="U40" t="str">
        <f t="shared" si="2"/>
        <v>Yes</v>
      </c>
      <c r="W40" t="s">
        <v>86</v>
      </c>
      <c r="Y40" t="s">
        <v>92</v>
      </c>
      <c r="AA40">
        <v>1</v>
      </c>
      <c r="AD40" t="str">
        <f t="shared" si="6"/>
        <v>No</v>
      </c>
      <c r="AG40" t="str">
        <f t="shared" si="3"/>
        <v>No</v>
      </c>
      <c r="AJ40">
        <v>10</v>
      </c>
      <c r="AL40">
        <f t="shared" si="4"/>
        <v>0</v>
      </c>
      <c r="AN40" t="str">
        <f>IF(U40="Yes","Normal Order",IF(AD40="Yes","Rush Order","No Action"))</f>
        <v>Normal Order</v>
      </c>
    </row>
    <row r="41" spans="1:40" x14ac:dyDescent="0.25">
      <c r="A41" t="s">
        <v>54</v>
      </c>
      <c r="B41" t="s">
        <v>5</v>
      </c>
      <c r="C41">
        <v>86</v>
      </c>
      <c r="D41">
        <v>81</v>
      </c>
      <c r="E41">
        <v>33</v>
      </c>
      <c r="F41">
        <v>60</v>
      </c>
      <c r="G41">
        <v>63</v>
      </c>
      <c r="I41">
        <f t="shared" si="1"/>
        <v>27</v>
      </c>
      <c r="L41" t="str">
        <f t="shared" si="5"/>
        <v>Order</v>
      </c>
      <c r="O41">
        <v>2</v>
      </c>
      <c r="Q41">
        <v>4</v>
      </c>
      <c r="S41">
        <v>8</v>
      </c>
      <c r="U41" t="str">
        <f t="shared" si="2"/>
        <v>Yes</v>
      </c>
      <c r="W41" t="s">
        <v>86</v>
      </c>
      <c r="Y41" t="s">
        <v>92</v>
      </c>
      <c r="AA41">
        <v>1</v>
      </c>
      <c r="AD41" t="str">
        <f t="shared" si="6"/>
        <v>No</v>
      </c>
      <c r="AG41" t="str">
        <f t="shared" si="3"/>
        <v>No</v>
      </c>
      <c r="AJ41">
        <v>10</v>
      </c>
      <c r="AL41">
        <f t="shared" si="4"/>
        <v>0</v>
      </c>
      <c r="AN41" t="str">
        <f>IF(U41="Yes","Normal Order",IF(AD41="Yes","Rush Order","No Action"))</f>
        <v>Normal Order</v>
      </c>
    </row>
    <row r="42" spans="1:40" x14ac:dyDescent="0.25">
      <c r="A42" t="s">
        <v>54</v>
      </c>
      <c r="B42" t="s">
        <v>6</v>
      </c>
      <c r="C42">
        <v>88</v>
      </c>
      <c r="D42">
        <v>78</v>
      </c>
      <c r="E42">
        <v>31</v>
      </c>
      <c r="F42">
        <v>60</v>
      </c>
      <c r="G42">
        <v>67</v>
      </c>
      <c r="I42">
        <f t="shared" si="1"/>
        <v>29</v>
      </c>
      <c r="L42" t="str">
        <f t="shared" si="5"/>
        <v>Order</v>
      </c>
      <c r="O42">
        <v>2</v>
      </c>
      <c r="Q42">
        <v>5</v>
      </c>
      <c r="S42">
        <v>7</v>
      </c>
      <c r="U42" t="str">
        <f t="shared" si="2"/>
        <v>Yes</v>
      </c>
      <c r="W42" t="s">
        <v>86</v>
      </c>
      <c r="Y42" t="s">
        <v>92</v>
      </c>
      <c r="AA42">
        <v>1</v>
      </c>
      <c r="AD42" t="str">
        <f t="shared" si="6"/>
        <v>No</v>
      </c>
      <c r="AG42" t="str">
        <f t="shared" si="3"/>
        <v>No</v>
      </c>
      <c r="AJ42">
        <v>10</v>
      </c>
      <c r="AL42">
        <f t="shared" si="4"/>
        <v>0</v>
      </c>
      <c r="AN42" t="str">
        <f>IF(U42="Yes","Normal Order",IF(AD42="Yes","Rush Order","No Action"))</f>
        <v>Normal Order</v>
      </c>
    </row>
    <row r="43" spans="1:40" x14ac:dyDescent="0.25">
      <c r="A43" t="s">
        <v>54</v>
      </c>
      <c r="B43" t="s">
        <v>7</v>
      </c>
      <c r="C43">
        <v>87</v>
      </c>
      <c r="D43">
        <v>85</v>
      </c>
      <c r="E43">
        <v>35</v>
      </c>
      <c r="F43">
        <v>60</v>
      </c>
      <c r="G43">
        <v>62</v>
      </c>
      <c r="I43">
        <f t="shared" si="1"/>
        <v>25</v>
      </c>
      <c r="L43" t="str">
        <f t="shared" si="5"/>
        <v>Order</v>
      </c>
      <c r="O43">
        <v>2</v>
      </c>
      <c r="Q43">
        <v>6</v>
      </c>
      <c r="S43">
        <v>6</v>
      </c>
      <c r="U43" t="str">
        <f t="shared" si="2"/>
        <v>Yes</v>
      </c>
      <c r="W43" t="s">
        <v>86</v>
      </c>
      <c r="Y43" t="s">
        <v>92</v>
      </c>
      <c r="AA43">
        <v>1</v>
      </c>
      <c r="AD43" t="str">
        <f t="shared" si="6"/>
        <v>No</v>
      </c>
      <c r="AG43" t="str">
        <f t="shared" si="3"/>
        <v>No</v>
      </c>
      <c r="AJ43">
        <v>10</v>
      </c>
      <c r="AL43">
        <f t="shared" si="4"/>
        <v>0</v>
      </c>
      <c r="AN43" t="str">
        <f>IF(U43="Yes","Normal Order",IF(AD43="Yes","Rush Order","No Action"))</f>
        <v>Normal Order</v>
      </c>
    </row>
    <row r="44" spans="1:40" x14ac:dyDescent="0.25">
      <c r="A44" t="s">
        <v>54</v>
      </c>
      <c r="B44" t="s">
        <v>8</v>
      </c>
      <c r="C44">
        <v>91</v>
      </c>
      <c r="D44">
        <v>91</v>
      </c>
      <c r="E44">
        <v>39</v>
      </c>
      <c r="F44">
        <v>60</v>
      </c>
      <c r="G44">
        <v>62</v>
      </c>
      <c r="I44">
        <f t="shared" si="1"/>
        <v>21</v>
      </c>
      <c r="L44" t="str">
        <f t="shared" si="5"/>
        <v>Order</v>
      </c>
      <c r="O44">
        <v>2</v>
      </c>
      <c r="Q44">
        <v>7</v>
      </c>
      <c r="S44">
        <v>5</v>
      </c>
      <c r="U44" t="str">
        <f t="shared" si="2"/>
        <v>Yes</v>
      </c>
      <c r="W44" t="s">
        <v>86</v>
      </c>
      <c r="Y44" t="s">
        <v>92</v>
      </c>
      <c r="AA44">
        <v>1</v>
      </c>
      <c r="AD44" t="str">
        <f t="shared" si="6"/>
        <v>No</v>
      </c>
      <c r="AG44" t="str">
        <f t="shared" si="3"/>
        <v>No</v>
      </c>
      <c r="AJ44">
        <v>10</v>
      </c>
      <c r="AL44">
        <f t="shared" si="4"/>
        <v>0</v>
      </c>
      <c r="AN44" t="str">
        <f>IF(U44="Yes","Normal Order",IF(AD44="Yes","Rush Order","No Action"))</f>
        <v>Normal Order</v>
      </c>
    </row>
    <row r="45" spans="1:40" x14ac:dyDescent="0.25">
      <c r="A45" t="s">
        <v>54</v>
      </c>
      <c r="B45" t="s">
        <v>9</v>
      </c>
      <c r="C45">
        <v>113</v>
      </c>
      <c r="D45">
        <v>111</v>
      </c>
      <c r="E45">
        <v>38</v>
      </c>
      <c r="F45">
        <v>60</v>
      </c>
      <c r="G45">
        <v>85</v>
      </c>
      <c r="I45">
        <f t="shared" si="1"/>
        <v>22</v>
      </c>
      <c r="L45" t="str">
        <f t="shared" si="5"/>
        <v>Order</v>
      </c>
      <c r="O45">
        <v>2</v>
      </c>
      <c r="Q45">
        <v>8</v>
      </c>
      <c r="S45">
        <v>4</v>
      </c>
      <c r="U45" t="str">
        <f t="shared" si="2"/>
        <v>Yes</v>
      </c>
      <c r="W45" t="s">
        <v>86</v>
      </c>
      <c r="Y45" t="s">
        <v>92</v>
      </c>
      <c r="AA45">
        <v>1</v>
      </c>
      <c r="AD45" t="str">
        <f t="shared" si="6"/>
        <v>No</v>
      </c>
      <c r="AG45" t="str">
        <f t="shared" si="3"/>
        <v>No</v>
      </c>
      <c r="AJ45">
        <v>10</v>
      </c>
      <c r="AL45">
        <f t="shared" si="4"/>
        <v>0</v>
      </c>
      <c r="AN45" t="str">
        <f>IF(U45="Yes","Normal Order",IF(AD45="Yes","Rush Order","No Action"))</f>
        <v>Normal Order</v>
      </c>
    </row>
    <row r="46" spans="1:40" x14ac:dyDescent="0.25">
      <c r="A46" t="s">
        <v>54</v>
      </c>
      <c r="B46" t="s">
        <v>10</v>
      </c>
      <c r="C46">
        <v>112</v>
      </c>
      <c r="D46">
        <v>108</v>
      </c>
      <c r="E46">
        <v>40</v>
      </c>
      <c r="F46">
        <v>60</v>
      </c>
      <c r="G46">
        <v>82</v>
      </c>
      <c r="I46">
        <f t="shared" si="1"/>
        <v>20</v>
      </c>
      <c r="L46" t="str">
        <f t="shared" si="5"/>
        <v>Order</v>
      </c>
      <c r="O46">
        <v>2</v>
      </c>
      <c r="Q46">
        <v>9</v>
      </c>
      <c r="S46">
        <v>3</v>
      </c>
      <c r="U46" t="str">
        <f t="shared" si="2"/>
        <v>Yes</v>
      </c>
      <c r="W46" t="s">
        <v>86</v>
      </c>
      <c r="Y46" t="s">
        <v>92</v>
      </c>
      <c r="AA46">
        <v>1</v>
      </c>
      <c r="AD46" t="str">
        <f t="shared" si="6"/>
        <v>No</v>
      </c>
      <c r="AG46" t="str">
        <f t="shared" si="3"/>
        <v>No</v>
      </c>
      <c r="AJ46">
        <v>10</v>
      </c>
      <c r="AL46">
        <f t="shared" si="4"/>
        <v>0</v>
      </c>
      <c r="AN46" t="str">
        <f>IF(U46="Yes","Normal Order",IF(AD46="Yes","Rush Order","No Action"))</f>
        <v>Normal Order</v>
      </c>
    </row>
    <row r="47" spans="1:40" x14ac:dyDescent="0.25">
      <c r="A47" t="s">
        <v>54</v>
      </c>
      <c r="B47" t="s">
        <v>11</v>
      </c>
      <c r="C47">
        <v>102</v>
      </c>
      <c r="D47">
        <v>88</v>
      </c>
      <c r="E47">
        <v>48</v>
      </c>
      <c r="F47">
        <v>60</v>
      </c>
      <c r="G47">
        <v>64</v>
      </c>
      <c r="I47">
        <f t="shared" si="1"/>
        <v>12</v>
      </c>
      <c r="L47" t="str">
        <f t="shared" si="5"/>
        <v>Order</v>
      </c>
      <c r="O47">
        <v>2</v>
      </c>
      <c r="Q47">
        <v>10</v>
      </c>
      <c r="S47">
        <v>2</v>
      </c>
      <c r="U47" t="str">
        <f t="shared" si="2"/>
        <v>Yes</v>
      </c>
      <c r="W47" t="s">
        <v>86</v>
      </c>
      <c r="Y47" t="s">
        <v>92</v>
      </c>
      <c r="AA47">
        <v>1</v>
      </c>
      <c r="AD47" t="str">
        <f t="shared" si="6"/>
        <v>No</v>
      </c>
      <c r="AG47" t="str">
        <f t="shared" si="3"/>
        <v>No</v>
      </c>
      <c r="AJ47">
        <v>10</v>
      </c>
      <c r="AL47">
        <f t="shared" si="4"/>
        <v>0</v>
      </c>
      <c r="AN47" t="str">
        <f>IF(U47="Yes","Normal Order",IF(AD47="Yes","Rush Order","No Action"))</f>
        <v>Normal Order</v>
      </c>
    </row>
    <row r="48" spans="1:40" x14ac:dyDescent="0.25">
      <c r="A48" t="s">
        <v>54</v>
      </c>
      <c r="B48" t="s">
        <v>12</v>
      </c>
      <c r="C48">
        <v>103</v>
      </c>
      <c r="D48">
        <v>90</v>
      </c>
      <c r="E48">
        <v>44</v>
      </c>
      <c r="F48">
        <v>60</v>
      </c>
      <c r="G48">
        <v>69</v>
      </c>
      <c r="I48">
        <f t="shared" si="1"/>
        <v>16</v>
      </c>
      <c r="L48" t="str">
        <f t="shared" si="5"/>
        <v>Order</v>
      </c>
      <c r="O48">
        <v>2</v>
      </c>
      <c r="Q48">
        <v>11</v>
      </c>
      <c r="S48">
        <v>1</v>
      </c>
      <c r="U48" t="str">
        <f t="shared" si="2"/>
        <v>No</v>
      </c>
      <c r="W48" t="s">
        <v>86</v>
      </c>
      <c r="Y48" t="s">
        <v>92</v>
      </c>
      <c r="AA48">
        <v>1</v>
      </c>
      <c r="AD48" t="str">
        <f t="shared" si="6"/>
        <v>Yes</v>
      </c>
      <c r="AG48" t="str">
        <f t="shared" si="3"/>
        <v>Yes</v>
      </c>
      <c r="AJ48">
        <v>10</v>
      </c>
      <c r="AL48">
        <f t="shared" si="4"/>
        <v>828</v>
      </c>
      <c r="AN48" t="str">
        <f>IF(U48="Yes","Normal Order",IF(AD48="Yes","Rush Order","No Action"))</f>
        <v>Rush Order</v>
      </c>
    </row>
    <row r="49" spans="1:40" x14ac:dyDescent="0.25">
      <c r="A49" t="s">
        <v>54</v>
      </c>
      <c r="B49" t="s">
        <v>13</v>
      </c>
      <c r="C49">
        <v>116</v>
      </c>
      <c r="D49">
        <v>114</v>
      </c>
      <c r="E49">
        <v>50</v>
      </c>
      <c r="F49">
        <v>60</v>
      </c>
      <c r="G49">
        <v>76</v>
      </c>
      <c r="I49">
        <f t="shared" si="1"/>
        <v>10</v>
      </c>
      <c r="L49" t="str">
        <f t="shared" si="5"/>
        <v>Order</v>
      </c>
      <c r="O49">
        <v>2</v>
      </c>
      <c r="Q49">
        <v>12</v>
      </c>
      <c r="S49">
        <v>0</v>
      </c>
      <c r="U49" t="str">
        <f t="shared" si="2"/>
        <v>No</v>
      </c>
      <c r="W49" t="s">
        <v>86</v>
      </c>
      <c r="Y49" t="s">
        <v>92</v>
      </c>
      <c r="AA49">
        <v>1</v>
      </c>
      <c r="AD49" t="str">
        <f t="shared" si="6"/>
        <v>Yes</v>
      </c>
      <c r="AG49" t="str">
        <f t="shared" si="3"/>
        <v>No</v>
      </c>
      <c r="AJ49">
        <v>10</v>
      </c>
      <c r="AL49">
        <f t="shared" si="4"/>
        <v>912</v>
      </c>
      <c r="AN49" t="str">
        <f>IF(U49="Yes","Normal Order",IF(AD49="Yes","Rush Order","No Action"))</f>
        <v>Rush Order</v>
      </c>
    </row>
    <row r="50" spans="1:40" x14ac:dyDescent="0.25">
      <c r="A50" t="s">
        <v>55</v>
      </c>
      <c r="B50" t="s">
        <v>2</v>
      </c>
      <c r="C50">
        <v>111</v>
      </c>
      <c r="D50">
        <v>101</v>
      </c>
      <c r="E50">
        <v>51</v>
      </c>
      <c r="F50">
        <v>60</v>
      </c>
      <c r="G50">
        <v>70</v>
      </c>
      <c r="I50">
        <f t="shared" si="1"/>
        <v>9</v>
      </c>
      <c r="L50" t="str">
        <f t="shared" si="5"/>
        <v>Order</v>
      </c>
      <c r="O50">
        <v>2</v>
      </c>
      <c r="Q50">
        <v>1</v>
      </c>
      <c r="S50">
        <v>11</v>
      </c>
      <c r="U50" t="str">
        <f t="shared" si="2"/>
        <v>Yes</v>
      </c>
      <c r="W50" t="s">
        <v>87</v>
      </c>
      <c r="Y50" t="s">
        <v>93</v>
      </c>
      <c r="AA50">
        <v>1</v>
      </c>
      <c r="AD50" t="str">
        <f t="shared" si="6"/>
        <v>No</v>
      </c>
      <c r="AG50" t="str">
        <f t="shared" si="3"/>
        <v>No</v>
      </c>
      <c r="AJ50">
        <v>10</v>
      </c>
      <c r="AL50">
        <f t="shared" si="4"/>
        <v>0</v>
      </c>
      <c r="AN50" t="str">
        <f>IF(U50="Yes","Normal Order",IF(AD50="Yes","Rush Order","No Action"))</f>
        <v>Normal Order</v>
      </c>
    </row>
    <row r="51" spans="1:40" x14ac:dyDescent="0.25">
      <c r="A51" t="s">
        <v>55</v>
      </c>
      <c r="B51" t="s">
        <v>3</v>
      </c>
      <c r="C51">
        <v>83</v>
      </c>
      <c r="D51">
        <v>81</v>
      </c>
      <c r="E51">
        <v>52</v>
      </c>
      <c r="F51">
        <v>60</v>
      </c>
      <c r="G51">
        <v>41</v>
      </c>
      <c r="I51">
        <f t="shared" si="1"/>
        <v>8</v>
      </c>
      <c r="L51" t="str">
        <f t="shared" si="5"/>
        <v>Order</v>
      </c>
      <c r="O51">
        <v>2</v>
      </c>
      <c r="Q51">
        <v>2</v>
      </c>
      <c r="S51">
        <v>10</v>
      </c>
      <c r="U51" t="str">
        <f t="shared" si="2"/>
        <v>Yes</v>
      </c>
      <c r="W51" t="s">
        <v>87</v>
      </c>
      <c r="Y51" t="s">
        <v>93</v>
      </c>
      <c r="AA51">
        <v>1</v>
      </c>
      <c r="AD51" t="str">
        <f t="shared" si="6"/>
        <v>No</v>
      </c>
      <c r="AG51" t="str">
        <f t="shared" si="3"/>
        <v>No</v>
      </c>
      <c r="AJ51">
        <v>10</v>
      </c>
      <c r="AL51">
        <f t="shared" si="4"/>
        <v>0</v>
      </c>
      <c r="AN51" t="str">
        <f>IF(U51="Yes","Normal Order",IF(AD51="Yes","Rush Order","No Action"))</f>
        <v>Normal Order</v>
      </c>
    </row>
    <row r="52" spans="1:40" x14ac:dyDescent="0.25">
      <c r="A52" t="s">
        <v>55</v>
      </c>
      <c r="B52" t="s">
        <v>4</v>
      </c>
      <c r="C52">
        <v>109</v>
      </c>
      <c r="D52">
        <v>104</v>
      </c>
      <c r="E52">
        <v>61</v>
      </c>
      <c r="F52">
        <v>60</v>
      </c>
      <c r="G52">
        <v>58</v>
      </c>
      <c r="I52">
        <f t="shared" si="1"/>
        <v>-1</v>
      </c>
      <c r="L52" t="str">
        <f t="shared" si="5"/>
        <v>No Action</v>
      </c>
      <c r="O52">
        <v>2</v>
      </c>
      <c r="Q52">
        <v>3</v>
      </c>
      <c r="S52">
        <v>9</v>
      </c>
      <c r="U52" t="str">
        <f t="shared" si="2"/>
        <v>No</v>
      </c>
      <c r="W52" t="s">
        <v>87</v>
      </c>
      <c r="Y52" t="s">
        <v>93</v>
      </c>
      <c r="AA52">
        <v>1</v>
      </c>
      <c r="AD52" t="str">
        <f t="shared" si="6"/>
        <v>No</v>
      </c>
      <c r="AG52" t="str">
        <f t="shared" si="3"/>
        <v>No</v>
      </c>
      <c r="AJ52">
        <v>10</v>
      </c>
      <c r="AL52">
        <f t="shared" si="4"/>
        <v>0</v>
      </c>
      <c r="AN52" t="str">
        <f>IF(U52="Yes","Normal Order",IF(AD52="Yes","Rush Order","No Action"))</f>
        <v>No Action</v>
      </c>
    </row>
    <row r="53" spans="1:40" x14ac:dyDescent="0.25">
      <c r="A53" t="s">
        <v>55</v>
      </c>
      <c r="B53" t="s">
        <v>5</v>
      </c>
      <c r="C53">
        <v>116</v>
      </c>
      <c r="D53">
        <v>105</v>
      </c>
      <c r="E53">
        <v>61</v>
      </c>
      <c r="F53">
        <v>60</v>
      </c>
      <c r="G53">
        <v>65</v>
      </c>
      <c r="I53">
        <f t="shared" si="1"/>
        <v>-1</v>
      </c>
      <c r="L53" t="str">
        <f t="shared" si="5"/>
        <v>No Action</v>
      </c>
      <c r="O53">
        <v>2</v>
      </c>
      <c r="Q53">
        <v>4</v>
      </c>
      <c r="S53">
        <v>8</v>
      </c>
      <c r="U53" t="str">
        <f t="shared" si="2"/>
        <v>No</v>
      </c>
      <c r="W53" t="s">
        <v>87</v>
      </c>
      <c r="Y53" t="s">
        <v>93</v>
      </c>
      <c r="AA53">
        <v>1</v>
      </c>
      <c r="AD53" t="str">
        <f t="shared" si="6"/>
        <v>No</v>
      </c>
      <c r="AG53" t="str">
        <f t="shared" si="3"/>
        <v>No</v>
      </c>
      <c r="AJ53">
        <v>10</v>
      </c>
      <c r="AL53">
        <f t="shared" si="4"/>
        <v>0</v>
      </c>
      <c r="AN53" t="str">
        <f>IF(U53="Yes","Normal Order",IF(AD53="Yes","Rush Order","No Action"))</f>
        <v>No Action</v>
      </c>
    </row>
    <row r="54" spans="1:40" x14ac:dyDescent="0.25">
      <c r="A54" t="s">
        <v>55</v>
      </c>
      <c r="B54" t="s">
        <v>6</v>
      </c>
      <c r="C54">
        <v>102</v>
      </c>
      <c r="D54">
        <v>101</v>
      </c>
      <c r="E54">
        <v>57</v>
      </c>
      <c r="F54">
        <v>60</v>
      </c>
      <c r="G54">
        <v>55</v>
      </c>
      <c r="I54">
        <f t="shared" si="1"/>
        <v>3</v>
      </c>
      <c r="L54" t="str">
        <f t="shared" si="5"/>
        <v>Order</v>
      </c>
      <c r="O54">
        <v>2</v>
      </c>
      <c r="Q54">
        <v>5</v>
      </c>
      <c r="S54">
        <v>7</v>
      </c>
      <c r="U54" t="str">
        <f t="shared" si="2"/>
        <v>Yes</v>
      </c>
      <c r="W54" t="s">
        <v>87</v>
      </c>
      <c r="Y54" t="s">
        <v>93</v>
      </c>
      <c r="AA54">
        <v>1</v>
      </c>
      <c r="AD54" t="str">
        <f t="shared" si="6"/>
        <v>No</v>
      </c>
      <c r="AG54" t="str">
        <f t="shared" si="3"/>
        <v>No</v>
      </c>
      <c r="AJ54">
        <v>10</v>
      </c>
      <c r="AL54">
        <f t="shared" si="4"/>
        <v>0</v>
      </c>
      <c r="AN54" t="str">
        <f>IF(U54="Yes","Normal Order",IF(AD54="Yes","Rush Order","No Action"))</f>
        <v>Normal Order</v>
      </c>
    </row>
    <row r="55" spans="1:40" x14ac:dyDescent="0.25">
      <c r="A55" t="s">
        <v>55</v>
      </c>
      <c r="B55" t="s">
        <v>7</v>
      </c>
      <c r="C55">
        <v>118</v>
      </c>
      <c r="D55">
        <v>109</v>
      </c>
      <c r="E55">
        <v>47</v>
      </c>
      <c r="F55">
        <v>60</v>
      </c>
      <c r="G55">
        <v>81</v>
      </c>
      <c r="I55">
        <f t="shared" si="1"/>
        <v>13</v>
      </c>
      <c r="L55" t="str">
        <f t="shared" si="5"/>
        <v>Order</v>
      </c>
      <c r="O55">
        <v>2</v>
      </c>
      <c r="Q55">
        <v>6</v>
      </c>
      <c r="S55">
        <v>6</v>
      </c>
      <c r="U55" t="str">
        <f t="shared" si="2"/>
        <v>Yes</v>
      </c>
      <c r="W55" t="s">
        <v>87</v>
      </c>
      <c r="Y55" t="s">
        <v>93</v>
      </c>
      <c r="AA55">
        <v>1</v>
      </c>
      <c r="AD55" t="str">
        <f t="shared" si="6"/>
        <v>No</v>
      </c>
      <c r="AG55" t="str">
        <f t="shared" si="3"/>
        <v>No</v>
      </c>
      <c r="AJ55">
        <v>10</v>
      </c>
      <c r="AL55">
        <f t="shared" si="4"/>
        <v>0</v>
      </c>
      <c r="AN55" t="str">
        <f>IF(U55="Yes","Normal Order",IF(AD55="Yes","Rush Order","No Action"))</f>
        <v>Normal Order</v>
      </c>
    </row>
    <row r="56" spans="1:40" x14ac:dyDescent="0.25">
      <c r="A56" t="s">
        <v>55</v>
      </c>
      <c r="B56" t="s">
        <v>8</v>
      </c>
      <c r="C56">
        <v>94</v>
      </c>
      <c r="D56">
        <v>82</v>
      </c>
      <c r="E56">
        <v>37</v>
      </c>
      <c r="F56">
        <v>60</v>
      </c>
      <c r="G56">
        <v>67</v>
      </c>
      <c r="I56">
        <f t="shared" si="1"/>
        <v>23</v>
      </c>
      <c r="L56" t="str">
        <f t="shared" si="5"/>
        <v>Order</v>
      </c>
      <c r="O56">
        <v>2</v>
      </c>
      <c r="Q56">
        <v>7</v>
      </c>
      <c r="S56">
        <v>5</v>
      </c>
      <c r="U56" t="str">
        <f t="shared" si="2"/>
        <v>Yes</v>
      </c>
      <c r="W56" t="s">
        <v>87</v>
      </c>
      <c r="Y56" t="s">
        <v>93</v>
      </c>
      <c r="AA56">
        <v>1</v>
      </c>
      <c r="AD56" t="str">
        <f t="shared" si="6"/>
        <v>No</v>
      </c>
      <c r="AG56" t="str">
        <f t="shared" si="3"/>
        <v>No</v>
      </c>
      <c r="AJ56">
        <v>10</v>
      </c>
      <c r="AL56">
        <f t="shared" si="4"/>
        <v>0</v>
      </c>
      <c r="AN56" t="str">
        <f>IF(U56="Yes","Normal Order",IF(AD56="Yes","Rush Order","No Action"))</f>
        <v>Normal Order</v>
      </c>
    </row>
    <row r="57" spans="1:40" x14ac:dyDescent="0.25">
      <c r="A57" t="s">
        <v>55</v>
      </c>
      <c r="B57" t="s">
        <v>9</v>
      </c>
      <c r="C57">
        <v>108</v>
      </c>
      <c r="D57">
        <v>95</v>
      </c>
      <c r="E57">
        <v>46</v>
      </c>
      <c r="F57">
        <v>60</v>
      </c>
      <c r="G57">
        <v>72</v>
      </c>
      <c r="I57">
        <f t="shared" si="1"/>
        <v>14</v>
      </c>
      <c r="L57" t="str">
        <f t="shared" si="5"/>
        <v>Order</v>
      </c>
      <c r="O57">
        <v>2</v>
      </c>
      <c r="Q57">
        <v>8</v>
      </c>
      <c r="S57">
        <v>4</v>
      </c>
      <c r="U57" t="str">
        <f t="shared" si="2"/>
        <v>Yes</v>
      </c>
      <c r="W57" t="s">
        <v>87</v>
      </c>
      <c r="Y57" t="s">
        <v>93</v>
      </c>
      <c r="AA57">
        <v>1</v>
      </c>
      <c r="AD57" t="str">
        <f t="shared" si="6"/>
        <v>No</v>
      </c>
      <c r="AG57" t="str">
        <f t="shared" si="3"/>
        <v>No</v>
      </c>
      <c r="AJ57">
        <v>10</v>
      </c>
      <c r="AL57">
        <f t="shared" si="4"/>
        <v>0</v>
      </c>
      <c r="AN57" t="str">
        <f>IF(U57="Yes","Normal Order",IF(AD57="Yes","Rush Order","No Action"))</f>
        <v>Normal Order</v>
      </c>
    </row>
    <row r="58" spans="1:40" x14ac:dyDescent="0.25">
      <c r="A58" t="s">
        <v>55</v>
      </c>
      <c r="B58" t="s">
        <v>10</v>
      </c>
      <c r="C58">
        <v>115</v>
      </c>
      <c r="D58">
        <v>107</v>
      </c>
      <c r="E58">
        <v>48</v>
      </c>
      <c r="F58">
        <v>60</v>
      </c>
      <c r="G58">
        <v>77</v>
      </c>
      <c r="I58">
        <f t="shared" si="1"/>
        <v>12</v>
      </c>
      <c r="L58" t="str">
        <f t="shared" si="5"/>
        <v>Order</v>
      </c>
      <c r="O58">
        <v>2</v>
      </c>
      <c r="Q58">
        <v>9</v>
      </c>
      <c r="S58">
        <v>3</v>
      </c>
      <c r="U58" t="str">
        <f t="shared" si="2"/>
        <v>Yes</v>
      </c>
      <c r="W58" t="s">
        <v>87</v>
      </c>
      <c r="Y58" t="s">
        <v>93</v>
      </c>
      <c r="AA58">
        <v>1</v>
      </c>
      <c r="AD58" t="str">
        <f t="shared" si="6"/>
        <v>No</v>
      </c>
      <c r="AG58" t="str">
        <f t="shared" si="3"/>
        <v>No</v>
      </c>
      <c r="AJ58">
        <v>10</v>
      </c>
      <c r="AL58">
        <f t="shared" si="4"/>
        <v>0</v>
      </c>
      <c r="AN58" t="str">
        <f>IF(U58="Yes","Normal Order",IF(AD58="Yes","Rush Order","No Action"))</f>
        <v>Normal Order</v>
      </c>
    </row>
    <row r="59" spans="1:40" x14ac:dyDescent="0.25">
      <c r="A59" t="s">
        <v>55</v>
      </c>
      <c r="B59" t="s">
        <v>11</v>
      </c>
      <c r="C59">
        <v>92</v>
      </c>
      <c r="D59">
        <v>88</v>
      </c>
      <c r="E59">
        <v>46</v>
      </c>
      <c r="F59">
        <v>60</v>
      </c>
      <c r="G59">
        <v>56</v>
      </c>
      <c r="I59">
        <f t="shared" si="1"/>
        <v>14</v>
      </c>
      <c r="L59" t="str">
        <f t="shared" si="5"/>
        <v>Order</v>
      </c>
      <c r="O59">
        <v>2</v>
      </c>
      <c r="Q59">
        <v>10</v>
      </c>
      <c r="S59">
        <v>2</v>
      </c>
      <c r="U59" t="str">
        <f t="shared" si="2"/>
        <v>Yes</v>
      </c>
      <c r="W59" t="s">
        <v>87</v>
      </c>
      <c r="Y59" t="s">
        <v>93</v>
      </c>
      <c r="AA59">
        <v>1</v>
      </c>
      <c r="AD59" t="str">
        <f t="shared" si="6"/>
        <v>No</v>
      </c>
      <c r="AG59" t="str">
        <f t="shared" si="3"/>
        <v>No</v>
      </c>
      <c r="AJ59">
        <v>10</v>
      </c>
      <c r="AL59">
        <f t="shared" si="4"/>
        <v>0</v>
      </c>
      <c r="AN59" t="str">
        <f>IF(U59="Yes","Normal Order",IF(AD59="Yes","Rush Order","No Action"))</f>
        <v>Normal Order</v>
      </c>
    </row>
    <row r="60" spans="1:40" x14ac:dyDescent="0.25">
      <c r="A60" t="s">
        <v>55</v>
      </c>
      <c r="B60" t="s">
        <v>12</v>
      </c>
      <c r="C60">
        <v>111</v>
      </c>
      <c r="D60">
        <v>106</v>
      </c>
      <c r="E60">
        <v>38</v>
      </c>
      <c r="F60">
        <v>60</v>
      </c>
      <c r="G60">
        <v>83</v>
      </c>
      <c r="I60">
        <f t="shared" si="1"/>
        <v>22</v>
      </c>
      <c r="L60" t="str">
        <f t="shared" si="5"/>
        <v>Order</v>
      </c>
      <c r="O60">
        <v>2</v>
      </c>
      <c r="Q60">
        <v>11</v>
      </c>
      <c r="S60">
        <v>1</v>
      </c>
      <c r="U60" t="str">
        <f t="shared" si="2"/>
        <v>No</v>
      </c>
      <c r="W60" t="s">
        <v>87</v>
      </c>
      <c r="Y60" t="s">
        <v>93</v>
      </c>
      <c r="AA60">
        <v>1</v>
      </c>
      <c r="AD60" t="str">
        <f t="shared" si="6"/>
        <v>Yes</v>
      </c>
      <c r="AG60" t="str">
        <f t="shared" si="3"/>
        <v>Yes</v>
      </c>
      <c r="AJ60">
        <v>10</v>
      </c>
      <c r="AL60">
        <f t="shared" si="4"/>
        <v>996</v>
      </c>
      <c r="AN60" t="str">
        <f>IF(U60="Yes","Normal Order",IF(AD60="Yes","Rush Order","No Action"))</f>
        <v>Rush Order</v>
      </c>
    </row>
    <row r="61" spans="1:40" x14ac:dyDescent="0.25">
      <c r="A61" t="s">
        <v>55</v>
      </c>
      <c r="B61" t="s">
        <v>13</v>
      </c>
      <c r="C61">
        <v>86</v>
      </c>
      <c r="D61">
        <v>75</v>
      </c>
      <c r="E61">
        <v>34</v>
      </c>
      <c r="F61">
        <v>60</v>
      </c>
      <c r="G61">
        <v>62</v>
      </c>
      <c r="I61">
        <f t="shared" si="1"/>
        <v>26</v>
      </c>
      <c r="L61" t="str">
        <f t="shared" si="5"/>
        <v>Order</v>
      </c>
      <c r="O61">
        <v>2</v>
      </c>
      <c r="Q61">
        <v>12</v>
      </c>
      <c r="S61">
        <v>0</v>
      </c>
      <c r="U61" t="str">
        <f t="shared" si="2"/>
        <v>No</v>
      </c>
      <c r="W61" t="s">
        <v>87</v>
      </c>
      <c r="Y61" t="s">
        <v>93</v>
      </c>
      <c r="AA61">
        <v>1</v>
      </c>
      <c r="AD61" t="str">
        <f t="shared" si="6"/>
        <v>Yes</v>
      </c>
      <c r="AG61" t="str">
        <f t="shared" si="3"/>
        <v>No</v>
      </c>
      <c r="AJ61">
        <v>10</v>
      </c>
      <c r="AL61">
        <f t="shared" si="4"/>
        <v>744</v>
      </c>
      <c r="AN61" t="str">
        <f>IF(U61="Yes","Normal Order",IF(AD61="Yes","Rush Order","No Action"))</f>
        <v>Rush Order</v>
      </c>
    </row>
    <row r="62" spans="1:40" x14ac:dyDescent="0.25">
      <c r="A62" t="s">
        <v>56</v>
      </c>
      <c r="B62" t="s">
        <v>2</v>
      </c>
      <c r="C62">
        <v>85</v>
      </c>
      <c r="D62">
        <v>72</v>
      </c>
      <c r="E62">
        <v>41</v>
      </c>
      <c r="F62">
        <v>60</v>
      </c>
      <c r="G62">
        <v>54</v>
      </c>
      <c r="I62">
        <f t="shared" si="1"/>
        <v>19</v>
      </c>
      <c r="L62" t="str">
        <f t="shared" si="5"/>
        <v>Order</v>
      </c>
      <c r="O62">
        <v>2</v>
      </c>
      <c r="Q62">
        <v>1</v>
      </c>
      <c r="S62">
        <v>11</v>
      </c>
      <c r="U62" t="str">
        <f t="shared" si="2"/>
        <v>Yes</v>
      </c>
      <c r="W62" t="s">
        <v>88</v>
      </c>
      <c r="Y62" t="s">
        <v>94</v>
      </c>
      <c r="AA62">
        <v>1</v>
      </c>
      <c r="AD62" t="str">
        <f t="shared" si="6"/>
        <v>No</v>
      </c>
      <c r="AG62" t="str">
        <f t="shared" si="3"/>
        <v>No</v>
      </c>
      <c r="AJ62">
        <v>10</v>
      </c>
      <c r="AL62">
        <f t="shared" si="4"/>
        <v>0</v>
      </c>
      <c r="AN62" t="str">
        <f>IF(U62="Yes","Normal Order",IF(AD62="Yes","Rush Order","No Action"))</f>
        <v>Normal Order</v>
      </c>
    </row>
    <row r="63" spans="1:40" x14ac:dyDescent="0.25">
      <c r="A63" t="s">
        <v>56</v>
      </c>
      <c r="B63" t="s">
        <v>3</v>
      </c>
      <c r="C63">
        <v>87</v>
      </c>
      <c r="D63">
        <v>81</v>
      </c>
      <c r="E63">
        <v>35</v>
      </c>
      <c r="F63">
        <v>60</v>
      </c>
      <c r="G63">
        <v>62</v>
      </c>
      <c r="I63">
        <f t="shared" si="1"/>
        <v>25</v>
      </c>
      <c r="L63" t="str">
        <f t="shared" si="5"/>
        <v>Order</v>
      </c>
      <c r="O63">
        <v>2</v>
      </c>
      <c r="Q63">
        <v>2</v>
      </c>
      <c r="S63">
        <v>10</v>
      </c>
      <c r="U63" t="str">
        <f t="shared" si="2"/>
        <v>Yes</v>
      </c>
      <c r="W63" t="s">
        <v>88</v>
      </c>
      <c r="Y63" t="s">
        <v>94</v>
      </c>
      <c r="AA63">
        <v>1</v>
      </c>
      <c r="AD63" t="str">
        <f t="shared" si="6"/>
        <v>No</v>
      </c>
      <c r="AG63" t="str">
        <f t="shared" si="3"/>
        <v>No</v>
      </c>
      <c r="AJ63">
        <v>10</v>
      </c>
      <c r="AL63">
        <f t="shared" si="4"/>
        <v>0</v>
      </c>
      <c r="AN63" t="str">
        <f>IF(U63="Yes","Normal Order",IF(AD63="Yes","Rush Order","No Action"))</f>
        <v>Normal Order</v>
      </c>
    </row>
    <row r="64" spans="1:40" x14ac:dyDescent="0.25">
      <c r="A64" t="s">
        <v>56</v>
      </c>
      <c r="B64" t="s">
        <v>4</v>
      </c>
      <c r="C64">
        <v>106</v>
      </c>
      <c r="D64">
        <v>105</v>
      </c>
      <c r="E64">
        <v>25</v>
      </c>
      <c r="F64">
        <v>60</v>
      </c>
      <c r="G64">
        <v>91</v>
      </c>
      <c r="I64">
        <f t="shared" si="1"/>
        <v>35</v>
      </c>
      <c r="L64" t="str">
        <f t="shared" si="5"/>
        <v>Order</v>
      </c>
      <c r="O64">
        <v>2</v>
      </c>
      <c r="Q64">
        <v>3</v>
      </c>
      <c r="S64">
        <v>9</v>
      </c>
      <c r="U64" t="str">
        <f t="shared" si="2"/>
        <v>Yes</v>
      </c>
      <c r="W64" t="s">
        <v>88</v>
      </c>
      <c r="Y64" t="s">
        <v>94</v>
      </c>
      <c r="AA64">
        <v>1</v>
      </c>
      <c r="AD64" t="str">
        <f t="shared" si="6"/>
        <v>No</v>
      </c>
      <c r="AG64" t="str">
        <f t="shared" si="3"/>
        <v>No</v>
      </c>
      <c r="AJ64">
        <v>10</v>
      </c>
      <c r="AL64">
        <f t="shared" si="4"/>
        <v>0</v>
      </c>
      <c r="AN64" t="str">
        <f>IF(U64="Yes","Normal Order",IF(AD64="Yes","Rush Order","No Action"))</f>
        <v>Normal Order</v>
      </c>
    </row>
    <row r="65" spans="1:40" x14ac:dyDescent="0.25">
      <c r="A65" t="s">
        <v>56</v>
      </c>
      <c r="B65" t="s">
        <v>5</v>
      </c>
      <c r="C65">
        <v>88</v>
      </c>
      <c r="D65">
        <v>86</v>
      </c>
      <c r="E65">
        <v>15</v>
      </c>
      <c r="F65">
        <v>60</v>
      </c>
      <c r="G65">
        <v>83</v>
      </c>
      <c r="I65">
        <f t="shared" si="1"/>
        <v>45</v>
      </c>
      <c r="L65" t="str">
        <f t="shared" si="5"/>
        <v>Order</v>
      </c>
      <c r="O65">
        <v>2</v>
      </c>
      <c r="Q65">
        <v>4</v>
      </c>
      <c r="S65">
        <v>8</v>
      </c>
      <c r="U65" t="str">
        <f t="shared" si="2"/>
        <v>Yes</v>
      </c>
      <c r="W65" t="s">
        <v>88</v>
      </c>
      <c r="Y65" t="s">
        <v>94</v>
      </c>
      <c r="AA65">
        <v>1</v>
      </c>
      <c r="AD65" t="str">
        <f t="shared" si="6"/>
        <v>No</v>
      </c>
      <c r="AG65" t="str">
        <f t="shared" si="3"/>
        <v>No</v>
      </c>
      <c r="AJ65">
        <v>10</v>
      </c>
      <c r="AL65">
        <f t="shared" si="4"/>
        <v>0</v>
      </c>
      <c r="AN65" t="str">
        <f>IF(U65="Yes","Normal Order",IF(AD65="Yes","Rush Order","No Action"))</f>
        <v>Normal Order</v>
      </c>
    </row>
    <row r="66" spans="1:40" x14ac:dyDescent="0.25">
      <c r="A66" t="s">
        <v>56</v>
      </c>
      <c r="B66" t="s">
        <v>6</v>
      </c>
      <c r="C66">
        <v>116</v>
      </c>
      <c r="D66">
        <v>116</v>
      </c>
      <c r="E66">
        <v>23</v>
      </c>
      <c r="F66">
        <v>60</v>
      </c>
      <c r="G66">
        <v>103</v>
      </c>
      <c r="I66">
        <f t="shared" si="1"/>
        <v>37</v>
      </c>
      <c r="L66" t="str">
        <f t="shared" si="5"/>
        <v>Order</v>
      </c>
      <c r="O66">
        <v>2</v>
      </c>
      <c r="Q66">
        <v>5</v>
      </c>
      <c r="S66">
        <v>7</v>
      </c>
      <c r="U66" t="str">
        <f t="shared" si="2"/>
        <v>Yes</v>
      </c>
      <c r="W66" t="s">
        <v>88</v>
      </c>
      <c r="Y66" t="s">
        <v>94</v>
      </c>
      <c r="AA66">
        <v>1</v>
      </c>
      <c r="AD66" t="str">
        <f t="shared" ref="AD66:AD73" si="7">IF(AND(I66&gt;0, S66&lt;O66), "Yes", "No")</f>
        <v>No</v>
      </c>
      <c r="AG66" t="str">
        <f t="shared" si="3"/>
        <v>No</v>
      </c>
      <c r="AJ66">
        <v>10</v>
      </c>
      <c r="AL66">
        <f t="shared" si="4"/>
        <v>0</v>
      </c>
      <c r="AN66" t="str">
        <f>IF(U66="Yes","Normal Order",IF(AD66="Yes","Rush Order","No Action"))</f>
        <v>Normal Order</v>
      </c>
    </row>
    <row r="67" spans="1:40" x14ac:dyDescent="0.25">
      <c r="A67" t="s">
        <v>56</v>
      </c>
      <c r="B67" t="s">
        <v>7</v>
      </c>
      <c r="C67">
        <v>112</v>
      </c>
      <c r="D67">
        <v>108</v>
      </c>
      <c r="E67">
        <v>14</v>
      </c>
      <c r="F67">
        <v>60</v>
      </c>
      <c r="G67">
        <v>108</v>
      </c>
      <c r="I67">
        <f t="shared" ref="I67:I73" si="8">F67-E67</f>
        <v>46</v>
      </c>
      <c r="L67" t="str">
        <f t="shared" ref="L67:L73" si="9">IF(I67 &gt; 0,  "Order", "No Action")</f>
        <v>Order</v>
      </c>
      <c r="O67">
        <v>2</v>
      </c>
      <c r="Q67">
        <v>6</v>
      </c>
      <c r="S67">
        <v>6</v>
      </c>
      <c r="U67" t="str">
        <f t="shared" ref="U67:U73" si="10">IF(AND(I67&gt;0, S67&gt;=O67), "Yes", "No")</f>
        <v>Yes</v>
      </c>
      <c r="W67" t="s">
        <v>88</v>
      </c>
      <c r="Y67" t="s">
        <v>94</v>
      </c>
      <c r="AA67">
        <v>1</v>
      </c>
      <c r="AD67" t="str">
        <f t="shared" si="7"/>
        <v>No</v>
      </c>
      <c r="AG67" t="str">
        <f t="shared" ref="AG67:AG73" si="11">IF(AND(AD67="Yes", S67&gt;=AA67), "Yes", "No")</f>
        <v>No</v>
      </c>
      <c r="AJ67">
        <v>10</v>
      </c>
      <c r="AL67">
        <f t="shared" ref="AL67:AL73" si="12">IF(AD67="Yes", G67*AJ67*1.2, 0)</f>
        <v>0</v>
      </c>
      <c r="AN67" t="str">
        <f>IF(U67="Yes","Normal Order",IF(AD67="Yes","Rush Order","No Action"))</f>
        <v>Normal Order</v>
      </c>
    </row>
    <row r="68" spans="1:40" x14ac:dyDescent="0.25">
      <c r="A68" t="s">
        <v>56</v>
      </c>
      <c r="B68" t="s">
        <v>8</v>
      </c>
      <c r="C68">
        <v>103</v>
      </c>
      <c r="D68">
        <v>103</v>
      </c>
      <c r="E68">
        <v>15</v>
      </c>
      <c r="F68">
        <v>60</v>
      </c>
      <c r="G68">
        <v>98</v>
      </c>
      <c r="I68">
        <f t="shared" si="8"/>
        <v>45</v>
      </c>
      <c r="L68" t="str">
        <f t="shared" si="9"/>
        <v>Order</v>
      </c>
      <c r="O68">
        <v>2</v>
      </c>
      <c r="Q68">
        <v>7</v>
      </c>
      <c r="S68">
        <v>5</v>
      </c>
      <c r="U68" t="str">
        <f t="shared" si="10"/>
        <v>Yes</v>
      </c>
      <c r="W68" t="s">
        <v>88</v>
      </c>
      <c r="Y68" t="s">
        <v>94</v>
      </c>
      <c r="AA68">
        <v>1</v>
      </c>
      <c r="AD68" t="str">
        <f t="shared" si="7"/>
        <v>No</v>
      </c>
      <c r="AG68" t="str">
        <f t="shared" si="11"/>
        <v>No</v>
      </c>
      <c r="AJ68">
        <v>10</v>
      </c>
      <c r="AL68">
        <f t="shared" si="12"/>
        <v>0</v>
      </c>
      <c r="AN68" t="str">
        <f>IF(U68="Yes","Normal Order",IF(AD68="Yes","Rush Order","No Action"))</f>
        <v>Normal Order</v>
      </c>
    </row>
    <row r="69" spans="1:40" x14ac:dyDescent="0.25">
      <c r="A69" t="s">
        <v>56</v>
      </c>
      <c r="B69" t="s">
        <v>9</v>
      </c>
      <c r="C69">
        <v>94</v>
      </c>
      <c r="D69">
        <v>87</v>
      </c>
      <c r="E69">
        <v>10</v>
      </c>
      <c r="F69">
        <v>60</v>
      </c>
      <c r="G69">
        <v>94</v>
      </c>
      <c r="I69">
        <f t="shared" si="8"/>
        <v>50</v>
      </c>
      <c r="L69" t="str">
        <f t="shared" si="9"/>
        <v>Order</v>
      </c>
      <c r="O69">
        <v>2</v>
      </c>
      <c r="Q69">
        <v>8</v>
      </c>
      <c r="S69">
        <v>4</v>
      </c>
      <c r="U69" t="str">
        <f t="shared" si="10"/>
        <v>Yes</v>
      </c>
      <c r="W69" t="s">
        <v>88</v>
      </c>
      <c r="Y69" t="s">
        <v>94</v>
      </c>
      <c r="AA69">
        <v>1</v>
      </c>
      <c r="AD69" t="str">
        <f t="shared" si="7"/>
        <v>No</v>
      </c>
      <c r="AG69" t="str">
        <f t="shared" si="11"/>
        <v>No</v>
      </c>
      <c r="AJ69">
        <v>10</v>
      </c>
      <c r="AL69">
        <f t="shared" si="12"/>
        <v>0</v>
      </c>
      <c r="AN69" t="str">
        <f>IF(U69="Yes","Normal Order",IF(AD69="Yes","Rush Order","No Action"))</f>
        <v>Normal Order</v>
      </c>
    </row>
    <row r="70" spans="1:40" x14ac:dyDescent="0.25">
      <c r="A70" t="s">
        <v>56</v>
      </c>
      <c r="B70" t="s">
        <v>10</v>
      </c>
      <c r="C70">
        <v>111</v>
      </c>
      <c r="D70">
        <v>111</v>
      </c>
      <c r="E70">
        <v>3</v>
      </c>
      <c r="F70">
        <v>60</v>
      </c>
      <c r="G70">
        <v>118</v>
      </c>
      <c r="I70">
        <f t="shared" si="8"/>
        <v>57</v>
      </c>
      <c r="L70" t="str">
        <f t="shared" si="9"/>
        <v>Order</v>
      </c>
      <c r="O70">
        <v>2</v>
      </c>
      <c r="Q70">
        <v>9</v>
      </c>
      <c r="S70">
        <v>3</v>
      </c>
      <c r="U70" t="str">
        <f t="shared" si="10"/>
        <v>Yes</v>
      </c>
      <c r="W70" t="s">
        <v>88</v>
      </c>
      <c r="Y70" t="s">
        <v>94</v>
      </c>
      <c r="AA70">
        <v>1</v>
      </c>
      <c r="AD70" t="str">
        <f t="shared" si="7"/>
        <v>No</v>
      </c>
      <c r="AG70" t="str">
        <f t="shared" si="11"/>
        <v>No</v>
      </c>
      <c r="AJ70">
        <v>10</v>
      </c>
      <c r="AL70">
        <f t="shared" si="12"/>
        <v>0</v>
      </c>
      <c r="AN70" t="str">
        <f>IF(U70="Yes","Normal Order",IF(AD70="Yes","Rush Order","No Action"))</f>
        <v>Normal Order</v>
      </c>
    </row>
    <row r="71" spans="1:40" x14ac:dyDescent="0.25">
      <c r="A71" t="s">
        <v>56</v>
      </c>
      <c r="B71" t="s">
        <v>11</v>
      </c>
      <c r="C71">
        <v>111</v>
      </c>
      <c r="D71">
        <v>101</v>
      </c>
      <c r="E71">
        <v>3</v>
      </c>
      <c r="F71">
        <v>60</v>
      </c>
      <c r="G71">
        <v>118</v>
      </c>
      <c r="I71">
        <f t="shared" si="8"/>
        <v>57</v>
      </c>
      <c r="L71" t="str">
        <f t="shared" si="9"/>
        <v>Order</v>
      </c>
      <c r="O71">
        <v>2</v>
      </c>
      <c r="Q71">
        <v>10</v>
      </c>
      <c r="S71">
        <v>2</v>
      </c>
      <c r="U71" t="str">
        <f t="shared" si="10"/>
        <v>Yes</v>
      </c>
      <c r="W71" t="s">
        <v>88</v>
      </c>
      <c r="Y71" t="s">
        <v>94</v>
      </c>
      <c r="AA71">
        <v>1</v>
      </c>
      <c r="AD71" t="str">
        <f t="shared" si="7"/>
        <v>No</v>
      </c>
      <c r="AG71" t="str">
        <f t="shared" si="11"/>
        <v>No</v>
      </c>
      <c r="AJ71">
        <v>10</v>
      </c>
      <c r="AL71">
        <f t="shared" si="12"/>
        <v>0</v>
      </c>
      <c r="AN71" t="str">
        <f>IF(U71="Yes","Normal Order",IF(AD71="Yes","Rush Order","No Action"))</f>
        <v>Normal Order</v>
      </c>
    </row>
    <row r="72" spans="1:40" x14ac:dyDescent="0.25">
      <c r="A72" t="s">
        <v>56</v>
      </c>
      <c r="B72" t="s">
        <v>12</v>
      </c>
      <c r="C72">
        <v>103</v>
      </c>
      <c r="D72">
        <v>103</v>
      </c>
      <c r="E72">
        <v>9</v>
      </c>
      <c r="F72">
        <v>60</v>
      </c>
      <c r="G72">
        <v>104</v>
      </c>
      <c r="I72">
        <f t="shared" si="8"/>
        <v>51</v>
      </c>
      <c r="L72" t="str">
        <f t="shared" si="9"/>
        <v>Order</v>
      </c>
      <c r="O72">
        <v>2</v>
      </c>
      <c r="Q72">
        <v>11</v>
      </c>
      <c r="S72">
        <v>1</v>
      </c>
      <c r="U72" t="str">
        <f t="shared" si="10"/>
        <v>No</v>
      </c>
      <c r="W72" t="s">
        <v>88</v>
      </c>
      <c r="Y72" t="s">
        <v>94</v>
      </c>
      <c r="AA72">
        <v>1</v>
      </c>
      <c r="AD72" t="str">
        <f t="shared" si="7"/>
        <v>Yes</v>
      </c>
      <c r="AG72" t="str">
        <f t="shared" si="11"/>
        <v>Yes</v>
      </c>
      <c r="AJ72">
        <v>10</v>
      </c>
      <c r="AL72">
        <f t="shared" si="12"/>
        <v>1248</v>
      </c>
      <c r="AN72" t="str">
        <f>IF(U72="Yes","Normal Order",IF(AD72="Yes","Rush Order","No Action"))</f>
        <v>Rush Order</v>
      </c>
    </row>
    <row r="73" spans="1:40" x14ac:dyDescent="0.25">
      <c r="A73" t="s">
        <v>56</v>
      </c>
      <c r="B73" t="s">
        <v>13</v>
      </c>
      <c r="C73">
        <v>91</v>
      </c>
      <c r="D73">
        <v>90</v>
      </c>
      <c r="E73">
        <v>4</v>
      </c>
      <c r="F73">
        <v>60</v>
      </c>
      <c r="G73">
        <v>97</v>
      </c>
      <c r="I73">
        <f t="shared" si="8"/>
        <v>56</v>
      </c>
      <c r="L73" t="str">
        <f t="shared" si="9"/>
        <v>Order</v>
      </c>
      <c r="O73">
        <v>2</v>
      </c>
      <c r="Q73">
        <v>12</v>
      </c>
      <c r="S73">
        <v>0</v>
      </c>
      <c r="U73" t="str">
        <f t="shared" si="10"/>
        <v>No</v>
      </c>
      <c r="W73" t="s">
        <v>88</v>
      </c>
      <c r="Y73" t="s">
        <v>94</v>
      </c>
      <c r="AA73">
        <v>1</v>
      </c>
      <c r="AD73" t="str">
        <f t="shared" si="7"/>
        <v>Yes</v>
      </c>
      <c r="AG73" t="str">
        <f t="shared" si="11"/>
        <v>No</v>
      </c>
      <c r="AJ73">
        <v>10</v>
      </c>
      <c r="AL73">
        <f t="shared" si="12"/>
        <v>1164</v>
      </c>
      <c r="AN73" t="str">
        <f>IF(U73="Yes","Normal Order",IF(AD73="Yes","Rush Order","No Action"))</f>
        <v>Rush Order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2E54-0C39-4FB1-AD97-3078DB43A39A}">
  <dimension ref="A1:N73"/>
  <sheetViews>
    <sheetView workbookViewId="0">
      <selection activeCell="F4" sqref="F4"/>
    </sheetView>
  </sheetViews>
  <sheetFormatPr defaultRowHeight="15" x14ac:dyDescent="0.25"/>
  <sheetData>
    <row r="1" spans="1:14" x14ac:dyDescent="0.25">
      <c r="A1" s="1" t="s">
        <v>45</v>
      </c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I1" s="3" t="s">
        <v>66</v>
      </c>
      <c r="L1" s="3" t="s">
        <v>69</v>
      </c>
      <c r="N1" s="3" t="s">
        <v>79</v>
      </c>
    </row>
    <row r="2" spans="1:14" x14ac:dyDescent="0.25">
      <c r="A2" t="s">
        <v>51</v>
      </c>
      <c r="B2" t="s">
        <v>2</v>
      </c>
      <c r="C2">
        <v>118</v>
      </c>
      <c r="D2">
        <v>111</v>
      </c>
      <c r="E2">
        <v>40</v>
      </c>
      <c r="F2">
        <v>60</v>
      </c>
      <c r="G2">
        <v>88</v>
      </c>
      <c r="I2" t="s">
        <v>67</v>
      </c>
      <c r="J2">
        <f>SUM(D2:D37)</f>
        <v>3296</v>
      </c>
      <c r="L2" t="s">
        <v>70</v>
      </c>
      <c r="M2">
        <f>SUM(D2:D13,D38:D49)</f>
        <v>2284</v>
      </c>
      <c r="N2">
        <f>SUM(J2:J3)</f>
        <v>6748</v>
      </c>
    </row>
    <row r="3" spans="1:14" x14ac:dyDescent="0.25">
      <c r="A3" t="s">
        <v>51</v>
      </c>
      <c r="B3" t="s">
        <v>3</v>
      </c>
      <c r="C3">
        <v>108</v>
      </c>
      <c r="D3">
        <v>101</v>
      </c>
      <c r="E3">
        <v>41</v>
      </c>
      <c r="F3">
        <v>60</v>
      </c>
      <c r="G3">
        <v>77</v>
      </c>
      <c r="I3" t="s">
        <v>68</v>
      </c>
      <c r="J3">
        <f>SUM(D38:D73)</f>
        <v>3452</v>
      </c>
      <c r="L3" t="s">
        <v>71</v>
      </c>
      <c r="M3">
        <f>SUM(D14:D25,D50:D61)</f>
        <v>2209</v>
      </c>
    </row>
    <row r="4" spans="1:14" x14ac:dyDescent="0.25">
      <c r="A4" t="s">
        <v>51</v>
      </c>
      <c r="B4" t="s">
        <v>4</v>
      </c>
      <c r="C4">
        <v>94</v>
      </c>
      <c r="D4">
        <v>92</v>
      </c>
      <c r="E4">
        <v>42</v>
      </c>
      <c r="F4">
        <v>60</v>
      </c>
      <c r="G4">
        <v>62</v>
      </c>
      <c r="L4" t="s">
        <v>72</v>
      </c>
      <c r="M4">
        <f>SUM(D26:D37,D62:D73)</f>
        <v>2255</v>
      </c>
    </row>
    <row r="5" spans="1:14" x14ac:dyDescent="0.25">
      <c r="A5" t="s">
        <v>51</v>
      </c>
      <c r="B5" t="s">
        <v>5</v>
      </c>
      <c r="C5">
        <v>87</v>
      </c>
      <c r="D5">
        <v>82</v>
      </c>
      <c r="E5">
        <v>48</v>
      </c>
      <c r="F5">
        <v>60</v>
      </c>
      <c r="G5">
        <v>49</v>
      </c>
    </row>
    <row r="6" spans="1:14" x14ac:dyDescent="0.25">
      <c r="A6" t="s">
        <v>51</v>
      </c>
      <c r="B6" t="s">
        <v>6</v>
      </c>
      <c r="C6">
        <v>100</v>
      </c>
      <c r="D6">
        <v>96</v>
      </c>
      <c r="E6">
        <v>47</v>
      </c>
      <c r="F6">
        <v>60</v>
      </c>
      <c r="G6">
        <v>63</v>
      </c>
      <c r="I6" t="s">
        <v>73</v>
      </c>
      <c r="J6">
        <f>SUM(D2:D13)</f>
        <v>1149</v>
      </c>
      <c r="L6" t="s">
        <v>80</v>
      </c>
    </row>
    <row r="7" spans="1:14" x14ac:dyDescent="0.25">
      <c r="A7" t="s">
        <v>51</v>
      </c>
      <c r="B7" t="s">
        <v>7</v>
      </c>
      <c r="C7">
        <v>118</v>
      </c>
      <c r="D7">
        <v>117</v>
      </c>
      <c r="E7">
        <v>52</v>
      </c>
      <c r="F7">
        <v>60</v>
      </c>
      <c r="G7">
        <v>76</v>
      </c>
      <c r="I7" t="s">
        <v>74</v>
      </c>
      <c r="J7">
        <f>SUM(D14:D25)</f>
        <v>1055</v>
      </c>
      <c r="L7" t="s">
        <v>67</v>
      </c>
      <c r="M7">
        <f>(J2/N2)</f>
        <v>0.4884410195613515</v>
      </c>
    </row>
    <row r="8" spans="1:14" x14ac:dyDescent="0.25">
      <c r="A8" t="s">
        <v>51</v>
      </c>
      <c r="B8" t="s">
        <v>8</v>
      </c>
      <c r="C8">
        <v>98</v>
      </c>
      <c r="D8">
        <v>91</v>
      </c>
      <c r="E8">
        <v>56</v>
      </c>
      <c r="F8">
        <v>60</v>
      </c>
      <c r="G8">
        <v>52</v>
      </c>
      <c r="I8" t="s">
        <v>75</v>
      </c>
      <c r="J8">
        <f>SUM(D26:D37)</f>
        <v>1092</v>
      </c>
      <c r="L8" t="s">
        <v>68</v>
      </c>
      <c r="M8">
        <f>J3/N2</f>
        <v>0.51155898043864845</v>
      </c>
    </row>
    <row r="9" spans="1:14" x14ac:dyDescent="0.25">
      <c r="A9" t="s">
        <v>51</v>
      </c>
      <c r="B9" t="s">
        <v>9</v>
      </c>
      <c r="C9">
        <v>102</v>
      </c>
      <c r="D9">
        <v>91</v>
      </c>
      <c r="E9">
        <v>60</v>
      </c>
      <c r="F9">
        <v>60</v>
      </c>
      <c r="G9">
        <v>52</v>
      </c>
      <c r="I9" t="s">
        <v>76</v>
      </c>
      <c r="J9">
        <f>SUM(D38:D49)</f>
        <v>1135</v>
      </c>
    </row>
    <row r="10" spans="1:14" x14ac:dyDescent="0.25">
      <c r="A10" t="s">
        <v>51</v>
      </c>
      <c r="B10" t="s">
        <v>10</v>
      </c>
      <c r="C10">
        <v>90</v>
      </c>
      <c r="D10">
        <v>77</v>
      </c>
      <c r="E10">
        <v>68</v>
      </c>
      <c r="F10">
        <v>60</v>
      </c>
      <c r="G10">
        <v>32</v>
      </c>
      <c r="I10" t="s">
        <v>77</v>
      </c>
      <c r="J10">
        <f>SUM(D50:D61)</f>
        <v>1154</v>
      </c>
    </row>
    <row r="11" spans="1:14" x14ac:dyDescent="0.25">
      <c r="A11" t="s">
        <v>51</v>
      </c>
      <c r="B11" t="s">
        <v>11</v>
      </c>
      <c r="C11">
        <v>90</v>
      </c>
      <c r="D11">
        <v>85</v>
      </c>
      <c r="E11">
        <v>69</v>
      </c>
      <c r="F11">
        <v>60</v>
      </c>
      <c r="G11">
        <v>31</v>
      </c>
      <c r="I11" t="s">
        <v>78</v>
      </c>
      <c r="J11">
        <f>SUM(D62:D73)</f>
        <v>1163</v>
      </c>
    </row>
    <row r="12" spans="1:14" x14ac:dyDescent="0.25">
      <c r="A12" t="s">
        <v>51</v>
      </c>
      <c r="B12" t="s">
        <v>12</v>
      </c>
      <c r="C12">
        <v>103</v>
      </c>
      <c r="D12">
        <v>102</v>
      </c>
      <c r="E12">
        <v>78</v>
      </c>
      <c r="F12">
        <v>60</v>
      </c>
      <c r="G12">
        <v>35</v>
      </c>
    </row>
    <row r="13" spans="1:14" x14ac:dyDescent="0.25">
      <c r="A13" t="s">
        <v>51</v>
      </c>
      <c r="B13" t="s">
        <v>13</v>
      </c>
      <c r="C13">
        <v>115</v>
      </c>
      <c r="D13">
        <v>104</v>
      </c>
      <c r="E13">
        <v>70</v>
      </c>
      <c r="F13">
        <v>60</v>
      </c>
      <c r="G13">
        <v>55</v>
      </c>
    </row>
    <row r="14" spans="1:14" x14ac:dyDescent="0.25">
      <c r="A14" t="s">
        <v>52</v>
      </c>
      <c r="B14" t="s">
        <v>2</v>
      </c>
      <c r="C14">
        <v>116</v>
      </c>
      <c r="D14">
        <v>113</v>
      </c>
      <c r="E14">
        <v>43</v>
      </c>
      <c r="F14">
        <v>60</v>
      </c>
      <c r="G14">
        <v>83</v>
      </c>
    </row>
    <row r="15" spans="1:14" x14ac:dyDescent="0.25">
      <c r="A15" t="s">
        <v>52</v>
      </c>
      <c r="B15" t="s">
        <v>3</v>
      </c>
      <c r="C15">
        <v>86</v>
      </c>
      <c r="D15">
        <v>75</v>
      </c>
      <c r="E15">
        <v>50</v>
      </c>
      <c r="F15">
        <v>60</v>
      </c>
      <c r="G15">
        <v>46</v>
      </c>
    </row>
    <row r="16" spans="1:14" x14ac:dyDescent="0.25">
      <c r="A16" t="s">
        <v>52</v>
      </c>
      <c r="B16" t="s">
        <v>4</v>
      </c>
      <c r="C16">
        <v>100</v>
      </c>
      <c r="D16">
        <v>86</v>
      </c>
      <c r="E16">
        <v>47</v>
      </c>
      <c r="F16">
        <v>60</v>
      </c>
      <c r="G16">
        <v>63</v>
      </c>
    </row>
    <row r="17" spans="1:7" x14ac:dyDescent="0.25">
      <c r="A17" t="s">
        <v>52</v>
      </c>
      <c r="B17" t="s">
        <v>5</v>
      </c>
      <c r="C17">
        <v>88</v>
      </c>
      <c r="D17">
        <v>77</v>
      </c>
      <c r="E17">
        <v>40</v>
      </c>
      <c r="F17">
        <v>60</v>
      </c>
      <c r="G17">
        <v>58</v>
      </c>
    </row>
    <row r="18" spans="1:7" x14ac:dyDescent="0.25">
      <c r="A18" t="s">
        <v>52</v>
      </c>
      <c r="B18" t="s">
        <v>6</v>
      </c>
      <c r="C18">
        <v>118</v>
      </c>
      <c r="D18">
        <v>112</v>
      </c>
      <c r="E18">
        <v>31</v>
      </c>
      <c r="F18">
        <v>60</v>
      </c>
      <c r="G18">
        <v>97</v>
      </c>
    </row>
    <row r="19" spans="1:7" x14ac:dyDescent="0.25">
      <c r="A19" t="s">
        <v>52</v>
      </c>
      <c r="B19" t="s">
        <v>7</v>
      </c>
      <c r="C19">
        <v>97</v>
      </c>
      <c r="D19">
        <v>86</v>
      </c>
      <c r="E19">
        <v>26</v>
      </c>
      <c r="F19">
        <v>60</v>
      </c>
      <c r="G19">
        <v>81</v>
      </c>
    </row>
    <row r="20" spans="1:7" x14ac:dyDescent="0.25">
      <c r="A20" t="s">
        <v>52</v>
      </c>
      <c r="B20" t="s">
        <v>8</v>
      </c>
      <c r="C20">
        <v>83</v>
      </c>
      <c r="D20">
        <v>71</v>
      </c>
      <c r="E20">
        <v>25</v>
      </c>
      <c r="F20">
        <v>60</v>
      </c>
      <c r="G20">
        <v>68</v>
      </c>
    </row>
    <row r="21" spans="1:7" x14ac:dyDescent="0.25">
      <c r="A21" t="s">
        <v>52</v>
      </c>
      <c r="B21" t="s">
        <v>9</v>
      </c>
      <c r="C21">
        <v>104</v>
      </c>
      <c r="D21">
        <v>97</v>
      </c>
      <c r="E21">
        <v>18</v>
      </c>
      <c r="F21">
        <v>60</v>
      </c>
      <c r="G21">
        <v>96</v>
      </c>
    </row>
    <row r="22" spans="1:7" x14ac:dyDescent="0.25">
      <c r="A22" t="s">
        <v>52</v>
      </c>
      <c r="B22" t="s">
        <v>10</v>
      </c>
      <c r="C22">
        <v>93</v>
      </c>
      <c r="D22">
        <v>79</v>
      </c>
      <c r="E22">
        <v>25</v>
      </c>
      <c r="F22">
        <v>60</v>
      </c>
      <c r="G22">
        <v>78</v>
      </c>
    </row>
    <row r="23" spans="1:7" x14ac:dyDescent="0.25">
      <c r="A23" t="s">
        <v>52</v>
      </c>
      <c r="B23" t="s">
        <v>11</v>
      </c>
      <c r="C23">
        <v>88</v>
      </c>
      <c r="D23">
        <v>86</v>
      </c>
      <c r="E23">
        <v>26</v>
      </c>
      <c r="F23">
        <v>60</v>
      </c>
      <c r="G23">
        <v>72</v>
      </c>
    </row>
    <row r="24" spans="1:7" x14ac:dyDescent="0.25">
      <c r="A24" t="s">
        <v>52</v>
      </c>
      <c r="B24" t="s">
        <v>12</v>
      </c>
      <c r="C24">
        <v>105</v>
      </c>
      <c r="D24">
        <v>92</v>
      </c>
      <c r="E24">
        <v>17</v>
      </c>
      <c r="F24">
        <v>60</v>
      </c>
      <c r="G24">
        <v>98</v>
      </c>
    </row>
    <row r="25" spans="1:7" x14ac:dyDescent="0.25">
      <c r="A25" t="s">
        <v>52</v>
      </c>
      <c r="B25" t="s">
        <v>13</v>
      </c>
      <c r="C25">
        <v>81</v>
      </c>
      <c r="D25">
        <v>81</v>
      </c>
      <c r="E25">
        <v>16</v>
      </c>
      <c r="F25">
        <v>60</v>
      </c>
      <c r="G25">
        <v>75</v>
      </c>
    </row>
    <row r="26" spans="1:7" x14ac:dyDescent="0.25">
      <c r="A26" t="s">
        <v>53</v>
      </c>
      <c r="B26" t="s">
        <v>2</v>
      </c>
      <c r="C26">
        <v>115</v>
      </c>
      <c r="D26">
        <v>106</v>
      </c>
      <c r="E26">
        <v>46</v>
      </c>
      <c r="F26">
        <v>60</v>
      </c>
      <c r="G26">
        <v>79</v>
      </c>
    </row>
    <row r="27" spans="1:7" x14ac:dyDescent="0.25">
      <c r="A27" t="s">
        <v>53</v>
      </c>
      <c r="B27" t="s">
        <v>3</v>
      </c>
      <c r="C27">
        <v>93</v>
      </c>
      <c r="D27">
        <v>85</v>
      </c>
      <c r="E27">
        <v>44</v>
      </c>
      <c r="F27">
        <v>60</v>
      </c>
      <c r="G27">
        <v>59</v>
      </c>
    </row>
    <row r="28" spans="1:7" x14ac:dyDescent="0.25">
      <c r="A28" t="s">
        <v>53</v>
      </c>
      <c r="B28" t="s">
        <v>4</v>
      </c>
      <c r="C28">
        <v>110</v>
      </c>
      <c r="D28">
        <v>99</v>
      </c>
      <c r="E28">
        <v>34</v>
      </c>
      <c r="F28">
        <v>60</v>
      </c>
      <c r="G28">
        <v>86</v>
      </c>
    </row>
    <row r="29" spans="1:7" x14ac:dyDescent="0.25">
      <c r="A29" t="s">
        <v>53</v>
      </c>
      <c r="B29" t="s">
        <v>5</v>
      </c>
      <c r="C29">
        <v>94</v>
      </c>
      <c r="D29">
        <v>83</v>
      </c>
      <c r="E29">
        <v>35</v>
      </c>
      <c r="F29">
        <v>60</v>
      </c>
      <c r="G29">
        <v>69</v>
      </c>
    </row>
    <row r="30" spans="1:7" x14ac:dyDescent="0.25">
      <c r="A30" t="s">
        <v>53</v>
      </c>
      <c r="B30" t="s">
        <v>6</v>
      </c>
      <c r="C30">
        <v>87</v>
      </c>
      <c r="D30">
        <v>76</v>
      </c>
      <c r="E30">
        <v>32</v>
      </c>
      <c r="F30">
        <v>60</v>
      </c>
      <c r="G30">
        <v>65</v>
      </c>
    </row>
    <row r="31" spans="1:7" x14ac:dyDescent="0.25">
      <c r="A31" t="s">
        <v>53</v>
      </c>
      <c r="B31" t="s">
        <v>7</v>
      </c>
      <c r="C31">
        <v>93</v>
      </c>
      <c r="D31">
        <v>81</v>
      </c>
      <c r="E31">
        <v>32</v>
      </c>
      <c r="F31">
        <v>60</v>
      </c>
      <c r="G31">
        <v>71</v>
      </c>
    </row>
    <row r="32" spans="1:7" x14ac:dyDescent="0.25">
      <c r="A32" t="s">
        <v>53</v>
      </c>
      <c r="B32" t="s">
        <v>8</v>
      </c>
      <c r="C32">
        <v>102</v>
      </c>
      <c r="D32">
        <v>94</v>
      </c>
      <c r="E32">
        <v>40</v>
      </c>
      <c r="F32">
        <v>60</v>
      </c>
      <c r="G32">
        <v>72</v>
      </c>
    </row>
    <row r="33" spans="1:7" x14ac:dyDescent="0.25">
      <c r="A33" t="s">
        <v>53</v>
      </c>
      <c r="B33" t="s">
        <v>9</v>
      </c>
      <c r="C33">
        <v>119</v>
      </c>
      <c r="D33">
        <v>107</v>
      </c>
      <c r="E33">
        <v>46</v>
      </c>
      <c r="F33">
        <v>60</v>
      </c>
      <c r="G33">
        <v>83</v>
      </c>
    </row>
    <row r="34" spans="1:7" x14ac:dyDescent="0.25">
      <c r="A34" t="s">
        <v>53</v>
      </c>
      <c r="B34" t="s">
        <v>10</v>
      </c>
      <c r="C34">
        <v>100</v>
      </c>
      <c r="D34">
        <v>86</v>
      </c>
      <c r="E34">
        <v>43</v>
      </c>
      <c r="F34">
        <v>60</v>
      </c>
      <c r="G34">
        <v>67</v>
      </c>
    </row>
    <row r="35" spans="1:7" x14ac:dyDescent="0.25">
      <c r="A35" t="s">
        <v>53</v>
      </c>
      <c r="B35" t="s">
        <v>11</v>
      </c>
      <c r="C35">
        <v>95</v>
      </c>
      <c r="D35">
        <v>83</v>
      </c>
      <c r="E35">
        <v>35</v>
      </c>
      <c r="F35">
        <v>60</v>
      </c>
      <c r="G35">
        <v>70</v>
      </c>
    </row>
    <row r="36" spans="1:7" x14ac:dyDescent="0.25">
      <c r="A36" t="s">
        <v>53</v>
      </c>
      <c r="B36" t="s">
        <v>12</v>
      </c>
      <c r="C36">
        <v>97</v>
      </c>
      <c r="D36">
        <v>97</v>
      </c>
      <c r="E36">
        <v>27</v>
      </c>
      <c r="F36">
        <v>60</v>
      </c>
      <c r="G36">
        <v>80</v>
      </c>
    </row>
    <row r="37" spans="1:7" x14ac:dyDescent="0.25">
      <c r="A37" t="s">
        <v>53</v>
      </c>
      <c r="B37" t="s">
        <v>13</v>
      </c>
      <c r="C37">
        <v>103</v>
      </c>
      <c r="D37">
        <v>95</v>
      </c>
      <c r="E37">
        <v>17</v>
      </c>
      <c r="F37">
        <v>60</v>
      </c>
      <c r="G37">
        <v>96</v>
      </c>
    </row>
    <row r="38" spans="1:7" x14ac:dyDescent="0.25">
      <c r="A38" t="s">
        <v>54</v>
      </c>
      <c r="B38" t="s">
        <v>2</v>
      </c>
      <c r="C38">
        <v>84</v>
      </c>
      <c r="D38">
        <v>82</v>
      </c>
      <c r="E38">
        <v>40</v>
      </c>
      <c r="F38">
        <v>60</v>
      </c>
      <c r="G38">
        <v>54</v>
      </c>
    </row>
    <row r="39" spans="1:7" x14ac:dyDescent="0.25">
      <c r="A39" t="s">
        <v>54</v>
      </c>
      <c r="B39" t="s">
        <v>3</v>
      </c>
      <c r="C39">
        <v>118</v>
      </c>
      <c r="D39">
        <v>107</v>
      </c>
      <c r="E39">
        <v>34</v>
      </c>
      <c r="F39">
        <v>60</v>
      </c>
      <c r="G39">
        <v>94</v>
      </c>
    </row>
    <row r="40" spans="1:7" x14ac:dyDescent="0.25">
      <c r="A40" t="s">
        <v>54</v>
      </c>
      <c r="B40" t="s">
        <v>4</v>
      </c>
      <c r="C40">
        <v>107</v>
      </c>
      <c r="D40">
        <v>100</v>
      </c>
      <c r="E40">
        <v>37</v>
      </c>
      <c r="F40">
        <v>60</v>
      </c>
      <c r="G40">
        <v>80</v>
      </c>
    </row>
    <row r="41" spans="1:7" x14ac:dyDescent="0.25">
      <c r="A41" t="s">
        <v>54</v>
      </c>
      <c r="B41" t="s">
        <v>5</v>
      </c>
      <c r="C41">
        <v>86</v>
      </c>
      <c r="D41">
        <v>81</v>
      </c>
      <c r="E41">
        <v>33</v>
      </c>
      <c r="F41">
        <v>60</v>
      </c>
      <c r="G41">
        <v>63</v>
      </c>
    </row>
    <row r="42" spans="1:7" x14ac:dyDescent="0.25">
      <c r="A42" t="s">
        <v>54</v>
      </c>
      <c r="B42" t="s">
        <v>6</v>
      </c>
      <c r="C42">
        <v>88</v>
      </c>
      <c r="D42">
        <v>78</v>
      </c>
      <c r="E42">
        <v>31</v>
      </c>
      <c r="F42">
        <v>60</v>
      </c>
      <c r="G42">
        <v>67</v>
      </c>
    </row>
    <row r="43" spans="1:7" x14ac:dyDescent="0.25">
      <c r="A43" t="s">
        <v>54</v>
      </c>
      <c r="B43" t="s">
        <v>7</v>
      </c>
      <c r="C43">
        <v>87</v>
      </c>
      <c r="D43">
        <v>85</v>
      </c>
      <c r="E43">
        <v>35</v>
      </c>
      <c r="F43">
        <v>60</v>
      </c>
      <c r="G43">
        <v>62</v>
      </c>
    </row>
    <row r="44" spans="1:7" x14ac:dyDescent="0.25">
      <c r="A44" t="s">
        <v>54</v>
      </c>
      <c r="B44" t="s">
        <v>8</v>
      </c>
      <c r="C44">
        <v>91</v>
      </c>
      <c r="D44">
        <v>91</v>
      </c>
      <c r="E44">
        <v>39</v>
      </c>
      <c r="F44">
        <v>60</v>
      </c>
      <c r="G44">
        <v>62</v>
      </c>
    </row>
    <row r="45" spans="1:7" x14ac:dyDescent="0.25">
      <c r="A45" t="s">
        <v>54</v>
      </c>
      <c r="B45" t="s">
        <v>9</v>
      </c>
      <c r="C45">
        <v>113</v>
      </c>
      <c r="D45">
        <v>111</v>
      </c>
      <c r="E45">
        <v>38</v>
      </c>
      <c r="F45">
        <v>60</v>
      </c>
      <c r="G45">
        <v>85</v>
      </c>
    </row>
    <row r="46" spans="1:7" x14ac:dyDescent="0.25">
      <c r="A46" t="s">
        <v>54</v>
      </c>
      <c r="B46" t="s">
        <v>10</v>
      </c>
      <c r="C46">
        <v>112</v>
      </c>
      <c r="D46">
        <v>108</v>
      </c>
      <c r="E46">
        <v>40</v>
      </c>
      <c r="F46">
        <v>60</v>
      </c>
      <c r="G46">
        <v>82</v>
      </c>
    </row>
    <row r="47" spans="1:7" x14ac:dyDescent="0.25">
      <c r="A47" t="s">
        <v>54</v>
      </c>
      <c r="B47" t="s">
        <v>11</v>
      </c>
      <c r="C47">
        <v>102</v>
      </c>
      <c r="D47">
        <v>88</v>
      </c>
      <c r="E47">
        <v>48</v>
      </c>
      <c r="F47">
        <v>60</v>
      </c>
      <c r="G47">
        <v>64</v>
      </c>
    </row>
    <row r="48" spans="1:7" x14ac:dyDescent="0.25">
      <c r="A48" t="s">
        <v>54</v>
      </c>
      <c r="B48" t="s">
        <v>12</v>
      </c>
      <c r="C48">
        <v>103</v>
      </c>
      <c r="D48">
        <v>90</v>
      </c>
      <c r="E48">
        <v>44</v>
      </c>
      <c r="F48">
        <v>60</v>
      </c>
      <c r="G48">
        <v>69</v>
      </c>
    </row>
    <row r="49" spans="1:7" x14ac:dyDescent="0.25">
      <c r="A49" t="s">
        <v>54</v>
      </c>
      <c r="B49" t="s">
        <v>13</v>
      </c>
      <c r="C49">
        <v>116</v>
      </c>
      <c r="D49">
        <v>114</v>
      </c>
      <c r="E49">
        <v>50</v>
      </c>
      <c r="F49">
        <v>60</v>
      </c>
      <c r="G49">
        <v>76</v>
      </c>
    </row>
    <row r="50" spans="1:7" x14ac:dyDescent="0.25">
      <c r="A50" t="s">
        <v>55</v>
      </c>
      <c r="B50" t="s">
        <v>2</v>
      </c>
      <c r="C50">
        <v>111</v>
      </c>
      <c r="D50">
        <v>101</v>
      </c>
      <c r="E50">
        <v>51</v>
      </c>
      <c r="F50">
        <v>60</v>
      </c>
      <c r="G50">
        <v>70</v>
      </c>
    </row>
    <row r="51" spans="1:7" x14ac:dyDescent="0.25">
      <c r="A51" t="s">
        <v>55</v>
      </c>
      <c r="B51" t="s">
        <v>3</v>
      </c>
      <c r="C51">
        <v>83</v>
      </c>
      <c r="D51">
        <v>81</v>
      </c>
      <c r="E51">
        <v>52</v>
      </c>
      <c r="F51">
        <v>60</v>
      </c>
      <c r="G51">
        <v>41</v>
      </c>
    </row>
    <row r="52" spans="1:7" x14ac:dyDescent="0.25">
      <c r="A52" t="s">
        <v>55</v>
      </c>
      <c r="B52" t="s">
        <v>4</v>
      </c>
      <c r="C52">
        <v>109</v>
      </c>
      <c r="D52">
        <v>104</v>
      </c>
      <c r="E52">
        <v>61</v>
      </c>
      <c r="F52">
        <v>60</v>
      </c>
      <c r="G52">
        <v>58</v>
      </c>
    </row>
    <row r="53" spans="1:7" x14ac:dyDescent="0.25">
      <c r="A53" t="s">
        <v>55</v>
      </c>
      <c r="B53" t="s">
        <v>5</v>
      </c>
      <c r="C53">
        <v>116</v>
      </c>
      <c r="D53">
        <v>105</v>
      </c>
      <c r="E53">
        <v>61</v>
      </c>
      <c r="F53">
        <v>60</v>
      </c>
      <c r="G53">
        <v>65</v>
      </c>
    </row>
    <row r="54" spans="1:7" x14ac:dyDescent="0.25">
      <c r="A54" t="s">
        <v>55</v>
      </c>
      <c r="B54" t="s">
        <v>6</v>
      </c>
      <c r="C54">
        <v>102</v>
      </c>
      <c r="D54">
        <v>101</v>
      </c>
      <c r="E54">
        <v>57</v>
      </c>
      <c r="F54">
        <v>60</v>
      </c>
      <c r="G54">
        <v>55</v>
      </c>
    </row>
    <row r="55" spans="1:7" x14ac:dyDescent="0.25">
      <c r="A55" t="s">
        <v>55</v>
      </c>
      <c r="B55" t="s">
        <v>7</v>
      </c>
      <c r="C55">
        <v>118</v>
      </c>
      <c r="D55">
        <v>109</v>
      </c>
      <c r="E55">
        <v>47</v>
      </c>
      <c r="F55">
        <v>60</v>
      </c>
      <c r="G55">
        <v>81</v>
      </c>
    </row>
    <row r="56" spans="1:7" x14ac:dyDescent="0.25">
      <c r="A56" t="s">
        <v>55</v>
      </c>
      <c r="B56" t="s">
        <v>8</v>
      </c>
      <c r="C56">
        <v>94</v>
      </c>
      <c r="D56">
        <v>82</v>
      </c>
      <c r="E56">
        <v>37</v>
      </c>
      <c r="F56">
        <v>60</v>
      </c>
      <c r="G56">
        <v>67</v>
      </c>
    </row>
    <row r="57" spans="1:7" x14ac:dyDescent="0.25">
      <c r="A57" t="s">
        <v>55</v>
      </c>
      <c r="B57" t="s">
        <v>9</v>
      </c>
      <c r="C57">
        <v>108</v>
      </c>
      <c r="D57">
        <v>95</v>
      </c>
      <c r="E57">
        <v>46</v>
      </c>
      <c r="F57">
        <v>60</v>
      </c>
      <c r="G57">
        <v>72</v>
      </c>
    </row>
    <row r="58" spans="1:7" x14ac:dyDescent="0.25">
      <c r="A58" t="s">
        <v>55</v>
      </c>
      <c r="B58" t="s">
        <v>10</v>
      </c>
      <c r="C58">
        <v>115</v>
      </c>
      <c r="D58">
        <v>107</v>
      </c>
      <c r="E58">
        <v>48</v>
      </c>
      <c r="F58">
        <v>60</v>
      </c>
      <c r="G58">
        <v>77</v>
      </c>
    </row>
    <row r="59" spans="1:7" x14ac:dyDescent="0.25">
      <c r="A59" t="s">
        <v>55</v>
      </c>
      <c r="B59" t="s">
        <v>11</v>
      </c>
      <c r="C59">
        <v>92</v>
      </c>
      <c r="D59">
        <v>88</v>
      </c>
      <c r="E59">
        <v>46</v>
      </c>
      <c r="F59">
        <v>60</v>
      </c>
      <c r="G59">
        <v>56</v>
      </c>
    </row>
    <row r="60" spans="1:7" x14ac:dyDescent="0.25">
      <c r="A60" t="s">
        <v>55</v>
      </c>
      <c r="B60" t="s">
        <v>12</v>
      </c>
      <c r="C60">
        <v>111</v>
      </c>
      <c r="D60">
        <v>106</v>
      </c>
      <c r="E60">
        <v>38</v>
      </c>
      <c r="F60">
        <v>60</v>
      </c>
      <c r="G60">
        <v>83</v>
      </c>
    </row>
    <row r="61" spans="1:7" x14ac:dyDescent="0.25">
      <c r="A61" t="s">
        <v>55</v>
      </c>
      <c r="B61" t="s">
        <v>13</v>
      </c>
      <c r="C61">
        <v>86</v>
      </c>
      <c r="D61">
        <v>75</v>
      </c>
      <c r="E61">
        <v>34</v>
      </c>
      <c r="F61">
        <v>60</v>
      </c>
      <c r="G61">
        <v>62</v>
      </c>
    </row>
    <row r="62" spans="1:7" x14ac:dyDescent="0.25">
      <c r="A62" t="s">
        <v>56</v>
      </c>
      <c r="B62" t="s">
        <v>2</v>
      </c>
      <c r="C62">
        <v>85</v>
      </c>
      <c r="D62">
        <v>72</v>
      </c>
      <c r="E62">
        <v>41</v>
      </c>
      <c r="F62">
        <v>60</v>
      </c>
      <c r="G62">
        <v>54</v>
      </c>
    </row>
    <row r="63" spans="1:7" x14ac:dyDescent="0.25">
      <c r="A63" t="s">
        <v>56</v>
      </c>
      <c r="B63" t="s">
        <v>3</v>
      </c>
      <c r="C63">
        <v>87</v>
      </c>
      <c r="D63">
        <v>81</v>
      </c>
      <c r="E63">
        <v>35</v>
      </c>
      <c r="F63">
        <v>60</v>
      </c>
      <c r="G63">
        <v>62</v>
      </c>
    </row>
    <row r="64" spans="1:7" x14ac:dyDescent="0.25">
      <c r="A64" t="s">
        <v>56</v>
      </c>
      <c r="B64" t="s">
        <v>4</v>
      </c>
      <c r="C64">
        <v>106</v>
      </c>
      <c r="D64">
        <v>105</v>
      </c>
      <c r="E64">
        <v>25</v>
      </c>
      <c r="F64">
        <v>60</v>
      </c>
      <c r="G64">
        <v>91</v>
      </c>
    </row>
    <row r="65" spans="1:7" x14ac:dyDescent="0.25">
      <c r="A65" t="s">
        <v>56</v>
      </c>
      <c r="B65" t="s">
        <v>5</v>
      </c>
      <c r="C65">
        <v>88</v>
      </c>
      <c r="D65">
        <v>86</v>
      </c>
      <c r="E65">
        <v>15</v>
      </c>
      <c r="F65">
        <v>60</v>
      </c>
      <c r="G65">
        <v>83</v>
      </c>
    </row>
    <row r="66" spans="1:7" x14ac:dyDescent="0.25">
      <c r="A66" t="s">
        <v>56</v>
      </c>
      <c r="B66" t="s">
        <v>6</v>
      </c>
      <c r="C66">
        <v>116</v>
      </c>
      <c r="D66">
        <v>116</v>
      </c>
      <c r="E66">
        <v>23</v>
      </c>
      <c r="F66">
        <v>60</v>
      </c>
      <c r="G66">
        <v>103</v>
      </c>
    </row>
    <row r="67" spans="1:7" x14ac:dyDescent="0.25">
      <c r="A67" t="s">
        <v>56</v>
      </c>
      <c r="B67" t="s">
        <v>7</v>
      </c>
      <c r="C67">
        <v>112</v>
      </c>
      <c r="D67">
        <v>108</v>
      </c>
      <c r="E67">
        <v>14</v>
      </c>
      <c r="F67">
        <v>60</v>
      </c>
      <c r="G67">
        <v>108</v>
      </c>
    </row>
    <row r="68" spans="1:7" x14ac:dyDescent="0.25">
      <c r="A68" t="s">
        <v>56</v>
      </c>
      <c r="B68" t="s">
        <v>8</v>
      </c>
      <c r="C68">
        <v>103</v>
      </c>
      <c r="D68">
        <v>103</v>
      </c>
      <c r="E68">
        <v>15</v>
      </c>
      <c r="F68">
        <v>60</v>
      </c>
      <c r="G68">
        <v>98</v>
      </c>
    </row>
    <row r="69" spans="1:7" x14ac:dyDescent="0.25">
      <c r="A69" t="s">
        <v>56</v>
      </c>
      <c r="B69" t="s">
        <v>9</v>
      </c>
      <c r="C69">
        <v>94</v>
      </c>
      <c r="D69">
        <v>87</v>
      </c>
      <c r="E69">
        <v>10</v>
      </c>
      <c r="F69">
        <v>60</v>
      </c>
      <c r="G69">
        <v>94</v>
      </c>
    </row>
    <row r="70" spans="1:7" x14ac:dyDescent="0.25">
      <c r="A70" t="s">
        <v>56</v>
      </c>
      <c r="B70" t="s">
        <v>10</v>
      </c>
      <c r="C70">
        <v>111</v>
      </c>
      <c r="D70">
        <v>111</v>
      </c>
      <c r="E70">
        <v>3</v>
      </c>
      <c r="F70">
        <v>60</v>
      </c>
      <c r="G70">
        <v>118</v>
      </c>
    </row>
    <row r="71" spans="1:7" x14ac:dyDescent="0.25">
      <c r="A71" t="s">
        <v>56</v>
      </c>
      <c r="B71" t="s">
        <v>11</v>
      </c>
      <c r="C71">
        <v>111</v>
      </c>
      <c r="D71">
        <v>101</v>
      </c>
      <c r="E71">
        <v>3</v>
      </c>
      <c r="F71">
        <v>60</v>
      </c>
      <c r="G71">
        <v>118</v>
      </c>
    </row>
    <row r="72" spans="1:7" x14ac:dyDescent="0.25">
      <c r="A72" t="s">
        <v>56</v>
      </c>
      <c r="B72" t="s">
        <v>12</v>
      </c>
      <c r="C72">
        <v>103</v>
      </c>
      <c r="D72">
        <v>103</v>
      </c>
      <c r="E72">
        <v>9</v>
      </c>
      <c r="F72">
        <v>60</v>
      </c>
      <c r="G72">
        <v>104</v>
      </c>
    </row>
    <row r="73" spans="1:7" x14ac:dyDescent="0.25">
      <c r="A73" t="s">
        <v>56</v>
      </c>
      <c r="B73" t="s">
        <v>13</v>
      </c>
      <c r="C73">
        <v>91</v>
      </c>
      <c r="D73">
        <v>90</v>
      </c>
      <c r="E73">
        <v>4</v>
      </c>
      <c r="F73">
        <v>60</v>
      </c>
      <c r="G7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 Profile</vt:lpstr>
      <vt:lpstr>Product Master</vt:lpstr>
      <vt:lpstr>Location Master</vt:lpstr>
      <vt:lpstr>Product-Location Mapping</vt:lpstr>
      <vt:lpstr>Key Figures</vt:lpstr>
      <vt:lpstr>Demand Forecast Simulations</vt:lpstr>
      <vt:lpstr>Demand Trend Analysis</vt:lpstr>
      <vt:lpstr>S&amp;OP Dashboard</vt:lpstr>
      <vt:lpstr>Segmentation</vt:lpstr>
      <vt:lpstr>Inventory Replenishment Trigger</vt:lpstr>
      <vt:lpstr>Location-Based Demand Decompos.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Hong</cp:lastModifiedBy>
  <dcterms:created xsi:type="dcterms:W3CDTF">2025-06-24T00:50:46Z</dcterms:created>
  <dcterms:modified xsi:type="dcterms:W3CDTF">2025-07-15T03:20:44Z</dcterms:modified>
</cp:coreProperties>
</file>