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\testing_web_tours_git\testing_web_tours\Документация\"/>
    </mc:Choice>
  </mc:AlternateContent>
  <bookViews>
    <workbookView xWindow="0" yWindow="0" windowWidth="21570" windowHeight="8085"/>
  </bookViews>
  <sheets>
    <sheet name="Автоматизированный расчет" sheetId="3" r:id="rId1"/>
    <sheet name="Соответствие профилю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3" l="1"/>
  <c r="R3" i="3"/>
  <c r="E3" i="3"/>
  <c r="E4" i="3"/>
  <c r="F4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O2" i="3"/>
  <c r="C40" i="3"/>
  <c r="D40" i="3" l="1"/>
  <c r="O6" i="3" l="1"/>
  <c r="R6" i="3"/>
  <c r="T6" i="3" s="1"/>
  <c r="B42" i="3"/>
  <c r="F23" i="3"/>
  <c r="F24" i="3"/>
  <c r="H24" i="3" l="1"/>
  <c r="H23" i="3"/>
  <c r="O3" i="3"/>
  <c r="O4" i="3"/>
  <c r="O5" i="3"/>
  <c r="R2" i="3"/>
  <c r="T2" i="3" s="1"/>
  <c r="R5" i="3"/>
  <c r="T5" i="3" s="1"/>
  <c r="R4" i="3"/>
  <c r="T4" i="3" s="1"/>
  <c r="T3" i="3"/>
  <c r="C38" i="3"/>
  <c r="C37" i="3"/>
  <c r="C39" i="3"/>
  <c r="C41" i="3"/>
  <c r="C35" i="3"/>
  <c r="G35" i="3" l="1"/>
  <c r="I35" i="3" s="1"/>
  <c r="U2" i="3"/>
  <c r="U6" i="3"/>
  <c r="G37" i="3"/>
  <c r="I37" i="3" s="1"/>
  <c r="G39" i="3"/>
  <c r="I39" i="3" s="1"/>
  <c r="G38" i="3"/>
  <c r="I38" i="3" s="1"/>
  <c r="G41" i="3"/>
  <c r="I41" i="3" s="1"/>
  <c r="G40" i="3"/>
  <c r="I40" i="3" s="1"/>
  <c r="F22" i="3"/>
  <c r="F18" i="3"/>
  <c r="F14" i="3"/>
  <c r="F10" i="3"/>
  <c r="F6" i="3"/>
  <c r="F21" i="3"/>
  <c r="F17" i="3"/>
  <c r="F13" i="3"/>
  <c r="F9" i="3"/>
  <c r="F5" i="3"/>
  <c r="F20" i="3"/>
  <c r="H20" i="3" s="1"/>
  <c r="F16" i="3"/>
  <c r="H16" i="3" s="1"/>
  <c r="F12" i="3"/>
  <c r="H12" i="3" s="1"/>
  <c r="F8" i="3"/>
  <c r="H8" i="3" s="1"/>
  <c r="H4" i="3"/>
  <c r="F2" i="3"/>
  <c r="H2" i="3" s="1"/>
  <c r="F19" i="3"/>
  <c r="H19" i="3" s="1"/>
  <c r="F15" i="3"/>
  <c r="H15" i="3" s="1"/>
  <c r="F11" i="3"/>
  <c r="F7" i="3"/>
  <c r="F3" i="3"/>
  <c r="H3" i="3" s="1"/>
  <c r="D38" i="3"/>
  <c r="D39" i="3"/>
  <c r="D41" i="3"/>
  <c r="D37" i="3"/>
  <c r="U4" i="3"/>
  <c r="U3" i="3"/>
  <c r="U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C36" i="3"/>
  <c r="C42" i="3" l="1"/>
  <c r="D36" i="3"/>
  <c r="G36" i="3"/>
  <c r="I36" i="3" s="1"/>
  <c r="H22" i="3"/>
  <c r="H10" i="3"/>
  <c r="H14" i="3"/>
  <c r="H18" i="3"/>
  <c r="H6" i="3"/>
  <c r="H21" i="3"/>
  <c r="H13" i="3"/>
  <c r="H9" i="3"/>
  <c r="H7" i="3"/>
  <c r="H5" i="3"/>
  <c r="H11" i="3"/>
  <c r="H17" i="3"/>
  <c r="I40" i="2"/>
  <c r="I44" i="2"/>
  <c r="I41" i="2"/>
  <c r="I32" i="2"/>
  <c r="I31" i="2"/>
  <c r="I30" i="2"/>
  <c r="I29" i="2"/>
  <c r="I28" i="2"/>
  <c r="I27" i="2"/>
  <c r="I26" i="2"/>
  <c r="D42" i="3" l="1"/>
  <c r="D35" i="3"/>
</calcChain>
</file>

<file path=xl/sharedStrings.xml><?xml version="1.0" encoding="utf-8"?>
<sst xmlns="http://schemas.openxmlformats.org/spreadsheetml/2006/main" count="166" uniqueCount="62">
  <si>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</si>
  <si>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</si>
  <si>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</si>
  <si>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</si>
  <si>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</si>
  <si>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</si>
  <si>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</si>
  <si>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</si>
  <si>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</si>
  <si>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</si>
  <si>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</si>
  <si>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</si>
  <si>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</si>
  <si>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</si>
  <si>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</si>
  <si>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</si>
  <si>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</si>
  <si>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</si>
  <si>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</si>
  <si>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</si>
  <si>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</si>
  <si>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</si>
  <si>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</si>
  <si>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</si>
  <si>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</si>
  <si>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</si>
  <si>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</si>
  <si>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</si>
  <si>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</si>
  <si>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</si>
  <si>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</si>
  <si>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</si>
  <si>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</si>
  <si>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</si>
  <si>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</si>
  <si>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</si>
  <si>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</si>
  <si>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</si>
  <si>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</si>
  <si>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</si>
  <si>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</si>
  <si>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</si>
  <si>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</si>
  <si>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</si>
  <si>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</si>
  <si>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</si>
  <si>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</si>
  <si>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</si>
  <si>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</si>
  <si>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</si>
  <si>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</si>
  <si>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</si>
  <si>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</si>
  <si>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</si>
  <si>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</si>
  <si>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</si>
  <si>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Покупка авиабилета</t>
  </si>
  <si>
    <t>Переоформление авиабилета</t>
  </si>
  <si>
    <t>Отмена бронирования</t>
  </si>
  <si>
    <t>Поиск авиабилета без оплаты</t>
  </si>
  <si>
    <t>Сдача авиабилета</t>
  </si>
  <si>
    <t>Просмотр купленных билетов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</si>
</sst>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0" tint="-0.249977111117893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8" applyNumberFormat="0" applyAlignment="0" applyProtection="0"/>
    <xf numFmtId="0" fontId="15" fillId="7" borderId="9" applyNumberFormat="0" applyAlignment="0" applyProtection="0"/>
    <xf numFmtId="0" fontId="16" fillId="7" borderId="8" applyNumberFormat="0" applyAlignment="0" applyProtection="0"/>
    <xf numFmtId="0" fontId="17" fillId="0" borderId="10" applyNumberFormat="0" applyFill="0" applyAlignment="0" applyProtection="0"/>
    <xf numFmtId="0" fontId="18" fillId="8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13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9" fontId="22" fillId="0" borderId="0" applyFont="0" applyFill="0" applyBorder="0" applyAlignment="0" applyProtection="0"/>
  </cellStyleXfs>
  <cellXfs count="39">
    <xf numFmtId="0" fontId="0" fillId="0" borderId="0" xfId="0"/>
    <xf numFmtId="0" fontId="7" fillId="5" borderId="3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6" fillId="0" borderId="4" xfId="4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10" fontId="7" fillId="0" borderId="4" xfId="0" applyNumberFormat="1" applyFont="1" applyBorder="1" applyAlignment="1">
      <alignment horizontal="center" vertical="top"/>
    </xf>
    <xf numFmtId="10" fontId="9" fillId="0" borderId="4" xfId="0" applyNumberFormat="1" applyFont="1" applyBorder="1" applyAlignment="1">
      <alignment horizontal="center" vertical="top"/>
    </xf>
    <xf numFmtId="10" fontId="9" fillId="0" borderId="4" xfId="0" applyNumberFormat="1" applyFont="1" applyBorder="1" applyAlignment="1">
      <alignment horizontal="left" vertical="top"/>
    </xf>
    <xf numFmtId="0" fontId="7" fillId="5" borderId="4" xfId="0" applyFont="1" applyFill="1" applyBorder="1" applyAlignment="1">
      <alignment horizontal="left" vertical="top"/>
    </xf>
    <xf numFmtId="0" fontId="1" fillId="0" borderId="4" xfId="42" applyBorder="1"/>
    <xf numFmtId="0" fontId="7" fillId="0" borderId="4" xfId="0" applyFont="1" applyBorder="1" applyAlignment="1">
      <alignment horizontal="left" vertical="top"/>
    </xf>
    <xf numFmtId="10" fontId="7" fillId="0" borderId="4" xfId="0" applyNumberFormat="1" applyFont="1" applyBorder="1" applyAlignment="1">
      <alignment horizontal="left" vertical="top"/>
    </xf>
    <xf numFmtId="0" fontId="6" fillId="0" borderId="4" xfId="4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1" fillId="0" borderId="0" xfId="42"/>
    <xf numFmtId="0" fontId="23" fillId="0" borderId="0" xfId="0" applyFont="1"/>
    <xf numFmtId="0" fontId="23" fillId="0" borderId="0" xfId="0" pivotButton="1" applyFont="1"/>
    <xf numFmtId="0" fontId="24" fillId="0" borderId="0" xfId="0" applyFont="1"/>
    <xf numFmtId="0" fontId="23" fillId="0" borderId="14" xfId="0" applyFont="1" applyBorder="1"/>
    <xf numFmtId="2" fontId="23" fillId="0" borderId="0" xfId="0" applyNumberFormat="1" applyFont="1"/>
    <xf numFmtId="1" fontId="23" fillId="0" borderId="0" xfId="0" applyNumberFormat="1" applyFont="1"/>
    <xf numFmtId="0" fontId="23" fillId="0" borderId="0" xfId="0" applyFont="1" applyAlignment="1">
      <alignment horizontal="left"/>
    </xf>
    <xf numFmtId="0" fontId="23" fillId="0" borderId="0" xfId="0" applyNumberFormat="1" applyFont="1"/>
    <xf numFmtId="0" fontId="23" fillId="35" borderId="4" xfId="0" applyFont="1" applyFill="1" applyBorder="1"/>
    <xf numFmtId="164" fontId="23" fillId="0" borderId="0" xfId="0" applyNumberFormat="1" applyFont="1"/>
    <xf numFmtId="1" fontId="24" fillId="0" borderId="0" xfId="0" applyNumberFormat="1" applyFont="1"/>
    <xf numFmtId="9" fontId="24" fillId="0" borderId="0" xfId="0" applyNumberFormat="1" applyFont="1"/>
    <xf numFmtId="0" fontId="25" fillId="0" borderId="15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center" vertical="center" wrapText="1"/>
    </xf>
    <xf numFmtId="9" fontId="23" fillId="0" borderId="0" xfId="44" applyFont="1"/>
    <xf numFmtId="0" fontId="23" fillId="36" borderId="4" xfId="0" applyFont="1" applyFill="1" applyBorder="1"/>
    <xf numFmtId="0" fontId="25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" fontId="25" fillId="0" borderId="0" xfId="0" applyNumberFormat="1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3" fillId="0" borderId="15" xfId="0" applyFont="1" applyBorder="1"/>
    <xf numFmtId="2" fontId="23" fillId="36" borderId="4" xfId="0" applyNumberFormat="1" applyFont="1" applyFill="1" applyBorder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4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мур Мавлянов" refreshedDate="44094.817249768515" createdVersion="6" refreshedVersion="6" minRefreshableVersion="3" recordCount="23">
  <cacheSource type="worksheet">
    <worksheetSource ref="A1:H24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6"/>
    </cacheField>
    <cacheField name="pacing" numFmtId="0">
      <sharedItems containsSemiMixedTypes="0" containsString="0" containsNumber="1" containsInteger="1" minValue="80" maxValue="360"/>
    </cacheField>
    <cacheField name="одним пользователем в минуту" numFmtId="2">
      <sharedItems containsSemiMixedTypes="0" containsString="0" containsNumber="1" minValue="0.16666666666666666" maxValue="0.75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containsInteger="1" minValue="1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Покупка авиабилета"/>
    <x v="0"/>
    <n v="1"/>
    <n v="6"/>
    <n v="135"/>
    <n v="0.44444444444444442"/>
    <n v="60"/>
    <n v="160"/>
  </r>
  <r>
    <s v="Покупка авиабилета"/>
    <x v="1"/>
    <n v="1"/>
    <n v="6"/>
    <n v="135"/>
    <n v="0.44444444444444442"/>
    <n v="60"/>
    <n v="160"/>
  </r>
  <r>
    <s v="Покупка авиабилета"/>
    <x v="2"/>
    <n v="1"/>
    <n v="6"/>
    <n v="135"/>
    <n v="0.44444444444444442"/>
    <n v="60"/>
    <n v="160"/>
  </r>
  <r>
    <s v="Покупка авиабилета"/>
    <x v="3"/>
    <n v="1"/>
    <n v="6"/>
    <n v="135"/>
    <n v="0.44444444444444442"/>
    <n v="60"/>
    <n v="160"/>
  </r>
  <r>
    <s v="Покупка авиабилета"/>
    <x v="4"/>
    <n v="1"/>
    <n v="6"/>
    <n v="135"/>
    <n v="0.44444444444444442"/>
    <n v="60"/>
    <n v="160"/>
  </r>
  <r>
    <s v="Переоформление авиабилета"/>
    <x v="0"/>
    <n v="1"/>
    <n v="1"/>
    <n v="360"/>
    <n v="0.16666666666666666"/>
    <n v="60"/>
    <n v="10"/>
  </r>
  <r>
    <s v="Переоформление авиабилета"/>
    <x v="1"/>
    <n v="1"/>
    <n v="1"/>
    <n v="360"/>
    <n v="0.16666666666666666"/>
    <n v="60"/>
    <n v="10"/>
  </r>
  <r>
    <s v="Переоформление авиабилета"/>
    <x v="2"/>
    <n v="1"/>
    <n v="1"/>
    <n v="360"/>
    <n v="0.16666666666666666"/>
    <n v="60"/>
    <n v="10"/>
  </r>
  <r>
    <s v="Переоформление авиабилета"/>
    <x v="3"/>
    <n v="1"/>
    <n v="1"/>
    <n v="360"/>
    <n v="0.16666666666666666"/>
    <n v="60"/>
    <n v="10"/>
  </r>
  <r>
    <s v="Переоформление авиабилета"/>
    <x v="5"/>
    <n v="1"/>
    <n v="1"/>
    <n v="360"/>
    <n v="0.16666666666666666"/>
    <n v="60"/>
    <n v="10"/>
  </r>
  <r>
    <s v="Переоформление авиабилета"/>
    <x v="6"/>
    <n v="1"/>
    <n v="1"/>
    <n v="360"/>
    <n v="0.16666666666666666"/>
    <n v="60"/>
    <n v="10"/>
  </r>
  <r>
    <s v="Переоформление авиабилета"/>
    <x v="4"/>
    <n v="1"/>
    <n v="1"/>
    <n v="360"/>
    <n v="0.16666666666666666"/>
    <n v="60"/>
    <n v="10"/>
  </r>
  <r>
    <s v="Поиск авиабилета без оплаты"/>
    <x v="0"/>
    <n v="1"/>
    <n v="3"/>
    <n v="120"/>
    <n v="0.5"/>
    <n v="60"/>
    <n v="90"/>
  </r>
  <r>
    <s v="Поиск авиабилета без оплаты"/>
    <x v="1"/>
    <n v="1"/>
    <n v="3"/>
    <n v="120"/>
    <n v="0.5"/>
    <n v="60"/>
    <n v="90"/>
  </r>
  <r>
    <s v="Поиск авиабилета без оплаты"/>
    <x v="2"/>
    <n v="1"/>
    <n v="3"/>
    <n v="120"/>
    <n v="0.5"/>
    <n v="60"/>
    <n v="90"/>
  </r>
  <r>
    <s v="Поиск авиабилета без оплаты"/>
    <x v="4"/>
    <n v="1"/>
    <n v="3"/>
    <n v="120"/>
    <n v="0.5"/>
    <n v="60"/>
    <n v="90"/>
  </r>
  <r>
    <s v="Сдача авиабилета"/>
    <x v="0"/>
    <n v="1"/>
    <n v="2"/>
    <n v="120"/>
    <n v="0.5"/>
    <n v="60"/>
    <n v="60"/>
  </r>
  <r>
    <s v="Сдача авиабилета"/>
    <x v="5"/>
    <n v="1"/>
    <n v="2"/>
    <n v="120"/>
    <n v="0.5"/>
    <n v="60"/>
    <n v="60"/>
  </r>
  <r>
    <s v="Сдача авиабилета"/>
    <x v="6"/>
    <n v="1"/>
    <n v="2"/>
    <n v="120"/>
    <n v="0.5"/>
    <n v="60"/>
    <n v="60"/>
  </r>
  <r>
    <s v="Сдача авиабилета"/>
    <x v="4"/>
    <n v="1"/>
    <n v="2"/>
    <n v="120"/>
    <n v="0.5"/>
    <n v="60"/>
    <n v="60"/>
  </r>
  <r>
    <s v="Просмотр купленных билетов"/>
    <x v="0"/>
    <n v="1"/>
    <n v="2"/>
    <n v="80"/>
    <n v="0.75"/>
    <n v="60"/>
    <n v="90"/>
  </r>
  <r>
    <s v="Просмотр купленных билетов"/>
    <x v="5"/>
    <n v="1"/>
    <n v="2"/>
    <n v="80"/>
    <n v="0.75"/>
    <n v="60"/>
    <n v="90"/>
  </r>
  <r>
    <s v="Просмотр купленных билетов"/>
    <x v="4"/>
    <n v="1"/>
    <n v="2"/>
    <n v="80"/>
    <n v="0.75"/>
    <n v="60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4"/>
        <item x="1"/>
        <item x="3"/>
        <item x="6"/>
        <item x="5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abSelected="1" zoomScale="60" zoomScaleNormal="60" workbookViewId="0">
      <selection activeCell="N27" sqref="N27"/>
    </sheetView>
  </sheetViews>
  <sheetFormatPr defaultColWidth="11.42578125" defaultRowHeight="15" x14ac:dyDescent="0.25"/>
  <cols>
    <col min="1" max="1" width="36" customWidth="1"/>
    <col min="2" max="2" width="38.42578125" customWidth="1"/>
    <col min="5" max="5" width="13.5703125" customWidth="1"/>
    <col min="6" max="6" width="36.85546875" customWidth="1"/>
    <col min="7" max="7" width="28.7109375" customWidth="1"/>
    <col min="8" max="8" width="17.5703125" customWidth="1"/>
    <col min="9" max="9" width="39.85546875" customWidth="1"/>
    <col min="10" max="10" width="27" customWidth="1"/>
    <col min="11" max="11" width="18.7109375" customWidth="1"/>
    <col min="12" max="12" width="35" customWidth="1"/>
    <col min="13" max="13" width="35.85546875" bestFit="1" customWidth="1"/>
    <col min="14" max="14" width="15.85546875" customWidth="1"/>
    <col min="15" max="15" width="24.140625" customWidth="1"/>
    <col min="16" max="16" width="11" customWidth="1"/>
    <col min="18" max="18" width="58.140625" customWidth="1"/>
    <col min="19" max="19" width="44" bestFit="1" customWidth="1"/>
    <col min="20" max="20" width="32.7109375" customWidth="1"/>
    <col min="21" max="21" width="37.85546875" customWidth="1"/>
    <col min="22" max="22" width="36.28515625" customWidth="1"/>
  </cols>
  <sheetData>
    <row r="1" spans="1:25" ht="16.5" thickBot="1" x14ac:dyDescent="0.3">
      <c r="A1" s="15" t="s">
        <v>33</v>
      </c>
      <c r="B1" s="15" t="s">
        <v>34</v>
      </c>
      <c r="C1" s="15" t="s">
        <v>35</v>
      </c>
      <c r="D1" s="15" t="s">
        <v>40</v>
      </c>
      <c r="E1" s="15" t="s">
        <v>51</v>
      </c>
      <c r="F1" s="15" t="s">
        <v>52</v>
      </c>
      <c r="G1" s="15" t="s">
        <v>53</v>
      </c>
      <c r="H1" s="15" t="s">
        <v>7</v>
      </c>
      <c r="I1" s="16" t="s">
        <v>36</v>
      </c>
      <c r="J1" s="15" t="s">
        <v>49</v>
      </c>
      <c r="L1" s="15" t="s">
        <v>39</v>
      </c>
      <c r="M1" s="15" t="s">
        <v>41</v>
      </c>
      <c r="N1" s="15" t="s">
        <v>42</v>
      </c>
      <c r="O1" s="15" t="s">
        <v>54</v>
      </c>
      <c r="P1" s="15" t="s">
        <v>43</v>
      </c>
      <c r="Q1" s="15" t="s">
        <v>40</v>
      </c>
      <c r="R1" s="15" t="s">
        <v>44</v>
      </c>
      <c r="S1" s="17" t="s">
        <v>45</v>
      </c>
      <c r="T1" s="17" t="s">
        <v>46</v>
      </c>
      <c r="U1" s="17" t="s">
        <v>47</v>
      </c>
      <c r="V1" s="15" t="s">
        <v>48</v>
      </c>
      <c r="W1" s="15"/>
      <c r="X1" s="15"/>
      <c r="Y1" s="15"/>
    </row>
    <row r="2" spans="1:25" ht="16.5" thickBot="1" x14ac:dyDescent="0.3">
      <c r="A2" s="15" t="s">
        <v>56</v>
      </c>
      <c r="B2" s="15" t="s">
        <v>0</v>
      </c>
      <c r="C2" s="15">
        <v>1</v>
      </c>
      <c r="D2" s="18">
        <f t="shared" ref="D2:D24" si="0">VLOOKUP(A2,$L$1:$V$6,6,FALSE)</f>
        <v>6</v>
      </c>
      <c r="E2" s="15">
        <f t="shared" ref="E2:E24" si="1">VLOOKUP(A2,$L$1:$V$6,5,FALSE)</f>
        <v>135</v>
      </c>
      <c r="F2" s="19">
        <f>60/E2</f>
        <v>0.44444444444444442</v>
      </c>
      <c r="G2" s="15">
        <v>60</v>
      </c>
      <c r="H2" s="20">
        <f>D2*F2*G2</f>
        <v>160</v>
      </c>
      <c r="I2" s="21" t="s">
        <v>0</v>
      </c>
      <c r="J2" s="22">
        <v>410</v>
      </c>
      <c r="L2" s="15" t="s">
        <v>56</v>
      </c>
      <c r="M2" s="15">
        <v>1.964</v>
      </c>
      <c r="N2" s="15">
        <v>30.004300000000001</v>
      </c>
      <c r="O2" s="15">
        <f>M2+N2</f>
        <v>31.968299999999999</v>
      </c>
      <c r="P2" s="23">
        <v>135</v>
      </c>
      <c r="Q2" s="23">
        <v>6</v>
      </c>
      <c r="R2" s="24">
        <f>60/(P2)</f>
        <v>0.44444444444444442</v>
      </c>
      <c r="S2" s="17">
        <v>20</v>
      </c>
      <c r="T2" s="25">
        <f>ROUND(Q2*R2*S2,0)</f>
        <v>53</v>
      </c>
      <c r="U2" s="26">
        <f t="shared" ref="U2:U4" si="2">Q2/V$2</f>
        <v>0.42857142857142855</v>
      </c>
      <c r="V2" s="15">
        <f>SUM(Q2:Q6)</f>
        <v>14</v>
      </c>
      <c r="W2" s="15"/>
      <c r="X2" s="15"/>
      <c r="Y2" s="15"/>
    </row>
    <row r="3" spans="1:25" ht="16.5" thickBot="1" x14ac:dyDescent="0.3">
      <c r="A3" s="15" t="s">
        <v>56</v>
      </c>
      <c r="B3" s="15" t="s">
        <v>8</v>
      </c>
      <c r="C3" s="15">
        <v>1</v>
      </c>
      <c r="D3" s="18">
        <f t="shared" si="0"/>
        <v>6</v>
      </c>
      <c r="E3" s="15">
        <f t="shared" si="1"/>
        <v>135</v>
      </c>
      <c r="F3" s="19">
        <f t="shared" ref="F3:F22" si="3">60/E3</f>
        <v>0.44444444444444442</v>
      </c>
      <c r="G3" s="15">
        <v>60</v>
      </c>
      <c r="H3" s="20">
        <f>D3*F3*G3</f>
        <v>160</v>
      </c>
      <c r="I3" s="21" t="s">
        <v>9</v>
      </c>
      <c r="J3" s="22">
        <v>260</v>
      </c>
      <c r="L3" s="15" t="s">
        <v>57</v>
      </c>
      <c r="M3" s="15">
        <v>2.0211000000000001</v>
      </c>
      <c r="N3" s="15">
        <v>40.001100000000001</v>
      </c>
      <c r="O3" s="15">
        <f t="shared" ref="O3:O4" si="4">M3+N3</f>
        <v>42.022199999999998</v>
      </c>
      <c r="P3" s="23">
        <v>360</v>
      </c>
      <c r="Q3" s="23">
        <v>1</v>
      </c>
      <c r="R3" s="24">
        <f>60/(P3)</f>
        <v>0.16666666666666666</v>
      </c>
      <c r="S3" s="17">
        <v>20</v>
      </c>
      <c r="T3" s="25">
        <f t="shared" ref="T3:T4" si="5">ROUND(Q3*R3*S3,0)</f>
        <v>3</v>
      </c>
      <c r="U3" s="26">
        <f t="shared" si="2"/>
        <v>7.1428571428571425E-2</v>
      </c>
      <c r="V3" s="15"/>
      <c r="W3" s="15"/>
      <c r="X3" s="15"/>
      <c r="Y3" s="15"/>
    </row>
    <row r="4" spans="1:25" ht="16.5" thickBot="1" x14ac:dyDescent="0.3">
      <c r="A4" s="15" t="s">
        <v>56</v>
      </c>
      <c r="B4" s="15" t="s">
        <v>9</v>
      </c>
      <c r="C4" s="15">
        <v>1</v>
      </c>
      <c r="D4" s="18">
        <f t="shared" si="0"/>
        <v>6</v>
      </c>
      <c r="E4" s="15">
        <f t="shared" si="1"/>
        <v>135</v>
      </c>
      <c r="F4" s="19">
        <f>60/E4</f>
        <v>0.44444444444444442</v>
      </c>
      <c r="G4" s="15">
        <v>60</v>
      </c>
      <c r="H4" s="20">
        <f t="shared" ref="H4:H22" si="6">D4*F4*G4</f>
        <v>160</v>
      </c>
      <c r="I4" s="21" t="s">
        <v>6</v>
      </c>
      <c r="J4" s="22">
        <v>410</v>
      </c>
      <c r="L4" s="15" t="s">
        <v>59</v>
      </c>
      <c r="M4" s="15">
        <v>0.77610000000000001</v>
      </c>
      <c r="N4" s="15">
        <v>25.0014</v>
      </c>
      <c r="O4" s="15">
        <f t="shared" si="4"/>
        <v>25.7775</v>
      </c>
      <c r="P4" s="23">
        <v>120</v>
      </c>
      <c r="Q4" s="23">
        <v>3</v>
      </c>
      <c r="R4" s="24">
        <f t="shared" ref="R4" si="7">60/(P4)</f>
        <v>0.5</v>
      </c>
      <c r="S4" s="17">
        <v>20</v>
      </c>
      <c r="T4" s="25">
        <f t="shared" si="5"/>
        <v>30</v>
      </c>
      <c r="U4" s="26">
        <f t="shared" si="2"/>
        <v>0.21428571428571427</v>
      </c>
      <c r="V4" s="15"/>
      <c r="W4" s="15"/>
      <c r="X4" s="15"/>
      <c r="Y4" s="15"/>
    </row>
    <row r="5" spans="1:25" ht="16.5" thickBot="1" x14ac:dyDescent="0.3">
      <c r="A5" s="15" t="s">
        <v>56</v>
      </c>
      <c r="B5" s="15" t="s">
        <v>3</v>
      </c>
      <c r="C5" s="15">
        <v>1</v>
      </c>
      <c r="D5" s="18">
        <f t="shared" si="0"/>
        <v>6</v>
      </c>
      <c r="E5" s="15">
        <f t="shared" si="1"/>
        <v>135</v>
      </c>
      <c r="F5" s="19">
        <f>60/E5</f>
        <v>0.44444444444444442</v>
      </c>
      <c r="G5" s="15">
        <v>60</v>
      </c>
      <c r="H5" s="20">
        <f t="shared" si="6"/>
        <v>160</v>
      </c>
      <c r="I5" s="21" t="s">
        <v>8</v>
      </c>
      <c r="J5" s="22">
        <v>260</v>
      </c>
      <c r="L5" s="15" t="s">
        <v>60</v>
      </c>
      <c r="M5" s="15">
        <v>1.0628</v>
      </c>
      <c r="N5" s="15">
        <v>20.002400000000002</v>
      </c>
      <c r="O5" s="15">
        <f>M5+N5</f>
        <v>21.065200000000001</v>
      </c>
      <c r="P5" s="23">
        <v>120</v>
      </c>
      <c r="Q5" s="23">
        <v>2</v>
      </c>
      <c r="R5" s="24">
        <f>60/(P5)</f>
        <v>0.5</v>
      </c>
      <c r="S5" s="17">
        <v>20</v>
      </c>
      <c r="T5" s="25">
        <f>ROUND(Q5*R5*S5,0)</f>
        <v>20</v>
      </c>
      <c r="U5" s="26">
        <f>Q5/V$2</f>
        <v>0.14285714285714285</v>
      </c>
      <c r="V5" s="15"/>
      <c r="W5" s="15"/>
      <c r="X5" s="15"/>
      <c r="Y5" s="15"/>
    </row>
    <row r="6" spans="1:25" ht="16.5" thickBot="1" x14ac:dyDescent="0.3">
      <c r="A6" s="15" t="s">
        <v>56</v>
      </c>
      <c r="B6" s="15" t="s">
        <v>6</v>
      </c>
      <c r="C6" s="15">
        <v>1</v>
      </c>
      <c r="D6" s="18">
        <f t="shared" si="0"/>
        <v>6</v>
      </c>
      <c r="E6" s="15">
        <f t="shared" si="1"/>
        <v>135</v>
      </c>
      <c r="F6" s="19">
        <f t="shared" si="3"/>
        <v>0.44444444444444442</v>
      </c>
      <c r="G6" s="15">
        <v>60</v>
      </c>
      <c r="H6" s="20">
        <f t="shared" si="6"/>
        <v>160</v>
      </c>
      <c r="I6" s="21" t="s">
        <v>3</v>
      </c>
      <c r="J6" s="22">
        <v>170</v>
      </c>
      <c r="L6" s="15" t="s">
        <v>61</v>
      </c>
      <c r="M6" s="15">
        <v>0.74629999999999996</v>
      </c>
      <c r="N6" s="15">
        <v>15.000400000000001</v>
      </c>
      <c r="O6" s="15">
        <f t="shared" ref="O6" si="8">M6+N6</f>
        <v>15.746700000000001</v>
      </c>
      <c r="P6" s="23">
        <v>80</v>
      </c>
      <c r="Q6" s="23">
        <v>2</v>
      </c>
      <c r="R6" s="24">
        <f t="shared" ref="R6" si="9">60/(P6)</f>
        <v>0.75</v>
      </c>
      <c r="S6" s="17">
        <v>21</v>
      </c>
      <c r="T6" s="25">
        <f t="shared" ref="T6" si="10">ROUND(Q6*R6*S6,0)</f>
        <v>32</v>
      </c>
      <c r="U6" s="26">
        <f>Q6/V$2</f>
        <v>0.14285714285714285</v>
      </c>
      <c r="V6" s="15"/>
      <c r="W6" s="15"/>
      <c r="X6" s="15"/>
      <c r="Y6" s="15"/>
    </row>
    <row r="7" spans="1:25" ht="16.5" thickBot="1" x14ac:dyDescent="0.3">
      <c r="A7" s="15" t="s">
        <v>57</v>
      </c>
      <c r="B7" s="15" t="s">
        <v>0</v>
      </c>
      <c r="C7" s="15">
        <v>1</v>
      </c>
      <c r="D7" s="18">
        <f t="shared" si="0"/>
        <v>1</v>
      </c>
      <c r="E7" s="15">
        <f t="shared" si="1"/>
        <v>360</v>
      </c>
      <c r="F7" s="19">
        <f t="shared" si="3"/>
        <v>0.16666666666666666</v>
      </c>
      <c r="G7" s="15">
        <v>60</v>
      </c>
      <c r="H7" s="20">
        <f t="shared" si="6"/>
        <v>10</v>
      </c>
      <c r="I7" s="21" t="s">
        <v>58</v>
      </c>
      <c r="J7" s="22">
        <v>70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6.5" thickBot="1" x14ac:dyDescent="0.3">
      <c r="A8" s="15" t="s">
        <v>57</v>
      </c>
      <c r="B8" s="15" t="s">
        <v>8</v>
      </c>
      <c r="C8" s="15">
        <v>1</v>
      </c>
      <c r="D8" s="18">
        <f t="shared" si="0"/>
        <v>1</v>
      </c>
      <c r="E8" s="15">
        <f t="shared" si="1"/>
        <v>360</v>
      </c>
      <c r="F8" s="19">
        <f t="shared" si="3"/>
        <v>0.16666666666666666</v>
      </c>
      <c r="G8" s="15">
        <v>60</v>
      </c>
      <c r="H8" s="20">
        <f t="shared" si="6"/>
        <v>10</v>
      </c>
      <c r="I8" s="21" t="s">
        <v>4</v>
      </c>
      <c r="J8" s="22">
        <v>160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6.5" thickBot="1" x14ac:dyDescent="0.3">
      <c r="A9" s="15" t="s">
        <v>57</v>
      </c>
      <c r="B9" s="15" t="s">
        <v>9</v>
      </c>
      <c r="C9" s="15">
        <v>1</v>
      </c>
      <c r="D9" s="18">
        <f t="shared" si="0"/>
        <v>1</v>
      </c>
      <c r="E9" s="15">
        <f t="shared" si="1"/>
        <v>360</v>
      </c>
      <c r="F9" s="19">
        <f t="shared" si="3"/>
        <v>0.16666666666666666</v>
      </c>
      <c r="G9" s="15">
        <v>60</v>
      </c>
      <c r="H9" s="20">
        <f t="shared" si="6"/>
        <v>10</v>
      </c>
      <c r="I9" s="21" t="s">
        <v>37</v>
      </c>
      <c r="J9" s="22">
        <v>1740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6.5" thickBot="1" x14ac:dyDescent="0.3">
      <c r="A10" s="15" t="s">
        <v>57</v>
      </c>
      <c r="B10" s="15" t="s">
        <v>3</v>
      </c>
      <c r="C10" s="15">
        <v>1</v>
      </c>
      <c r="D10" s="18">
        <f t="shared" si="0"/>
        <v>1</v>
      </c>
      <c r="E10" s="15">
        <f t="shared" si="1"/>
        <v>360</v>
      </c>
      <c r="F10" s="19">
        <f t="shared" si="3"/>
        <v>0.16666666666666666</v>
      </c>
      <c r="G10" s="15">
        <v>60</v>
      </c>
      <c r="H10" s="20">
        <f t="shared" si="6"/>
        <v>10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6.5" thickBot="1" x14ac:dyDescent="0.3">
      <c r="A11" s="15" t="s">
        <v>57</v>
      </c>
      <c r="B11" s="15" t="s">
        <v>4</v>
      </c>
      <c r="C11" s="15">
        <v>1</v>
      </c>
      <c r="D11" s="18">
        <f t="shared" si="0"/>
        <v>1</v>
      </c>
      <c r="E11" s="15">
        <f t="shared" si="1"/>
        <v>360</v>
      </c>
      <c r="F11" s="19">
        <f t="shared" si="3"/>
        <v>0.16666666666666666</v>
      </c>
      <c r="G11" s="15">
        <v>60</v>
      </c>
      <c r="H11" s="20">
        <f t="shared" si="6"/>
        <v>10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6.5" thickBot="1" x14ac:dyDescent="0.3">
      <c r="A12" s="15" t="s">
        <v>57</v>
      </c>
      <c r="B12" s="15" t="s">
        <v>58</v>
      </c>
      <c r="C12" s="15">
        <v>1</v>
      </c>
      <c r="D12" s="18">
        <f t="shared" si="0"/>
        <v>1</v>
      </c>
      <c r="E12" s="15">
        <f t="shared" si="1"/>
        <v>360</v>
      </c>
      <c r="F12" s="19">
        <f t="shared" si="3"/>
        <v>0.16666666666666666</v>
      </c>
      <c r="G12" s="15">
        <v>60</v>
      </c>
      <c r="H12" s="20">
        <f t="shared" si="6"/>
        <v>10</v>
      </c>
    </row>
    <row r="13" spans="1:25" ht="16.5" thickBot="1" x14ac:dyDescent="0.3">
      <c r="A13" s="15" t="s">
        <v>57</v>
      </c>
      <c r="B13" s="15" t="s">
        <v>6</v>
      </c>
      <c r="C13" s="15">
        <v>1</v>
      </c>
      <c r="D13" s="18">
        <f t="shared" si="0"/>
        <v>1</v>
      </c>
      <c r="E13" s="15">
        <f t="shared" si="1"/>
        <v>360</v>
      </c>
      <c r="F13" s="19">
        <f t="shared" si="3"/>
        <v>0.16666666666666666</v>
      </c>
      <c r="G13" s="15">
        <v>60</v>
      </c>
      <c r="H13" s="20">
        <f t="shared" si="6"/>
        <v>10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6.5" thickBot="1" x14ac:dyDescent="0.3">
      <c r="A14" s="15" t="s">
        <v>59</v>
      </c>
      <c r="B14" s="15" t="s">
        <v>0</v>
      </c>
      <c r="C14" s="15">
        <v>1</v>
      </c>
      <c r="D14" s="18">
        <f t="shared" si="0"/>
        <v>3</v>
      </c>
      <c r="E14" s="15">
        <f t="shared" si="1"/>
        <v>120</v>
      </c>
      <c r="F14" s="19">
        <f t="shared" si="3"/>
        <v>0.5</v>
      </c>
      <c r="G14" s="15">
        <v>60</v>
      </c>
      <c r="H14" s="20">
        <f t="shared" si="6"/>
        <v>90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6.5" thickBot="1" x14ac:dyDescent="0.3">
      <c r="A15" s="15" t="s">
        <v>59</v>
      </c>
      <c r="B15" s="15" t="s">
        <v>8</v>
      </c>
      <c r="C15" s="15">
        <v>1</v>
      </c>
      <c r="D15" s="18">
        <f t="shared" si="0"/>
        <v>3</v>
      </c>
      <c r="E15" s="15">
        <f t="shared" si="1"/>
        <v>120</v>
      </c>
      <c r="F15" s="19">
        <f t="shared" si="3"/>
        <v>0.5</v>
      </c>
      <c r="G15" s="15">
        <v>60</v>
      </c>
      <c r="H15" s="20">
        <f t="shared" si="6"/>
        <v>90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6.5" thickBot="1" x14ac:dyDescent="0.3">
      <c r="A16" s="15" t="s">
        <v>59</v>
      </c>
      <c r="B16" s="15" t="s">
        <v>9</v>
      </c>
      <c r="C16" s="15">
        <v>1</v>
      </c>
      <c r="D16" s="18">
        <f t="shared" si="0"/>
        <v>3</v>
      </c>
      <c r="E16" s="15">
        <f t="shared" si="1"/>
        <v>120</v>
      </c>
      <c r="F16" s="19">
        <f t="shared" si="3"/>
        <v>0.5</v>
      </c>
      <c r="G16" s="15">
        <v>60</v>
      </c>
      <c r="H16" s="20">
        <f t="shared" si="6"/>
        <v>90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6.5" thickBot="1" x14ac:dyDescent="0.3">
      <c r="A17" s="15" t="s">
        <v>59</v>
      </c>
      <c r="B17" s="15" t="s">
        <v>6</v>
      </c>
      <c r="C17" s="15">
        <v>1</v>
      </c>
      <c r="D17" s="18">
        <f t="shared" si="0"/>
        <v>3</v>
      </c>
      <c r="E17" s="15">
        <f t="shared" si="1"/>
        <v>120</v>
      </c>
      <c r="F17" s="19">
        <f t="shared" si="3"/>
        <v>0.5</v>
      </c>
      <c r="G17" s="15">
        <v>60</v>
      </c>
      <c r="H17" s="20">
        <f t="shared" si="6"/>
        <v>90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6.5" thickBot="1" x14ac:dyDescent="0.3">
      <c r="A18" s="15" t="s">
        <v>60</v>
      </c>
      <c r="B18" s="15" t="s">
        <v>0</v>
      </c>
      <c r="C18" s="15">
        <v>1</v>
      </c>
      <c r="D18" s="18">
        <f t="shared" si="0"/>
        <v>2</v>
      </c>
      <c r="E18" s="15">
        <f t="shared" si="1"/>
        <v>120</v>
      </c>
      <c r="F18" s="19">
        <f t="shared" si="3"/>
        <v>0.5</v>
      </c>
      <c r="G18" s="15">
        <v>60</v>
      </c>
      <c r="H18" s="20">
        <f t="shared" si="6"/>
        <v>60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6.5" thickBot="1" x14ac:dyDescent="0.3">
      <c r="A19" s="15" t="s">
        <v>60</v>
      </c>
      <c r="B19" s="15" t="s">
        <v>4</v>
      </c>
      <c r="C19" s="15">
        <v>1</v>
      </c>
      <c r="D19" s="18">
        <f t="shared" si="0"/>
        <v>2</v>
      </c>
      <c r="E19" s="15">
        <f t="shared" si="1"/>
        <v>120</v>
      </c>
      <c r="F19" s="19">
        <f t="shared" si="3"/>
        <v>0.5</v>
      </c>
      <c r="G19" s="15">
        <v>60</v>
      </c>
      <c r="H19" s="20">
        <f t="shared" si="6"/>
        <v>60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6.5" thickBot="1" x14ac:dyDescent="0.3">
      <c r="A20" s="15" t="s">
        <v>60</v>
      </c>
      <c r="B20" s="15" t="s">
        <v>58</v>
      </c>
      <c r="C20" s="15">
        <v>1</v>
      </c>
      <c r="D20" s="18">
        <f t="shared" si="0"/>
        <v>2</v>
      </c>
      <c r="E20" s="15">
        <f t="shared" si="1"/>
        <v>120</v>
      </c>
      <c r="F20" s="19">
        <f t="shared" si="3"/>
        <v>0.5</v>
      </c>
      <c r="G20" s="15">
        <v>60</v>
      </c>
      <c r="H20" s="20">
        <f t="shared" si="6"/>
        <v>60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6.5" thickBot="1" x14ac:dyDescent="0.3">
      <c r="A21" s="15" t="s">
        <v>60</v>
      </c>
      <c r="B21" s="15" t="s">
        <v>6</v>
      </c>
      <c r="C21" s="15">
        <v>1</v>
      </c>
      <c r="D21" s="18">
        <f t="shared" si="0"/>
        <v>2</v>
      </c>
      <c r="E21" s="15">
        <f t="shared" si="1"/>
        <v>120</v>
      </c>
      <c r="F21" s="19">
        <f t="shared" si="3"/>
        <v>0.5</v>
      </c>
      <c r="G21" s="15">
        <v>60</v>
      </c>
      <c r="H21" s="20">
        <f t="shared" si="6"/>
        <v>60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6.5" thickBot="1" x14ac:dyDescent="0.3">
      <c r="A22" s="15" t="s">
        <v>61</v>
      </c>
      <c r="B22" s="15" t="s">
        <v>0</v>
      </c>
      <c r="C22" s="15">
        <v>1</v>
      </c>
      <c r="D22" s="18">
        <f t="shared" si="0"/>
        <v>2</v>
      </c>
      <c r="E22" s="15">
        <f t="shared" si="1"/>
        <v>80</v>
      </c>
      <c r="F22" s="19">
        <f t="shared" si="3"/>
        <v>0.75</v>
      </c>
      <c r="G22" s="15">
        <v>60</v>
      </c>
      <c r="H22" s="20">
        <f t="shared" si="6"/>
        <v>90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6.5" thickBot="1" x14ac:dyDescent="0.3">
      <c r="A23" s="15" t="s">
        <v>61</v>
      </c>
      <c r="B23" s="15" t="s">
        <v>4</v>
      </c>
      <c r="C23" s="15">
        <v>1</v>
      </c>
      <c r="D23" s="18">
        <f t="shared" si="0"/>
        <v>2</v>
      </c>
      <c r="E23" s="15">
        <f t="shared" si="1"/>
        <v>80</v>
      </c>
      <c r="F23" s="19">
        <f t="shared" ref="F23:F24" si="11">60/E23</f>
        <v>0.75</v>
      </c>
      <c r="G23" s="15">
        <v>60</v>
      </c>
      <c r="H23" s="20">
        <f t="shared" ref="H23:H24" si="12">D23*F23*G23</f>
        <v>90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6.5" thickBot="1" x14ac:dyDescent="0.3">
      <c r="A24" s="15" t="s">
        <v>61</v>
      </c>
      <c r="B24" s="15" t="s">
        <v>6</v>
      </c>
      <c r="C24" s="15">
        <v>1</v>
      </c>
      <c r="D24" s="36">
        <f t="shared" si="0"/>
        <v>2</v>
      </c>
      <c r="E24" s="15">
        <f t="shared" si="1"/>
        <v>80</v>
      </c>
      <c r="F24" s="19">
        <f t="shared" si="11"/>
        <v>0.75</v>
      </c>
      <c r="G24" s="15">
        <v>60</v>
      </c>
      <c r="H24" s="20">
        <f t="shared" si="12"/>
        <v>90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6.5" thickBot="1" x14ac:dyDescent="0.3">
      <c r="A34" s="15" t="s">
        <v>38</v>
      </c>
      <c r="B34" s="15"/>
      <c r="C34" s="15" t="s">
        <v>50</v>
      </c>
      <c r="D34" s="15"/>
      <c r="E34" s="15"/>
      <c r="F34" s="15"/>
      <c r="G34" s="15" t="s">
        <v>55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6.5" thickBot="1" x14ac:dyDescent="0.3">
      <c r="A35" s="27" t="s">
        <v>0</v>
      </c>
      <c r="B35" s="28">
        <v>422</v>
      </c>
      <c r="C35" s="20">
        <f t="shared" ref="C35:C41" si="13">GETPIVOTDATA("Итого",$I$1,"transaction rq",A35)</f>
        <v>410</v>
      </c>
      <c r="D35" s="29">
        <f>1-B35/C35</f>
        <v>-2.9268292682926855E-2</v>
      </c>
      <c r="E35" s="15"/>
      <c r="F35" s="15"/>
      <c r="G35" s="37">
        <f>C35/6</f>
        <v>68.333333333333329</v>
      </c>
      <c r="H35" s="30">
        <v>63</v>
      </c>
      <c r="I35" s="29">
        <f>1-G35/H35</f>
        <v>-8.4656084656084651E-2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32.25" thickBot="1" x14ac:dyDescent="0.3">
      <c r="A36" s="31" t="s">
        <v>8</v>
      </c>
      <c r="B36" s="32">
        <v>282</v>
      </c>
      <c r="C36" s="20">
        <f t="shared" si="13"/>
        <v>260</v>
      </c>
      <c r="D36" s="29">
        <f t="shared" ref="D36:D42" si="14">1-B36/C36</f>
        <v>-8.4615384615384537E-2</v>
      </c>
      <c r="E36" s="15"/>
      <c r="F36" s="15"/>
      <c r="G36" s="37">
        <f t="shared" ref="G36:G41" si="15">C36/6</f>
        <v>43.333333333333336</v>
      </c>
      <c r="H36" s="30">
        <v>42</v>
      </c>
      <c r="I36" s="29">
        <f t="shared" ref="I36:I41" si="16">1-G36/H36</f>
        <v>-3.1746031746031855E-2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6.5" thickBot="1" x14ac:dyDescent="0.3">
      <c r="A37" s="31" t="s">
        <v>9</v>
      </c>
      <c r="B37" s="32">
        <v>251</v>
      </c>
      <c r="C37" s="20">
        <f t="shared" si="13"/>
        <v>260</v>
      </c>
      <c r="D37" s="29">
        <f t="shared" si="14"/>
        <v>3.4615384615384603E-2</v>
      </c>
      <c r="E37" s="15"/>
      <c r="F37" s="15"/>
      <c r="G37" s="37">
        <f t="shared" si="15"/>
        <v>43.333333333333336</v>
      </c>
      <c r="H37" s="30">
        <v>42</v>
      </c>
      <c r="I37" s="29">
        <f t="shared" si="16"/>
        <v>-3.1746031746031855E-2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6.5" thickBot="1" x14ac:dyDescent="0.3">
      <c r="A38" s="31" t="s">
        <v>3</v>
      </c>
      <c r="B38" s="32">
        <v>175</v>
      </c>
      <c r="C38" s="20">
        <f t="shared" si="13"/>
        <v>170</v>
      </c>
      <c r="D38" s="29">
        <f t="shared" si="14"/>
        <v>-2.9411764705882248E-2</v>
      </c>
      <c r="E38" s="15"/>
      <c r="F38" s="15"/>
      <c r="G38" s="37">
        <f t="shared" si="15"/>
        <v>28.333333333333332</v>
      </c>
      <c r="H38" s="30">
        <v>27</v>
      </c>
      <c r="I38" s="29">
        <f t="shared" si="16"/>
        <v>-4.9382716049382713E-2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6.5" thickBot="1" x14ac:dyDescent="0.3">
      <c r="A39" s="31" t="s">
        <v>4</v>
      </c>
      <c r="B39" s="32">
        <v>159</v>
      </c>
      <c r="C39" s="20">
        <f t="shared" si="13"/>
        <v>160</v>
      </c>
      <c r="D39" s="29">
        <f t="shared" si="14"/>
        <v>6.2499999999999778E-3</v>
      </c>
      <c r="E39" s="15"/>
      <c r="F39" s="15"/>
      <c r="G39" s="37">
        <f t="shared" si="15"/>
        <v>26.666666666666668</v>
      </c>
      <c r="H39" s="30">
        <v>29</v>
      </c>
      <c r="I39" s="29">
        <f t="shared" si="16"/>
        <v>8.0459770114942541E-2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6.5" thickBot="1" x14ac:dyDescent="0.3">
      <c r="A40" s="31" t="s">
        <v>58</v>
      </c>
      <c r="B40" s="32">
        <v>73</v>
      </c>
      <c r="C40" s="20">
        <f t="shared" si="13"/>
        <v>70</v>
      </c>
      <c r="D40" s="29">
        <f>1-B40/C40</f>
        <v>-4.2857142857142927E-2</v>
      </c>
      <c r="E40" s="15"/>
      <c r="F40" s="15"/>
      <c r="G40" s="37">
        <f>C40/6</f>
        <v>11.666666666666666</v>
      </c>
      <c r="H40" s="30">
        <v>13</v>
      </c>
      <c r="I40" s="29">
        <f t="shared" si="16"/>
        <v>0.10256410256410264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6.5" thickBot="1" x14ac:dyDescent="0.3">
      <c r="A41" s="31" t="s">
        <v>6</v>
      </c>
      <c r="B41" s="32">
        <v>422</v>
      </c>
      <c r="C41" s="20">
        <f t="shared" si="13"/>
        <v>410</v>
      </c>
      <c r="D41" s="29">
        <f t="shared" si="14"/>
        <v>-2.9268292682926855E-2</v>
      </c>
      <c r="E41" s="15"/>
      <c r="F41" s="15"/>
      <c r="G41" s="37">
        <f t="shared" si="15"/>
        <v>68.333333333333329</v>
      </c>
      <c r="H41" s="30">
        <v>56</v>
      </c>
      <c r="I41" s="29">
        <f t="shared" si="16"/>
        <v>-0.22023809523809512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6.5" thickBot="1" x14ac:dyDescent="0.3">
      <c r="A42" s="33" t="s">
        <v>7</v>
      </c>
      <c r="B42" s="32">
        <f>SUM(B35:B41)</f>
        <v>1784</v>
      </c>
      <c r="C42" s="34">
        <f>SUM(C35:C41)</f>
        <v>1740</v>
      </c>
      <c r="D42" s="29">
        <f t="shared" si="14"/>
        <v>-2.5287356321838983E-2</v>
      </c>
      <c r="E42" s="3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14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38" t="s">
        <v>29</v>
      </c>
      <c r="F9" s="38"/>
      <c r="G9" s="38"/>
      <c r="H9" s="38"/>
      <c r="I9" s="38"/>
    </row>
    <row r="11" spans="5:9" ht="28.5" x14ac:dyDescent="0.25">
      <c r="E11" s="1" t="s">
        <v>10</v>
      </c>
      <c r="F11" s="1" t="s">
        <v>11</v>
      </c>
      <c r="G11" s="1" t="s">
        <v>12</v>
      </c>
      <c r="H11" s="1" t="s">
        <v>13</v>
      </c>
      <c r="I11" s="1" t="s">
        <v>14</v>
      </c>
    </row>
    <row r="12" spans="5:9" ht="15.75" x14ac:dyDescent="0.25">
      <c r="E12" s="2" t="s">
        <v>0</v>
      </c>
      <c r="F12" s="3" t="s">
        <v>20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19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22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15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16</v>
      </c>
      <c r="F16" s="3" t="s">
        <v>18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17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21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38" t="s">
        <v>27</v>
      </c>
      <c r="F23" s="38"/>
      <c r="G23" s="38"/>
      <c r="H23" s="38"/>
      <c r="I23" s="38"/>
    </row>
    <row r="25" spans="5:9" x14ac:dyDescent="0.25">
      <c r="E25" s="8" t="s">
        <v>10</v>
      </c>
      <c r="F25" s="8" t="s">
        <v>11</v>
      </c>
      <c r="G25" s="8" t="s">
        <v>12</v>
      </c>
      <c r="H25" s="8" t="s">
        <v>13</v>
      </c>
      <c r="I25" s="8" t="s">
        <v>14</v>
      </c>
    </row>
    <row r="26" spans="5:9" ht="15.75" x14ac:dyDescent="0.25">
      <c r="E26" s="13" t="s">
        <v>0</v>
      </c>
      <c r="F26" s="12" t="s">
        <v>20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19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22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15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16</v>
      </c>
      <c r="F30" s="12" t="s">
        <v>18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17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21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38" t="s">
        <v>28</v>
      </c>
      <c r="F35" s="38"/>
      <c r="G35" s="38"/>
      <c r="H35" s="38"/>
      <c r="I35" s="38"/>
    </row>
    <row r="37" spans="5:15" x14ac:dyDescent="0.25">
      <c r="E37" s="8" t="s">
        <v>10</v>
      </c>
      <c r="F37" s="8" t="s">
        <v>11</v>
      </c>
      <c r="G37" s="8" t="s">
        <v>12</v>
      </c>
      <c r="H37" s="8" t="s">
        <v>13</v>
      </c>
      <c r="I37" s="8" t="s">
        <v>14</v>
      </c>
      <c r="L37" s="14" t="s">
        <v>23</v>
      </c>
      <c r="M37" s="14" t="s">
        <v>24</v>
      </c>
      <c r="N37" s="14" t="s">
        <v>25</v>
      </c>
      <c r="O37" s="14" t="s">
        <v>26</v>
      </c>
    </row>
    <row r="38" spans="5:15" ht="15.75" x14ac:dyDescent="0.25">
      <c r="E38" s="13" t="s">
        <v>0</v>
      </c>
      <c r="F38" s="12" t="s">
        <v>20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17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19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18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22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19</v>
      </c>
      <c r="M40" s="14" t="s">
        <v>30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15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20</v>
      </c>
      <c r="M41" s="14" t="s">
        <v>31</v>
      </c>
      <c r="N41" s="14">
        <v>139</v>
      </c>
      <c r="O41" s="14">
        <v>0</v>
      </c>
    </row>
    <row r="42" spans="5:15" ht="15.75" x14ac:dyDescent="0.25">
      <c r="E42" s="13" t="s">
        <v>16</v>
      </c>
      <c r="F42" s="12" t="s">
        <v>18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21</v>
      </c>
      <c r="M42" s="14" t="s">
        <v>32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17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15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21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22</v>
      </c>
      <c r="M44" s="14" t="s">
        <v>30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Темур Мавлянов</cp:lastModifiedBy>
  <dcterms:created xsi:type="dcterms:W3CDTF">2015-06-05T18:19:34Z</dcterms:created>
  <dcterms:modified xsi:type="dcterms:W3CDTF">2020-09-20T16:38:15Z</dcterms:modified>
</cp:coreProperties>
</file>