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\testing_web_tours_git\testing_web_tours\Документация\"/>
    </mc:Choice>
  </mc:AlternateContent>
  <bookViews>
    <workbookView xWindow="0" yWindow="0" windowWidth="21570" windowHeight="8085" activeTab="1"/>
  </bookViews>
  <sheets>
    <sheet name="Автоматизированный расчет" sheetId="3" r:id="rId1"/>
    <sheet name="Соответствие профилю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" i="2" l="1"/>
  <c r="S11" i="2"/>
  <c r="U11" i="2" s="1"/>
  <c r="U10" i="2"/>
  <c r="S10" i="2"/>
  <c r="S9" i="2"/>
  <c r="U9" i="2" s="1"/>
  <c r="S8" i="2"/>
  <c r="U8" i="2" s="1"/>
  <c r="U7" i="2"/>
  <c r="S7" i="2"/>
  <c r="S6" i="2"/>
  <c r="U6" i="2" s="1"/>
  <c r="U5" i="2"/>
  <c r="O6" i="2"/>
  <c r="O7" i="2"/>
  <c r="Q7" i="2" s="1"/>
  <c r="O8" i="2"/>
  <c r="Q8" i="2" s="1"/>
  <c r="O9" i="2"/>
  <c r="O10" i="2"/>
  <c r="O11" i="2"/>
  <c r="O5" i="2"/>
  <c r="Q5" i="2" s="1"/>
  <c r="Q11" i="2"/>
  <c r="Q10" i="2"/>
  <c r="Q9" i="2"/>
  <c r="Q6" i="2"/>
  <c r="H11" i="2" l="1"/>
  <c r="J11" i="2" s="1"/>
  <c r="H10" i="2"/>
  <c r="J10" i="2" s="1"/>
  <c r="H9" i="2"/>
  <c r="J9" i="2" s="1"/>
  <c r="H8" i="2"/>
  <c r="J8" i="2" s="1"/>
  <c r="H7" i="2"/>
  <c r="J7" i="2" s="1"/>
  <c r="H6" i="2"/>
  <c r="J6" i="2" s="1"/>
  <c r="H5" i="2"/>
  <c r="J5" i="2" s="1"/>
  <c r="J23" i="2"/>
  <c r="H23" i="2"/>
  <c r="H22" i="2"/>
  <c r="J22" i="2" s="1"/>
  <c r="H21" i="2"/>
  <c r="J21" i="2" s="1"/>
  <c r="J20" i="2"/>
  <c r="H20" i="2"/>
  <c r="H19" i="2"/>
  <c r="J19" i="2" s="1"/>
  <c r="H18" i="2"/>
  <c r="J18" i="2" s="1"/>
  <c r="J17" i="2"/>
  <c r="H17" i="2"/>
  <c r="H35" i="2"/>
  <c r="J35" i="2" s="1"/>
  <c r="H34" i="2"/>
  <c r="J34" i="2" s="1"/>
  <c r="J33" i="2"/>
  <c r="H33" i="2"/>
  <c r="H32" i="2"/>
  <c r="J32" i="2" s="1"/>
  <c r="J31" i="2"/>
  <c r="H31" i="2"/>
  <c r="J30" i="2"/>
  <c r="H30" i="2"/>
  <c r="H29" i="2"/>
  <c r="J29" i="2" s="1"/>
  <c r="H47" i="2"/>
  <c r="J47" i="2" s="1"/>
  <c r="H46" i="2"/>
  <c r="J46" i="2" s="1"/>
  <c r="H45" i="2"/>
  <c r="J45" i="2" s="1"/>
  <c r="H44" i="2"/>
  <c r="J44" i="2" s="1"/>
  <c r="H43" i="2"/>
  <c r="J43" i="2" s="1"/>
  <c r="H42" i="2"/>
  <c r="J42" i="2" s="1"/>
  <c r="H41" i="2"/>
  <c r="J41" i="2" s="1"/>
  <c r="J58" i="2"/>
  <c r="J54" i="2"/>
  <c r="J55" i="2"/>
  <c r="J56" i="2"/>
  <c r="J57" i="2"/>
  <c r="J59" i="2"/>
  <c r="J53" i="2"/>
  <c r="H54" i="2"/>
  <c r="H55" i="2"/>
  <c r="H56" i="2"/>
  <c r="H57" i="2"/>
  <c r="H58" i="2"/>
  <c r="H59" i="2"/>
  <c r="H53" i="2"/>
  <c r="G45" i="3"/>
  <c r="G46" i="3"/>
  <c r="G47" i="3"/>
  <c r="G48" i="3"/>
  <c r="G49" i="3"/>
  <c r="G50" i="3"/>
  <c r="G44" i="3"/>
  <c r="D6" i="2" l="1"/>
  <c r="D7" i="2"/>
  <c r="D8" i="2"/>
  <c r="D9" i="2"/>
  <c r="D10" i="2"/>
  <c r="D11" i="2"/>
  <c r="D5" i="2"/>
  <c r="D17" i="2" s="1"/>
  <c r="P11" i="3" l="1"/>
  <c r="P12" i="3"/>
  <c r="P13" i="3"/>
  <c r="P14" i="3"/>
  <c r="D21" i="2" l="1"/>
  <c r="D22" i="2"/>
  <c r="D18" i="2"/>
  <c r="D19" i="2"/>
  <c r="D20" i="2"/>
  <c r="D23" i="2"/>
  <c r="V2" i="3" l="1"/>
  <c r="R3" i="3"/>
  <c r="E3" i="3"/>
  <c r="E4" i="3"/>
  <c r="F4" i="3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" i="3"/>
  <c r="O2" i="3"/>
  <c r="C40" i="3"/>
  <c r="G40" i="3" l="1"/>
  <c r="I40" i="3" s="1"/>
  <c r="D40" i="3"/>
  <c r="O6" i="3" l="1"/>
  <c r="R6" i="3"/>
  <c r="T6" i="3" s="1"/>
  <c r="B42" i="3"/>
  <c r="F23" i="3"/>
  <c r="F24" i="3"/>
  <c r="F10" i="2" l="1"/>
  <c r="H24" i="3"/>
  <c r="H23" i="3"/>
  <c r="O3" i="3"/>
  <c r="O4" i="3"/>
  <c r="O5" i="3"/>
  <c r="R2" i="3"/>
  <c r="T2" i="3" s="1"/>
  <c r="R5" i="3"/>
  <c r="T5" i="3" s="1"/>
  <c r="R4" i="3"/>
  <c r="T4" i="3" s="1"/>
  <c r="T3" i="3"/>
  <c r="C37" i="3"/>
  <c r="C35" i="3"/>
  <c r="C38" i="3"/>
  <c r="C41" i="3"/>
  <c r="C39" i="3"/>
  <c r="G35" i="3" l="1"/>
  <c r="I35" i="3" s="1"/>
  <c r="F22" i="2"/>
  <c r="D34" i="2"/>
  <c r="G38" i="3"/>
  <c r="I38" i="3" s="1"/>
  <c r="G37" i="3"/>
  <c r="I37" i="3" s="1"/>
  <c r="G39" i="3"/>
  <c r="I39" i="3" s="1"/>
  <c r="G41" i="3"/>
  <c r="I41" i="3" s="1"/>
  <c r="U2" i="3"/>
  <c r="U6" i="3"/>
  <c r="F22" i="3"/>
  <c r="F18" i="3"/>
  <c r="F14" i="3"/>
  <c r="F10" i="3"/>
  <c r="F6" i="3"/>
  <c r="F21" i="3"/>
  <c r="F17" i="3"/>
  <c r="F13" i="3"/>
  <c r="F9" i="3"/>
  <c r="F5" i="3"/>
  <c r="F20" i="3"/>
  <c r="H20" i="3" s="1"/>
  <c r="F16" i="3"/>
  <c r="H16" i="3" s="1"/>
  <c r="F12" i="3"/>
  <c r="H12" i="3" s="1"/>
  <c r="F8" i="3"/>
  <c r="H8" i="3" s="1"/>
  <c r="H4" i="3"/>
  <c r="F2" i="3"/>
  <c r="H2" i="3" s="1"/>
  <c r="F19" i="3"/>
  <c r="H19" i="3" s="1"/>
  <c r="F15" i="3"/>
  <c r="H15" i="3" s="1"/>
  <c r="F11" i="3"/>
  <c r="F7" i="3"/>
  <c r="F3" i="3"/>
  <c r="H3" i="3" s="1"/>
  <c r="D38" i="3"/>
  <c r="D39" i="3"/>
  <c r="D41" i="3"/>
  <c r="D37" i="3"/>
  <c r="U4" i="3"/>
  <c r="U3" i="3"/>
  <c r="U5" i="3"/>
  <c r="C36" i="3"/>
  <c r="D36" i="3" l="1"/>
  <c r="D46" i="2"/>
  <c r="F34" i="2"/>
  <c r="G36" i="3"/>
  <c r="I36" i="3" s="1"/>
  <c r="C42" i="3"/>
  <c r="H22" i="3"/>
  <c r="H10" i="3"/>
  <c r="H14" i="3"/>
  <c r="H18" i="3"/>
  <c r="H6" i="3"/>
  <c r="H21" i="3"/>
  <c r="H13" i="3"/>
  <c r="H9" i="3"/>
  <c r="H7" i="3"/>
  <c r="H5" i="3"/>
  <c r="H11" i="3"/>
  <c r="H17" i="3"/>
  <c r="F8" i="2" l="1"/>
  <c r="F5" i="2"/>
  <c r="F7" i="2"/>
  <c r="F9" i="2"/>
  <c r="F11" i="2"/>
  <c r="D58" i="2"/>
  <c r="F58" i="2" s="1"/>
  <c r="F46" i="2"/>
  <c r="D42" i="3"/>
  <c r="D35" i="3"/>
  <c r="D31" i="2" l="1"/>
  <c r="F19" i="2"/>
  <c r="F6" i="2"/>
  <c r="D35" i="2"/>
  <c r="F23" i="2"/>
  <c r="D29" i="2"/>
  <c r="F17" i="2"/>
  <c r="F21" i="2"/>
  <c r="D33" i="2"/>
  <c r="D32" i="2"/>
  <c r="F20" i="2"/>
  <c r="F32" i="2" l="1"/>
  <c r="D44" i="2"/>
  <c r="F35" i="2"/>
  <c r="D47" i="2"/>
  <c r="D45" i="2"/>
  <c r="F33" i="2"/>
  <c r="D30" i="2"/>
  <c r="F18" i="2"/>
  <c r="D41" i="2"/>
  <c r="F29" i="2"/>
  <c r="F31" i="2"/>
  <c r="D43" i="2"/>
  <c r="D53" i="2" l="1"/>
  <c r="F53" i="2" s="1"/>
  <c r="D57" i="2"/>
  <c r="F57" i="2" s="1"/>
  <c r="F45" i="2"/>
  <c r="F44" i="2"/>
  <c r="D56" i="2"/>
  <c r="F56" i="2" s="1"/>
  <c r="F43" i="2"/>
  <c r="D55" i="2"/>
  <c r="F55" i="2" s="1"/>
  <c r="D59" i="2"/>
  <c r="F59" i="2" s="1"/>
  <c r="F47" i="2"/>
  <c r="F41" i="2"/>
  <c r="D42" i="2"/>
  <c r="F30" i="2"/>
  <c r="F42" i="2" l="1"/>
  <c r="D54" i="2"/>
  <c r="F54" i="2" s="1"/>
</calcChain>
</file>

<file path=xl/sharedStrings.xml><?xml version="1.0" encoding="utf-8"?>
<sst xmlns="http://schemas.openxmlformats.org/spreadsheetml/2006/main" count="252" uniqueCount="64">
  <si>
    <t>Вход в систему</t>
  </si>
  <si>
    <t>Оплата билета</t>
  </si>
  <si>
    <t>Просмотр квитанций</t>
  </si>
  <si>
    <t>Выход из системы</t>
  </si>
  <si>
    <t>Итого</t>
  </si>
  <si>
    <t xml:space="preserve">Заполнение полей для поиска билета </t>
  </si>
  <si>
    <t xml:space="preserve">Выбор рейса из найденных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</si>
  <si>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</si>
  <si>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</si>
  <si>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</si>
  <si>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</si>
  <si>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</si>
  <si>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login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</si>
  <si>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</si>
  <si>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</si>
  <si>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</si>
  <si>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</si>
  <si>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</si>
  <si>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</si>
  <si>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</si>
  <si>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</si>
  <si>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</si>
  <si>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</si>
  <si>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</si>
  <si>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</si>
  <si>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</si>
  <si>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</si>
  <si>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</si>
  <si>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</si>
  <si>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</si>
  <si>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</si>
  <si>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</si>
  <si>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</si>
  <si>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</si>
  <si>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</si>
  <si>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Соотвествие профилю</t>
  </si>
  <si>
    <t>Покупка авиабилета</t>
  </si>
  <si>
    <t>Переоформление авиабилета</t>
  </si>
  <si>
    <t>Отмена бронирования</t>
  </si>
  <si>
    <t>Поиск авиабилета без оплаты</t>
  </si>
  <si>
    <t>Сдача авиабилета</t>
  </si>
  <si>
    <t>Просмотр купленных билетов</t>
  </si>
  <si>
    <t>Название транзакции</t>
  </si>
  <si>
    <t>fill_find_flight</t>
  </si>
  <si>
    <t>click_sing_off</t>
  </si>
  <si>
    <t>viewing_receipts</t>
  </si>
  <si>
    <t>insert_payment_info</t>
  </si>
  <si>
    <t>choose_filght</t>
  </si>
  <si>
    <t>cancel_reservation</t>
  </si>
  <si>
    <t xml:space="preserve">Точность </t>
  </si>
  <si>
    <t>Отладочный тест (20 минут)</t>
  </si>
  <si>
    <t>Первая ступень</t>
  </si>
  <si>
    <t>Вторая ступень</t>
  </si>
  <si>
    <t>Третья ступень</t>
  </si>
  <si>
    <t>Четвертая ступень</t>
  </si>
  <si>
    <t>Пятая ступень</t>
  </si>
  <si>
    <t>Запросов в час при уменьшении paicing на 30%</t>
  </si>
  <si>
    <t>Соответствие профилю</t>
  </si>
  <si>
    <t>Pacing*0,7</t>
  </si>
  <si>
    <t>Транзакции</t>
  </si>
  <si>
    <t>Pass</t>
  </si>
  <si>
    <t>Fail</t>
  </si>
  <si>
    <t>%</t>
  </si>
  <si>
    <t>Тест подтверждения максимальной производительности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</si>
</sst>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0" tint="-0.249977111117893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7" applyNumberFormat="0" applyAlignment="0" applyProtection="0"/>
    <xf numFmtId="0" fontId="16" fillId="6" borderId="8" applyNumberFormat="0" applyAlignment="0" applyProtection="0"/>
    <xf numFmtId="0" fontId="17" fillId="6" borderId="7" applyNumberFormat="0" applyAlignment="0" applyProtection="0"/>
    <xf numFmtId="0" fontId="18" fillId="0" borderId="9" applyNumberFormat="0" applyFill="0" applyAlignment="0" applyProtection="0"/>
    <xf numFmtId="0" fontId="19" fillId="7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12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11" applyNumberFormat="0" applyFont="0" applyAlignment="0" applyProtection="0"/>
    <xf numFmtId="9" fontId="23" fillId="0" borderId="0" applyFont="0" applyFill="0" applyBorder="0" applyAlignment="0" applyProtection="0"/>
  </cellStyleXfs>
  <cellXfs count="76">
    <xf numFmtId="0" fontId="0" fillId="0" borderId="0" xfId="0"/>
    <xf numFmtId="0" fontId="24" fillId="0" borderId="0" xfId="0" applyFont="1"/>
    <xf numFmtId="0" fontId="25" fillId="0" borderId="0" xfId="0" applyFont="1"/>
    <xf numFmtId="0" fontId="24" fillId="0" borderId="13" xfId="0" applyFont="1" applyBorder="1"/>
    <xf numFmtId="2" fontId="24" fillId="0" borderId="0" xfId="0" applyNumberFormat="1" applyFont="1"/>
    <xf numFmtId="1" fontId="24" fillId="0" borderId="0" xfId="0" applyNumberFormat="1" applyFont="1"/>
    <xf numFmtId="0" fontId="24" fillId="33" borderId="3" xfId="0" applyFont="1" applyFill="1" applyBorder="1"/>
    <xf numFmtId="164" fontId="24" fillId="0" borderId="0" xfId="0" applyNumberFormat="1" applyFont="1"/>
    <xf numFmtId="1" fontId="25" fillId="0" borderId="0" xfId="0" applyNumberFormat="1" applyFont="1"/>
    <xf numFmtId="9" fontId="25" fillId="0" borderId="0" xfId="0" applyNumberFormat="1" applyFont="1"/>
    <xf numFmtId="0" fontId="26" fillId="0" borderId="14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center" vertical="center" wrapText="1"/>
    </xf>
    <xf numFmtId="9" fontId="24" fillId="0" borderId="0" xfId="44" applyFont="1"/>
    <xf numFmtId="0" fontId="24" fillId="34" borderId="3" xfId="0" applyFont="1" applyFill="1" applyBorder="1"/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center" vertical="center" wrapText="1"/>
    </xf>
    <xf numFmtId="0" fontId="24" fillId="0" borderId="14" xfId="0" applyFont="1" applyBorder="1"/>
    <xf numFmtId="2" fontId="24" fillId="34" borderId="3" xfId="0" applyNumberFormat="1" applyFont="1" applyFill="1" applyBorder="1"/>
    <xf numFmtId="1" fontId="26" fillId="0" borderId="0" xfId="0" applyNumberFormat="1" applyFont="1" applyBorder="1" applyAlignment="1">
      <alignment horizontal="right" vertical="center" wrapText="1"/>
    </xf>
    <xf numFmtId="0" fontId="4" fillId="2" borderId="3" xfId="1" applyBorder="1"/>
    <xf numFmtId="0" fontId="24" fillId="0" borderId="3" xfId="0" applyFont="1" applyBorder="1"/>
    <xf numFmtId="10" fontId="24" fillId="0" borderId="3" xfId="44" applyNumberFormat="1" applyFont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4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10" fontId="8" fillId="0" borderId="0" xfId="0" applyNumberFormat="1" applyFont="1" applyFill="1" applyBorder="1" applyAlignment="1">
      <alignment horizontal="center" vertical="top"/>
    </xf>
    <xf numFmtId="10" fontId="10" fillId="0" borderId="0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7" fillId="0" borderId="0" xfId="4" applyFont="1" applyFill="1" applyBorder="1" applyAlignment="1">
      <alignment horizontal="left" vertical="top"/>
    </xf>
    <xf numFmtId="0" fontId="2" fillId="0" borderId="0" xfId="42" applyFill="1" applyBorder="1"/>
    <xf numFmtId="10" fontId="8" fillId="0" borderId="0" xfId="0" applyNumberFormat="1" applyFont="1" applyFill="1" applyBorder="1" applyAlignment="1">
      <alignment horizontal="left" vertical="top"/>
    </xf>
    <xf numFmtId="10" fontId="10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/>
    <xf numFmtId="0" fontId="24" fillId="0" borderId="0" xfId="0" pivotButton="1" applyFont="1"/>
    <xf numFmtId="0" fontId="24" fillId="0" borderId="0" xfId="0" applyFont="1" applyAlignment="1">
      <alignment horizontal="left"/>
    </xf>
    <xf numFmtId="0" fontId="24" fillId="0" borderId="0" xfId="0" applyNumberFormat="1" applyFont="1"/>
    <xf numFmtId="0" fontId="2" fillId="30" borderId="3" xfId="39" applyBorder="1" applyAlignment="1">
      <alignment horizontal="left" vertical="center" wrapText="1"/>
    </xf>
    <xf numFmtId="0" fontId="2" fillId="30" borderId="3" xfId="39" applyBorder="1" applyAlignment="1">
      <alignment horizontal="center" vertical="center"/>
    </xf>
    <xf numFmtId="1" fontId="2" fillId="30" borderId="3" xfId="39" applyNumberFormat="1" applyBorder="1" applyAlignment="1">
      <alignment horizontal="center" vertical="center"/>
    </xf>
    <xf numFmtId="10" fontId="2" fillId="30" borderId="3" xfId="39" applyNumberFormat="1" applyBorder="1" applyAlignment="1">
      <alignment horizontal="center" vertical="center"/>
    </xf>
    <xf numFmtId="0" fontId="5" fillId="3" borderId="3" xfId="2" applyBorder="1" applyAlignment="1">
      <alignment horizontal="left" vertical="center" wrapText="1"/>
    </xf>
    <xf numFmtId="0" fontId="5" fillId="3" borderId="3" xfId="2" applyBorder="1" applyAlignment="1">
      <alignment horizontal="center" vertical="center"/>
    </xf>
    <xf numFmtId="1" fontId="5" fillId="3" borderId="3" xfId="2" applyNumberFormat="1" applyBorder="1" applyAlignment="1">
      <alignment horizontal="center" vertical="center"/>
    </xf>
    <xf numFmtId="10" fontId="5" fillId="3" borderId="3" xfId="2" applyNumberFormat="1" applyBorder="1" applyAlignment="1">
      <alignment horizontal="center" vertical="center"/>
    </xf>
    <xf numFmtId="0" fontId="2" fillId="11" borderId="3" xfId="20" applyBorder="1" applyAlignment="1">
      <alignment horizontal="center" vertical="center" wrapText="1"/>
    </xf>
    <xf numFmtId="0" fontId="24" fillId="0" borderId="0" xfId="0" applyFont="1" applyFill="1" applyBorder="1"/>
    <xf numFmtId="0" fontId="24" fillId="0" borderId="0" xfId="0" applyFont="1" applyAlignment="1"/>
    <xf numFmtId="1" fontId="24" fillId="0" borderId="3" xfId="0" applyNumberFormat="1" applyFont="1" applyBorder="1"/>
    <xf numFmtId="0" fontId="22" fillId="9" borderId="3" xfId="18" applyBorder="1"/>
    <xf numFmtId="0" fontId="2" fillId="23" borderId="3" xfId="32" applyBorder="1"/>
    <xf numFmtId="0" fontId="5" fillId="3" borderId="3" xfId="2" applyBorder="1" applyAlignment="1">
      <alignment horizontal="center"/>
    </xf>
    <xf numFmtId="0" fontId="2" fillId="30" borderId="3" xfId="39" applyBorder="1" applyAlignment="1">
      <alignment horizontal="center"/>
    </xf>
    <xf numFmtId="10" fontId="5" fillId="3" borderId="3" xfId="2" applyNumberFormat="1" applyBorder="1" applyAlignment="1">
      <alignment horizontal="center"/>
    </xf>
    <xf numFmtId="10" fontId="2" fillId="30" borderId="3" xfId="39" applyNumberFormat="1" applyBorder="1" applyAlignment="1">
      <alignment horizontal="center"/>
    </xf>
    <xf numFmtId="10" fontId="0" fillId="0" borderId="0" xfId="0" applyNumberFormat="1"/>
    <xf numFmtId="10" fontId="2" fillId="11" borderId="8" xfId="20" applyNumberFormat="1" applyBorder="1" applyAlignment="1">
      <alignment horizontal="center" vertical="center"/>
    </xf>
    <xf numFmtId="0" fontId="2" fillId="11" borderId="8" xfId="20" applyBorder="1" applyAlignment="1">
      <alignment horizontal="center" vertical="center"/>
    </xf>
    <xf numFmtId="0" fontId="24" fillId="0" borderId="0" xfId="0" applyFont="1" applyBorder="1"/>
    <xf numFmtId="1" fontId="24" fillId="0" borderId="0" xfId="0" applyNumberFormat="1" applyFont="1" applyBorder="1"/>
    <xf numFmtId="0" fontId="4" fillId="2" borderId="3" xfId="1" applyBorder="1" applyAlignment="1">
      <alignment horizontal="center"/>
    </xf>
    <xf numFmtId="0" fontId="2" fillId="12" borderId="0" xfId="21" applyAlignment="1">
      <alignment horizontal="center" vertical="center"/>
    </xf>
    <xf numFmtId="0" fontId="6" fillId="4" borderId="0" xfId="3" applyAlignment="1">
      <alignment horizontal="center"/>
    </xf>
    <xf numFmtId="0" fontId="1" fillId="12" borderId="0" xfId="21" applyFont="1" applyAlignment="1">
      <alignment horizontal="center"/>
    </xf>
    <xf numFmtId="0" fontId="2" fillId="12" borderId="0" xfId="21" applyAlignment="1">
      <alignment horizontal="center"/>
    </xf>
    <xf numFmtId="3" fontId="2" fillId="30" borderId="3" xfId="39" applyNumberFormat="1" applyBorder="1" applyAlignment="1">
      <alignment horizontal="center" vertical="center"/>
    </xf>
    <xf numFmtId="3" fontId="2" fillId="30" borderId="3" xfId="39" applyNumberFormat="1" applyBorder="1" applyAlignment="1">
      <alignment horizontal="center"/>
    </xf>
    <xf numFmtId="0" fontId="2" fillId="11" borderId="16" xfId="20" applyBorder="1" applyAlignment="1">
      <alignment horizontal="center" vertical="center" wrapText="1"/>
    </xf>
    <xf numFmtId="0" fontId="2" fillId="30" borderId="16" xfId="39" applyBorder="1" applyAlignment="1">
      <alignment horizontal="left" vertical="center" wrapText="1"/>
    </xf>
    <xf numFmtId="0" fontId="5" fillId="3" borderId="16" xfId="2" applyBorder="1" applyAlignment="1">
      <alignment horizontal="left" vertical="center" wrapText="1"/>
    </xf>
    <xf numFmtId="0" fontId="0" fillId="0" borderId="3" xfId="0" applyBorder="1"/>
    <xf numFmtId="10" fontId="2" fillId="11" borderId="3" xfId="20" applyNumberFormat="1" applyBorder="1" applyAlignment="1">
      <alignment horizontal="center" vertic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4"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Темур Мавлянов" refreshedDate="44100.73433900463" createdVersion="6" refreshedVersion="6" minRefreshableVersion="3" recordCount="23">
  <cacheSource type="worksheet">
    <worksheetSource ref="A1:H24" sheet="Автоматизированный расчет"/>
  </cacheSource>
  <cacheFields count="8">
    <cacheField name="Script name" numFmtId="0">
      <sharedItems/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6"/>
    </cacheField>
    <cacheField name="pacing" numFmtId="0">
      <sharedItems containsSemiMixedTypes="0" containsString="0" containsNumber="1" containsInteger="1" minValue="80" maxValue="360"/>
    </cacheField>
    <cacheField name="одним пользователем в минуту" numFmtId="2">
      <sharedItems containsSemiMixedTypes="0" containsString="0" containsNumber="1" minValue="0.16666666666666666" maxValue="0.75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containsInteger="1" minValue="10" maxValue="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s v="Покупка авиабилета"/>
    <x v="0"/>
    <n v="1"/>
    <n v="6"/>
    <n v="135"/>
    <n v="0.44444444444444442"/>
    <n v="60"/>
    <n v="160"/>
  </r>
  <r>
    <s v="Покупка авиабилета"/>
    <x v="1"/>
    <n v="1"/>
    <n v="6"/>
    <n v="135"/>
    <n v="0.44444444444444442"/>
    <n v="60"/>
    <n v="160"/>
  </r>
  <r>
    <s v="Покупка авиабилета"/>
    <x v="2"/>
    <n v="1"/>
    <n v="6"/>
    <n v="135"/>
    <n v="0.44444444444444442"/>
    <n v="60"/>
    <n v="160"/>
  </r>
  <r>
    <s v="Покупка авиабилета"/>
    <x v="3"/>
    <n v="1"/>
    <n v="6"/>
    <n v="135"/>
    <n v="0.44444444444444442"/>
    <n v="60"/>
    <n v="160"/>
  </r>
  <r>
    <s v="Покупка авиабилета"/>
    <x v="4"/>
    <n v="1"/>
    <n v="6"/>
    <n v="135"/>
    <n v="0.44444444444444442"/>
    <n v="60"/>
    <n v="160"/>
  </r>
  <r>
    <s v="Переоформление авиабилета"/>
    <x v="0"/>
    <n v="1"/>
    <n v="1"/>
    <n v="360"/>
    <n v="0.16666666666666666"/>
    <n v="60"/>
    <n v="10"/>
  </r>
  <r>
    <s v="Переоформление авиабилета"/>
    <x v="1"/>
    <n v="1"/>
    <n v="1"/>
    <n v="360"/>
    <n v="0.16666666666666666"/>
    <n v="60"/>
    <n v="10"/>
  </r>
  <r>
    <s v="Переоформление авиабилета"/>
    <x v="2"/>
    <n v="1"/>
    <n v="1"/>
    <n v="360"/>
    <n v="0.16666666666666666"/>
    <n v="60"/>
    <n v="10"/>
  </r>
  <r>
    <s v="Переоформление авиабилета"/>
    <x v="3"/>
    <n v="1"/>
    <n v="1"/>
    <n v="360"/>
    <n v="0.16666666666666666"/>
    <n v="60"/>
    <n v="10"/>
  </r>
  <r>
    <s v="Переоформление авиабилета"/>
    <x v="5"/>
    <n v="1"/>
    <n v="1"/>
    <n v="360"/>
    <n v="0.16666666666666666"/>
    <n v="60"/>
    <n v="10"/>
  </r>
  <r>
    <s v="Переоформление авиабилета"/>
    <x v="6"/>
    <n v="1"/>
    <n v="1"/>
    <n v="360"/>
    <n v="0.16666666666666666"/>
    <n v="60"/>
    <n v="10"/>
  </r>
  <r>
    <s v="Переоформление авиабилета"/>
    <x v="4"/>
    <n v="1"/>
    <n v="1"/>
    <n v="360"/>
    <n v="0.16666666666666666"/>
    <n v="60"/>
    <n v="10"/>
  </r>
  <r>
    <s v="Поиск авиабилета без оплаты"/>
    <x v="0"/>
    <n v="1"/>
    <n v="3"/>
    <n v="120"/>
    <n v="0.5"/>
    <n v="60"/>
    <n v="90"/>
  </r>
  <r>
    <s v="Поиск авиабилета без оплаты"/>
    <x v="1"/>
    <n v="1"/>
    <n v="3"/>
    <n v="120"/>
    <n v="0.5"/>
    <n v="60"/>
    <n v="90"/>
  </r>
  <r>
    <s v="Поиск авиабилета без оплаты"/>
    <x v="2"/>
    <n v="1"/>
    <n v="3"/>
    <n v="120"/>
    <n v="0.5"/>
    <n v="60"/>
    <n v="90"/>
  </r>
  <r>
    <s v="Поиск авиабилета без оплаты"/>
    <x v="4"/>
    <n v="1"/>
    <n v="3"/>
    <n v="120"/>
    <n v="0.5"/>
    <n v="60"/>
    <n v="90"/>
  </r>
  <r>
    <s v="Сдача авиабилета"/>
    <x v="0"/>
    <n v="1"/>
    <n v="2"/>
    <n v="120"/>
    <n v="0.5"/>
    <n v="60"/>
    <n v="60"/>
  </r>
  <r>
    <s v="Сдача авиабилета"/>
    <x v="5"/>
    <n v="1"/>
    <n v="2"/>
    <n v="120"/>
    <n v="0.5"/>
    <n v="60"/>
    <n v="60"/>
  </r>
  <r>
    <s v="Сдача авиабилета"/>
    <x v="6"/>
    <n v="1"/>
    <n v="2"/>
    <n v="120"/>
    <n v="0.5"/>
    <n v="60"/>
    <n v="60"/>
  </r>
  <r>
    <s v="Сдача авиабилета"/>
    <x v="4"/>
    <n v="1"/>
    <n v="2"/>
    <n v="120"/>
    <n v="0.5"/>
    <n v="60"/>
    <n v="60"/>
  </r>
  <r>
    <s v="Просмотр купленных билетов"/>
    <x v="0"/>
    <n v="1"/>
    <n v="2"/>
    <n v="80"/>
    <n v="0.75"/>
    <n v="60"/>
    <n v="90"/>
  </r>
  <r>
    <s v="Просмотр купленных билетов"/>
    <x v="5"/>
    <n v="1"/>
    <n v="2"/>
    <n v="80"/>
    <n v="0.75"/>
    <n v="60"/>
    <n v="90"/>
  </r>
  <r>
    <s v="Просмотр купленных билетов"/>
    <x v="4"/>
    <n v="1"/>
    <n v="2"/>
    <n v="80"/>
    <n v="0.75"/>
    <n v="60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8">
        <item x="0"/>
        <item x="2"/>
        <item x="4"/>
        <item x="1"/>
        <item x="3"/>
        <item x="6"/>
        <item x="5"/>
        <item t="default"/>
      </items>
    </pivotField>
    <pivotField showAll="0"/>
    <pivotField showAll="0"/>
    <pivotField showAll="0"/>
    <pivotField numFmtId="2" showAll="0"/>
    <pivotField showAll="0"/>
    <pivotField dataField="1" numFmtI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opLeftCell="T1" zoomScale="80" zoomScaleNormal="80" workbookViewId="0">
      <selection activeCell="W19" sqref="W19"/>
    </sheetView>
  </sheetViews>
  <sheetFormatPr defaultColWidth="11.42578125" defaultRowHeight="15" x14ac:dyDescent="0.25"/>
  <cols>
    <col min="1" max="1" width="36" customWidth="1"/>
    <col min="2" max="2" width="38.42578125" customWidth="1"/>
    <col min="5" max="5" width="13.5703125" customWidth="1"/>
    <col min="6" max="6" width="36.85546875" customWidth="1"/>
    <col min="7" max="7" width="28.7109375" customWidth="1"/>
    <col min="8" max="8" width="17.5703125" customWidth="1"/>
    <col min="9" max="9" width="39.42578125" customWidth="1"/>
    <col min="10" max="10" width="24.140625" customWidth="1"/>
    <col min="11" max="11" width="18.7109375" customWidth="1"/>
    <col min="12" max="12" width="35" customWidth="1"/>
    <col min="13" max="13" width="35.85546875" bestFit="1" customWidth="1"/>
    <col min="14" max="14" width="15.85546875" customWidth="1"/>
    <col min="15" max="15" width="24.140625" customWidth="1"/>
    <col min="16" max="16" width="11" customWidth="1"/>
    <col min="18" max="18" width="58.140625" customWidth="1"/>
    <col min="19" max="19" width="44" bestFit="1" customWidth="1"/>
    <col min="20" max="20" width="32.7109375" customWidth="1"/>
    <col min="21" max="21" width="37.85546875" customWidth="1"/>
    <col min="22" max="22" width="36.28515625" customWidth="1"/>
  </cols>
  <sheetData>
    <row r="1" spans="1:25" ht="16.5" thickBot="1" x14ac:dyDescent="0.3">
      <c r="A1" s="1" t="s">
        <v>13</v>
      </c>
      <c r="B1" s="1" t="s">
        <v>14</v>
      </c>
      <c r="C1" s="1" t="s">
        <v>15</v>
      </c>
      <c r="D1" s="1" t="s">
        <v>20</v>
      </c>
      <c r="E1" s="1" t="s">
        <v>31</v>
      </c>
      <c r="F1" s="1" t="s">
        <v>32</v>
      </c>
      <c r="G1" s="1" t="s">
        <v>33</v>
      </c>
      <c r="H1" s="1" t="s">
        <v>4</v>
      </c>
      <c r="I1" s="38" t="s">
        <v>16</v>
      </c>
      <c r="J1" s="1" t="s">
        <v>29</v>
      </c>
      <c r="L1" s="1" t="s">
        <v>19</v>
      </c>
      <c r="M1" s="1" t="s">
        <v>21</v>
      </c>
      <c r="N1" s="1" t="s">
        <v>22</v>
      </c>
      <c r="O1" s="1" t="s">
        <v>34</v>
      </c>
      <c r="P1" s="1" t="s">
        <v>23</v>
      </c>
      <c r="Q1" s="1" t="s">
        <v>20</v>
      </c>
      <c r="R1" s="1" t="s">
        <v>24</v>
      </c>
      <c r="S1" s="2" t="s">
        <v>25</v>
      </c>
      <c r="T1" s="2" t="s">
        <v>26</v>
      </c>
      <c r="U1" s="2" t="s">
        <v>27</v>
      </c>
      <c r="V1" s="1" t="s">
        <v>28</v>
      </c>
      <c r="W1" s="1"/>
      <c r="X1" s="1"/>
      <c r="Y1" s="1"/>
    </row>
    <row r="2" spans="1:25" ht="16.5" thickBot="1" x14ac:dyDescent="0.3">
      <c r="A2" s="1" t="s">
        <v>36</v>
      </c>
      <c r="B2" s="1" t="s">
        <v>0</v>
      </c>
      <c r="C2" s="1">
        <v>1</v>
      </c>
      <c r="D2" s="3">
        <f t="shared" ref="D2:D24" si="0">VLOOKUP(A2,$L$1:$V$6,6,FALSE)</f>
        <v>6</v>
      </c>
      <c r="E2" s="1">
        <f t="shared" ref="E2:E24" si="1">VLOOKUP(A2,$L$1:$V$6,5,FALSE)</f>
        <v>135</v>
      </c>
      <c r="F2" s="4">
        <f>60/E2</f>
        <v>0.44444444444444442</v>
      </c>
      <c r="G2" s="1">
        <v>60</v>
      </c>
      <c r="H2" s="5">
        <f>D2*F2*G2</f>
        <v>160</v>
      </c>
      <c r="I2" s="39" t="s">
        <v>0</v>
      </c>
      <c r="J2" s="40">
        <v>410</v>
      </c>
      <c r="L2" s="1" t="s">
        <v>36</v>
      </c>
      <c r="M2" s="1">
        <v>1.964</v>
      </c>
      <c r="N2" s="1">
        <v>30.004300000000001</v>
      </c>
      <c r="O2" s="1">
        <f>M2+N2</f>
        <v>31.968299999999999</v>
      </c>
      <c r="P2" s="6">
        <v>135</v>
      </c>
      <c r="Q2" s="6">
        <v>6</v>
      </c>
      <c r="R2" s="7">
        <f>60/(P2)</f>
        <v>0.44444444444444442</v>
      </c>
      <c r="S2" s="2">
        <v>20</v>
      </c>
      <c r="T2" s="8">
        <f>ROUND(Q2*R2*S2,0)</f>
        <v>53</v>
      </c>
      <c r="U2" s="9">
        <f t="shared" ref="U2:U4" si="2">Q2/V$2</f>
        <v>0.42857142857142855</v>
      </c>
      <c r="V2" s="1">
        <f>SUM(Q2:Q6)</f>
        <v>14</v>
      </c>
      <c r="W2" s="1"/>
      <c r="X2" s="1"/>
      <c r="Y2" s="1"/>
    </row>
    <row r="3" spans="1:25" ht="16.5" thickBot="1" x14ac:dyDescent="0.3">
      <c r="A3" s="1" t="s">
        <v>36</v>
      </c>
      <c r="B3" s="1" t="s">
        <v>5</v>
      </c>
      <c r="C3" s="1">
        <v>1</v>
      </c>
      <c r="D3" s="3">
        <f t="shared" si="0"/>
        <v>6</v>
      </c>
      <c r="E3" s="1">
        <f t="shared" si="1"/>
        <v>135</v>
      </c>
      <c r="F3" s="4">
        <f t="shared" ref="F3:F22" si="3">60/E3</f>
        <v>0.44444444444444442</v>
      </c>
      <c r="G3" s="1">
        <v>60</v>
      </c>
      <c r="H3" s="5">
        <f>D3*F3*G3</f>
        <v>160</v>
      </c>
      <c r="I3" s="39" t="s">
        <v>6</v>
      </c>
      <c r="J3" s="40">
        <v>260</v>
      </c>
      <c r="L3" s="1" t="s">
        <v>37</v>
      </c>
      <c r="M3" s="1">
        <v>2.0211000000000001</v>
      </c>
      <c r="N3" s="1">
        <v>40.001100000000001</v>
      </c>
      <c r="O3" s="1">
        <f t="shared" ref="O3:O4" si="4">M3+N3</f>
        <v>42.022199999999998</v>
      </c>
      <c r="P3" s="6">
        <v>360</v>
      </c>
      <c r="Q3" s="6">
        <v>1</v>
      </c>
      <c r="R3" s="7">
        <f>60/(P3)</f>
        <v>0.16666666666666666</v>
      </c>
      <c r="S3" s="2">
        <v>20</v>
      </c>
      <c r="T3" s="8">
        <f t="shared" ref="T3:T4" si="5">ROUND(Q3*R3*S3,0)</f>
        <v>3</v>
      </c>
      <c r="U3" s="9">
        <f t="shared" si="2"/>
        <v>7.1428571428571425E-2</v>
      </c>
      <c r="V3" s="1"/>
      <c r="W3" s="1"/>
      <c r="X3" s="1"/>
      <c r="Y3" s="1"/>
    </row>
    <row r="4" spans="1:25" ht="16.5" thickBot="1" x14ac:dyDescent="0.3">
      <c r="A4" s="1" t="s">
        <v>36</v>
      </c>
      <c r="B4" s="1" t="s">
        <v>6</v>
      </c>
      <c r="C4" s="1">
        <v>1</v>
      </c>
      <c r="D4" s="3">
        <f t="shared" si="0"/>
        <v>6</v>
      </c>
      <c r="E4" s="1">
        <f t="shared" si="1"/>
        <v>135</v>
      </c>
      <c r="F4" s="4">
        <f>60/E4</f>
        <v>0.44444444444444442</v>
      </c>
      <c r="G4" s="1">
        <v>60</v>
      </c>
      <c r="H4" s="5">
        <f t="shared" ref="H4:H22" si="6">D4*F4*G4</f>
        <v>160</v>
      </c>
      <c r="I4" s="39" t="s">
        <v>3</v>
      </c>
      <c r="J4" s="40">
        <v>410</v>
      </c>
      <c r="L4" s="1" t="s">
        <v>39</v>
      </c>
      <c r="M4" s="1">
        <v>0.77610000000000001</v>
      </c>
      <c r="N4" s="1">
        <v>25.0014</v>
      </c>
      <c r="O4" s="1">
        <f t="shared" si="4"/>
        <v>25.7775</v>
      </c>
      <c r="P4" s="6">
        <v>120</v>
      </c>
      <c r="Q4" s="6">
        <v>3</v>
      </c>
      <c r="R4" s="7">
        <f t="shared" ref="R4" si="7">60/(P4)</f>
        <v>0.5</v>
      </c>
      <c r="S4" s="2">
        <v>20</v>
      </c>
      <c r="T4" s="8">
        <f t="shared" si="5"/>
        <v>30</v>
      </c>
      <c r="U4" s="9">
        <f t="shared" si="2"/>
        <v>0.21428571428571427</v>
      </c>
      <c r="V4" s="1"/>
      <c r="W4" s="1"/>
      <c r="X4" s="1"/>
      <c r="Y4" s="1"/>
    </row>
    <row r="5" spans="1:25" ht="16.5" thickBot="1" x14ac:dyDescent="0.3">
      <c r="A5" s="1" t="s">
        <v>36</v>
      </c>
      <c r="B5" s="1" t="s">
        <v>1</v>
      </c>
      <c r="C5" s="1">
        <v>1</v>
      </c>
      <c r="D5" s="3">
        <f t="shared" si="0"/>
        <v>6</v>
      </c>
      <c r="E5" s="1">
        <f t="shared" si="1"/>
        <v>135</v>
      </c>
      <c r="F5" s="4">
        <f>60/E5</f>
        <v>0.44444444444444442</v>
      </c>
      <c r="G5" s="1">
        <v>60</v>
      </c>
      <c r="H5" s="5">
        <f t="shared" si="6"/>
        <v>160</v>
      </c>
      <c r="I5" s="39" t="s">
        <v>5</v>
      </c>
      <c r="J5" s="40">
        <v>260</v>
      </c>
      <c r="L5" s="1" t="s">
        <v>40</v>
      </c>
      <c r="M5" s="1">
        <v>1.0628</v>
      </c>
      <c r="N5" s="1">
        <v>20.002400000000002</v>
      </c>
      <c r="O5" s="1">
        <f>M5+N5</f>
        <v>21.065200000000001</v>
      </c>
      <c r="P5" s="6">
        <v>120</v>
      </c>
      <c r="Q5" s="6">
        <v>2</v>
      </c>
      <c r="R5" s="7">
        <f>60/(P5)</f>
        <v>0.5</v>
      </c>
      <c r="S5" s="2">
        <v>20</v>
      </c>
      <c r="T5" s="8">
        <f>ROUND(Q5*R5*S5,0)</f>
        <v>20</v>
      </c>
      <c r="U5" s="9">
        <f>Q5/V$2</f>
        <v>0.14285714285714285</v>
      </c>
      <c r="V5" s="1"/>
      <c r="W5" s="1"/>
      <c r="X5" s="1"/>
      <c r="Y5" s="1"/>
    </row>
    <row r="6" spans="1:25" ht="16.5" thickBot="1" x14ac:dyDescent="0.3">
      <c r="A6" s="1" t="s">
        <v>36</v>
      </c>
      <c r="B6" s="1" t="s">
        <v>3</v>
      </c>
      <c r="C6" s="1">
        <v>1</v>
      </c>
      <c r="D6" s="3">
        <f t="shared" si="0"/>
        <v>6</v>
      </c>
      <c r="E6" s="1">
        <f t="shared" si="1"/>
        <v>135</v>
      </c>
      <c r="F6" s="4">
        <f t="shared" si="3"/>
        <v>0.44444444444444442</v>
      </c>
      <c r="G6" s="1">
        <v>60</v>
      </c>
      <c r="H6" s="5">
        <f t="shared" si="6"/>
        <v>160</v>
      </c>
      <c r="I6" s="39" t="s">
        <v>1</v>
      </c>
      <c r="J6" s="40">
        <v>170</v>
      </c>
      <c r="L6" s="1" t="s">
        <v>41</v>
      </c>
      <c r="M6" s="1">
        <v>0.74629999999999996</v>
      </c>
      <c r="N6" s="1">
        <v>15.000400000000001</v>
      </c>
      <c r="O6" s="1">
        <f t="shared" ref="O6" si="8">M6+N6</f>
        <v>15.746700000000001</v>
      </c>
      <c r="P6" s="6">
        <v>80</v>
      </c>
      <c r="Q6" s="6">
        <v>2</v>
      </c>
      <c r="R6" s="7">
        <f t="shared" ref="R6" si="9">60/(P6)</f>
        <v>0.75</v>
      </c>
      <c r="S6" s="2">
        <v>21</v>
      </c>
      <c r="T6" s="8">
        <f t="shared" ref="T6" si="10">ROUND(Q6*R6*S6,0)</f>
        <v>32</v>
      </c>
      <c r="U6" s="9">
        <f>Q6/V$2</f>
        <v>0.14285714285714285</v>
      </c>
      <c r="V6" s="1"/>
      <c r="W6" s="1"/>
      <c r="X6" s="1"/>
      <c r="Y6" s="1"/>
    </row>
    <row r="7" spans="1:25" ht="16.5" thickBot="1" x14ac:dyDescent="0.3">
      <c r="A7" s="1" t="s">
        <v>37</v>
      </c>
      <c r="B7" s="1" t="s">
        <v>0</v>
      </c>
      <c r="C7" s="1">
        <v>1</v>
      </c>
      <c r="D7" s="3">
        <f t="shared" si="0"/>
        <v>1</v>
      </c>
      <c r="E7" s="1">
        <f t="shared" si="1"/>
        <v>360</v>
      </c>
      <c r="F7" s="4">
        <f t="shared" si="3"/>
        <v>0.16666666666666666</v>
      </c>
      <c r="G7" s="1">
        <v>60</v>
      </c>
      <c r="H7" s="5">
        <f t="shared" si="6"/>
        <v>10</v>
      </c>
      <c r="I7" s="39" t="s">
        <v>38</v>
      </c>
      <c r="J7" s="40">
        <v>70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thickBot="1" x14ac:dyDescent="0.3">
      <c r="A8" s="1" t="s">
        <v>37</v>
      </c>
      <c r="B8" s="1" t="s">
        <v>5</v>
      </c>
      <c r="C8" s="1">
        <v>1</v>
      </c>
      <c r="D8" s="3">
        <f t="shared" si="0"/>
        <v>1</v>
      </c>
      <c r="E8" s="1">
        <f t="shared" si="1"/>
        <v>360</v>
      </c>
      <c r="F8" s="4">
        <f t="shared" si="3"/>
        <v>0.16666666666666666</v>
      </c>
      <c r="G8" s="1">
        <v>60</v>
      </c>
      <c r="H8" s="5">
        <f t="shared" si="6"/>
        <v>10</v>
      </c>
      <c r="I8" s="39" t="s">
        <v>2</v>
      </c>
      <c r="J8" s="40">
        <v>160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thickBot="1" x14ac:dyDescent="0.3">
      <c r="A9" s="1" t="s">
        <v>37</v>
      </c>
      <c r="B9" s="1" t="s">
        <v>6</v>
      </c>
      <c r="C9" s="1">
        <v>1</v>
      </c>
      <c r="D9" s="3">
        <f t="shared" si="0"/>
        <v>1</v>
      </c>
      <c r="E9" s="1">
        <f t="shared" si="1"/>
        <v>360</v>
      </c>
      <c r="F9" s="4">
        <f t="shared" si="3"/>
        <v>0.16666666666666666</v>
      </c>
      <c r="G9" s="1">
        <v>60</v>
      </c>
      <c r="H9" s="5">
        <f t="shared" si="6"/>
        <v>10</v>
      </c>
      <c r="I9" s="39" t="s">
        <v>17</v>
      </c>
      <c r="J9" s="40">
        <v>1740</v>
      </c>
      <c r="L9" s="1"/>
      <c r="M9" s="1"/>
      <c r="N9" s="1"/>
      <c r="O9" s="1"/>
      <c r="P9" s="53" t="s">
        <v>58</v>
      </c>
      <c r="Q9" s="1"/>
      <c r="R9" s="1"/>
      <c r="S9" s="1"/>
      <c r="T9" s="1"/>
      <c r="U9" s="1"/>
      <c r="V9" s="1"/>
      <c r="W9" s="1"/>
      <c r="X9" s="1"/>
      <c r="Y9" s="1"/>
    </row>
    <row r="10" spans="1:25" ht="16.5" thickBot="1" x14ac:dyDescent="0.3">
      <c r="A10" s="1" t="s">
        <v>37</v>
      </c>
      <c r="B10" s="1" t="s">
        <v>1</v>
      </c>
      <c r="C10" s="1">
        <v>1</v>
      </c>
      <c r="D10" s="3">
        <f t="shared" si="0"/>
        <v>1</v>
      </c>
      <c r="E10" s="1">
        <f t="shared" si="1"/>
        <v>360</v>
      </c>
      <c r="F10" s="4">
        <f t="shared" si="3"/>
        <v>0.16666666666666666</v>
      </c>
      <c r="G10" s="1">
        <v>60</v>
      </c>
      <c r="H10" s="5">
        <f t="shared" si="6"/>
        <v>10</v>
      </c>
      <c r="L10" s="1"/>
      <c r="M10" s="1"/>
      <c r="N10" s="1"/>
      <c r="O10" s="1"/>
      <c r="P10" s="54">
        <v>95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ht="16.5" thickBot="1" x14ac:dyDescent="0.3">
      <c r="A11" s="1" t="s">
        <v>37</v>
      </c>
      <c r="B11" s="1" t="s">
        <v>2</v>
      </c>
      <c r="C11" s="1">
        <v>1</v>
      </c>
      <c r="D11" s="3">
        <f t="shared" si="0"/>
        <v>1</v>
      </c>
      <c r="E11" s="1">
        <f t="shared" si="1"/>
        <v>360</v>
      </c>
      <c r="F11" s="4">
        <f t="shared" si="3"/>
        <v>0.16666666666666666</v>
      </c>
      <c r="G11" s="1">
        <v>60</v>
      </c>
      <c r="H11" s="5">
        <f t="shared" si="6"/>
        <v>10</v>
      </c>
      <c r="L11" s="1"/>
      <c r="M11" s="1"/>
      <c r="N11" s="1"/>
      <c r="O11" s="1"/>
      <c r="P11" s="54">
        <f t="shared" ref="P11:P14" si="11">P3*0.7</f>
        <v>251.99999999999997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16.5" thickBot="1" x14ac:dyDescent="0.3">
      <c r="A12" s="1" t="s">
        <v>37</v>
      </c>
      <c r="B12" s="1" t="s">
        <v>38</v>
      </c>
      <c r="C12" s="1">
        <v>1</v>
      </c>
      <c r="D12" s="3">
        <f t="shared" si="0"/>
        <v>1</v>
      </c>
      <c r="E12" s="1">
        <f t="shared" si="1"/>
        <v>360</v>
      </c>
      <c r="F12" s="4">
        <f t="shared" si="3"/>
        <v>0.16666666666666666</v>
      </c>
      <c r="G12" s="1">
        <v>60</v>
      </c>
      <c r="H12" s="5">
        <f t="shared" si="6"/>
        <v>10</v>
      </c>
      <c r="P12" s="54">
        <f t="shared" si="11"/>
        <v>84</v>
      </c>
    </row>
    <row r="13" spans="1:25" ht="16.5" thickBot="1" x14ac:dyDescent="0.3">
      <c r="A13" s="1" t="s">
        <v>37</v>
      </c>
      <c r="B13" s="1" t="s">
        <v>3</v>
      </c>
      <c r="C13" s="1">
        <v>1</v>
      </c>
      <c r="D13" s="3">
        <f t="shared" si="0"/>
        <v>1</v>
      </c>
      <c r="E13" s="1">
        <f t="shared" si="1"/>
        <v>360</v>
      </c>
      <c r="F13" s="4">
        <f t="shared" si="3"/>
        <v>0.16666666666666666</v>
      </c>
      <c r="G13" s="1">
        <v>60</v>
      </c>
      <c r="H13" s="5">
        <f t="shared" si="6"/>
        <v>10</v>
      </c>
      <c r="L13" s="1"/>
      <c r="M13" s="1"/>
      <c r="N13" s="1"/>
      <c r="O13" s="1"/>
      <c r="P13" s="54">
        <f t="shared" si="11"/>
        <v>84</v>
      </c>
      <c r="Q13" s="1"/>
      <c r="R13" s="1"/>
      <c r="S13" s="1"/>
      <c r="T13" s="1"/>
      <c r="U13" s="1"/>
      <c r="W13" s="1"/>
      <c r="X13" s="1"/>
      <c r="Y13" s="1"/>
    </row>
    <row r="14" spans="1:25" ht="16.5" thickBot="1" x14ac:dyDescent="0.3">
      <c r="A14" s="1" t="s">
        <v>39</v>
      </c>
      <c r="B14" s="1" t="s">
        <v>0</v>
      </c>
      <c r="C14" s="1">
        <v>1</v>
      </c>
      <c r="D14" s="3">
        <f t="shared" si="0"/>
        <v>3</v>
      </c>
      <c r="E14" s="1">
        <f t="shared" si="1"/>
        <v>120</v>
      </c>
      <c r="F14" s="4">
        <f t="shared" si="3"/>
        <v>0.5</v>
      </c>
      <c r="G14" s="1">
        <v>60</v>
      </c>
      <c r="H14" s="5">
        <f t="shared" si="6"/>
        <v>90</v>
      </c>
      <c r="L14" s="1"/>
      <c r="M14" s="1"/>
      <c r="N14" s="1"/>
      <c r="O14" s="1"/>
      <c r="P14" s="54">
        <f t="shared" si="11"/>
        <v>56</v>
      </c>
      <c r="Q14" s="1"/>
      <c r="R14" s="1"/>
      <c r="S14" s="1"/>
      <c r="T14" s="1"/>
      <c r="U14" s="1"/>
      <c r="W14" s="1"/>
      <c r="X14" s="1"/>
      <c r="Y14" s="1"/>
    </row>
    <row r="15" spans="1:25" ht="16.5" thickBot="1" x14ac:dyDescent="0.3">
      <c r="A15" s="1" t="s">
        <v>39</v>
      </c>
      <c r="B15" s="1" t="s">
        <v>5</v>
      </c>
      <c r="C15" s="1">
        <v>1</v>
      </c>
      <c r="D15" s="3">
        <f t="shared" si="0"/>
        <v>3</v>
      </c>
      <c r="E15" s="1">
        <f t="shared" si="1"/>
        <v>120</v>
      </c>
      <c r="F15" s="4">
        <f t="shared" si="3"/>
        <v>0.5</v>
      </c>
      <c r="G15" s="1">
        <v>60</v>
      </c>
      <c r="H15" s="5">
        <f t="shared" si="6"/>
        <v>90</v>
      </c>
      <c r="L15" s="1"/>
      <c r="M15" s="1"/>
      <c r="N15" s="1"/>
      <c r="O15" s="1"/>
      <c r="P15" s="50"/>
      <c r="Q15" s="1"/>
      <c r="R15" s="1"/>
      <c r="S15" s="1"/>
      <c r="T15" s="1"/>
      <c r="U15" s="1"/>
      <c r="W15" s="1"/>
      <c r="X15" s="1"/>
      <c r="Y15" s="1"/>
    </row>
    <row r="16" spans="1:25" ht="16.5" thickBot="1" x14ac:dyDescent="0.3">
      <c r="A16" s="1" t="s">
        <v>39</v>
      </c>
      <c r="B16" s="1" t="s">
        <v>6</v>
      </c>
      <c r="C16" s="1">
        <v>1</v>
      </c>
      <c r="D16" s="3">
        <f t="shared" si="0"/>
        <v>3</v>
      </c>
      <c r="E16" s="1">
        <f t="shared" si="1"/>
        <v>120</v>
      </c>
      <c r="F16" s="4">
        <f t="shared" si="3"/>
        <v>0.5</v>
      </c>
      <c r="G16" s="1">
        <v>60</v>
      </c>
      <c r="H16" s="5">
        <f t="shared" si="6"/>
        <v>90</v>
      </c>
      <c r="L16" s="1"/>
      <c r="M16" s="1"/>
      <c r="N16" s="1"/>
      <c r="O16" s="1"/>
      <c r="P16" s="1"/>
      <c r="Q16" s="1"/>
      <c r="R16" s="1"/>
      <c r="S16" s="1"/>
      <c r="T16" s="1"/>
      <c r="U16" s="1"/>
      <c r="W16" s="1"/>
      <c r="X16" s="1"/>
      <c r="Y16" s="1"/>
    </row>
    <row r="17" spans="1:25" ht="16.5" thickBot="1" x14ac:dyDescent="0.3">
      <c r="A17" s="1" t="s">
        <v>39</v>
      </c>
      <c r="B17" s="1" t="s">
        <v>3</v>
      </c>
      <c r="C17" s="1">
        <v>1</v>
      </c>
      <c r="D17" s="3">
        <f t="shared" si="0"/>
        <v>3</v>
      </c>
      <c r="E17" s="1">
        <f t="shared" si="1"/>
        <v>120</v>
      </c>
      <c r="F17" s="4">
        <f t="shared" si="3"/>
        <v>0.5</v>
      </c>
      <c r="G17" s="1">
        <v>60</v>
      </c>
      <c r="H17" s="5">
        <f t="shared" si="6"/>
        <v>90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 thickBot="1" x14ac:dyDescent="0.3">
      <c r="A18" s="1" t="s">
        <v>40</v>
      </c>
      <c r="B18" s="1" t="s">
        <v>0</v>
      </c>
      <c r="C18" s="1">
        <v>1</v>
      </c>
      <c r="D18" s="3">
        <f t="shared" si="0"/>
        <v>2</v>
      </c>
      <c r="E18" s="1">
        <f t="shared" si="1"/>
        <v>120</v>
      </c>
      <c r="F18" s="4">
        <f t="shared" si="3"/>
        <v>0.5</v>
      </c>
      <c r="G18" s="1">
        <v>60</v>
      </c>
      <c r="H18" s="5">
        <f t="shared" si="6"/>
        <v>60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thickBot="1" x14ac:dyDescent="0.3">
      <c r="A19" s="1" t="s">
        <v>40</v>
      </c>
      <c r="B19" s="1" t="s">
        <v>2</v>
      </c>
      <c r="C19" s="1">
        <v>1</v>
      </c>
      <c r="D19" s="3">
        <f t="shared" si="0"/>
        <v>2</v>
      </c>
      <c r="E19" s="1">
        <f t="shared" si="1"/>
        <v>120</v>
      </c>
      <c r="F19" s="4">
        <f t="shared" si="3"/>
        <v>0.5</v>
      </c>
      <c r="G19" s="1">
        <v>60</v>
      </c>
      <c r="H19" s="5">
        <f t="shared" si="6"/>
        <v>60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thickBot="1" x14ac:dyDescent="0.3">
      <c r="A20" s="1" t="s">
        <v>40</v>
      </c>
      <c r="B20" s="1" t="s">
        <v>38</v>
      </c>
      <c r="C20" s="1">
        <v>1</v>
      </c>
      <c r="D20" s="3">
        <f t="shared" si="0"/>
        <v>2</v>
      </c>
      <c r="E20" s="1">
        <f t="shared" si="1"/>
        <v>120</v>
      </c>
      <c r="F20" s="4">
        <f t="shared" si="3"/>
        <v>0.5</v>
      </c>
      <c r="G20" s="1">
        <v>60</v>
      </c>
      <c r="H20" s="5">
        <f t="shared" si="6"/>
        <v>60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 thickBot="1" x14ac:dyDescent="0.3">
      <c r="A21" s="1" t="s">
        <v>40</v>
      </c>
      <c r="B21" s="1" t="s">
        <v>3</v>
      </c>
      <c r="C21" s="1">
        <v>1</v>
      </c>
      <c r="D21" s="3">
        <f t="shared" si="0"/>
        <v>2</v>
      </c>
      <c r="E21" s="1">
        <f t="shared" si="1"/>
        <v>120</v>
      </c>
      <c r="F21" s="4">
        <f t="shared" si="3"/>
        <v>0.5</v>
      </c>
      <c r="G21" s="1">
        <v>60</v>
      </c>
      <c r="H21" s="5">
        <f t="shared" si="6"/>
        <v>60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thickBot="1" x14ac:dyDescent="0.3">
      <c r="A22" s="1" t="s">
        <v>41</v>
      </c>
      <c r="B22" s="1" t="s">
        <v>0</v>
      </c>
      <c r="C22" s="1">
        <v>1</v>
      </c>
      <c r="D22" s="3">
        <f t="shared" si="0"/>
        <v>2</v>
      </c>
      <c r="E22" s="1">
        <f t="shared" si="1"/>
        <v>80</v>
      </c>
      <c r="F22" s="4">
        <f t="shared" si="3"/>
        <v>0.75</v>
      </c>
      <c r="G22" s="1">
        <v>60</v>
      </c>
      <c r="H22" s="5">
        <f t="shared" si="6"/>
        <v>90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thickBot="1" x14ac:dyDescent="0.3">
      <c r="A23" s="1" t="s">
        <v>41</v>
      </c>
      <c r="B23" s="1" t="s">
        <v>2</v>
      </c>
      <c r="C23" s="1">
        <v>1</v>
      </c>
      <c r="D23" s="3">
        <f t="shared" si="0"/>
        <v>2</v>
      </c>
      <c r="E23" s="1">
        <f t="shared" si="1"/>
        <v>80</v>
      </c>
      <c r="F23" s="4">
        <f t="shared" ref="F23:F24" si="12">60/E23</f>
        <v>0.75</v>
      </c>
      <c r="G23" s="1">
        <v>60</v>
      </c>
      <c r="H23" s="5">
        <f t="shared" ref="H23:H24" si="13">D23*F23*G23</f>
        <v>90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 thickBot="1" x14ac:dyDescent="0.3">
      <c r="A24" s="1" t="s">
        <v>41</v>
      </c>
      <c r="B24" s="1" t="s">
        <v>3</v>
      </c>
      <c r="C24" s="1">
        <v>1</v>
      </c>
      <c r="D24" s="18">
        <f t="shared" si="0"/>
        <v>2</v>
      </c>
      <c r="E24" s="1">
        <f t="shared" si="1"/>
        <v>80</v>
      </c>
      <c r="F24" s="4">
        <f t="shared" si="12"/>
        <v>0.75</v>
      </c>
      <c r="G24" s="1">
        <v>60</v>
      </c>
      <c r="H24" s="5">
        <f t="shared" si="13"/>
        <v>90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x14ac:dyDescent="0.25">
      <c r="A33" s="1"/>
      <c r="B33" s="1"/>
      <c r="C33" s="1"/>
      <c r="D33" s="1"/>
      <c r="E33" s="1"/>
      <c r="F33" s="64" t="s">
        <v>50</v>
      </c>
      <c r="G33" s="64"/>
      <c r="H33" s="64"/>
      <c r="I33" s="6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 thickBot="1" x14ac:dyDescent="0.3">
      <c r="A34" s="1" t="s">
        <v>18</v>
      </c>
      <c r="B34" s="1"/>
      <c r="C34" s="1" t="s">
        <v>30</v>
      </c>
      <c r="D34" s="1"/>
      <c r="E34" s="1"/>
      <c r="F34" s="21" t="s">
        <v>42</v>
      </c>
      <c r="G34" s="21" t="s">
        <v>35</v>
      </c>
      <c r="H34" s="21"/>
      <c r="I34" s="21" t="s">
        <v>49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 thickBot="1" x14ac:dyDescent="0.3">
      <c r="A35" s="10" t="s">
        <v>0</v>
      </c>
      <c r="B35" s="11">
        <v>422</v>
      </c>
      <c r="C35" s="5">
        <f t="shared" ref="C35:C41" si="14">GETPIVOTDATA("Итого",$I$1,"transaction rq",A35)</f>
        <v>410</v>
      </c>
      <c r="D35" s="12">
        <f>1-B35/C35</f>
        <v>-2.9268292682926855E-2</v>
      </c>
      <c r="E35" s="1"/>
      <c r="F35" s="22" t="s">
        <v>12</v>
      </c>
      <c r="G35" s="19">
        <f>C35/3</f>
        <v>136.66666666666666</v>
      </c>
      <c r="H35" s="13">
        <v>134</v>
      </c>
      <c r="I35" s="23">
        <f>1-G35/H35</f>
        <v>-1.990049751243772E-2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2.25" thickBot="1" x14ac:dyDescent="0.3">
      <c r="A36" s="14" t="s">
        <v>5</v>
      </c>
      <c r="B36" s="15">
        <v>282</v>
      </c>
      <c r="C36" s="5">
        <f t="shared" si="14"/>
        <v>260</v>
      </c>
      <c r="D36" s="12">
        <f>1-B36/C36</f>
        <v>-8.4615384615384537E-2</v>
      </c>
      <c r="E36" s="1"/>
      <c r="F36" s="22" t="s">
        <v>43</v>
      </c>
      <c r="G36" s="19">
        <f>C36/3</f>
        <v>86.666666666666671</v>
      </c>
      <c r="H36" s="13">
        <v>85</v>
      </c>
      <c r="I36" s="23">
        <f t="shared" ref="I36:I39" si="15">1-G36/H36</f>
        <v>-1.9607843137255054E-2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 thickBot="1" x14ac:dyDescent="0.3">
      <c r="A37" s="14" t="s">
        <v>6</v>
      </c>
      <c r="B37" s="15">
        <v>251</v>
      </c>
      <c r="C37" s="5">
        <f t="shared" si="14"/>
        <v>260</v>
      </c>
      <c r="D37" s="12">
        <f t="shared" ref="D37:D42" si="16">1-B37/C37</f>
        <v>3.4615384615384603E-2</v>
      </c>
      <c r="E37" s="1"/>
      <c r="F37" s="22" t="s">
        <v>47</v>
      </c>
      <c r="G37" s="19">
        <f t="shared" ref="G37:G41" si="17">C37/3</f>
        <v>86.666666666666671</v>
      </c>
      <c r="H37" s="13">
        <v>86</v>
      </c>
      <c r="I37" s="23">
        <f t="shared" si="15"/>
        <v>-7.7519379844961378E-3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 thickBot="1" x14ac:dyDescent="0.3">
      <c r="A38" s="14" t="s">
        <v>1</v>
      </c>
      <c r="B38" s="15">
        <v>175</v>
      </c>
      <c r="C38" s="5">
        <f t="shared" si="14"/>
        <v>170</v>
      </c>
      <c r="D38" s="12">
        <f t="shared" si="16"/>
        <v>-2.9411764705882248E-2</v>
      </c>
      <c r="E38" s="1"/>
      <c r="F38" s="22" t="s">
        <v>46</v>
      </c>
      <c r="G38" s="19">
        <f t="shared" si="17"/>
        <v>56.666666666666664</v>
      </c>
      <c r="H38" s="13">
        <v>55</v>
      </c>
      <c r="I38" s="23">
        <f t="shared" si="15"/>
        <v>-3.0303030303030276E-2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 thickBot="1" x14ac:dyDescent="0.3">
      <c r="A39" s="14" t="s">
        <v>2</v>
      </c>
      <c r="B39" s="15">
        <v>159</v>
      </c>
      <c r="C39" s="5">
        <f t="shared" si="14"/>
        <v>160</v>
      </c>
      <c r="D39" s="12">
        <f t="shared" si="16"/>
        <v>6.2499999999999778E-3</v>
      </c>
      <c r="E39" s="1"/>
      <c r="F39" s="22" t="s">
        <v>45</v>
      </c>
      <c r="G39" s="19">
        <f t="shared" si="17"/>
        <v>53.333333333333336</v>
      </c>
      <c r="H39" s="13">
        <v>52</v>
      </c>
      <c r="I39" s="23">
        <f t="shared" si="15"/>
        <v>-2.5641025641025772E-2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thickBot="1" x14ac:dyDescent="0.3">
      <c r="A40" s="14" t="s">
        <v>38</v>
      </c>
      <c r="B40" s="15">
        <v>73</v>
      </c>
      <c r="C40" s="5">
        <f t="shared" si="14"/>
        <v>70</v>
      </c>
      <c r="D40" s="12">
        <f>1-B40/C40</f>
        <v>-4.2857142857142927E-2</v>
      </c>
      <c r="E40" s="1"/>
      <c r="F40" s="22" t="s">
        <v>48</v>
      </c>
      <c r="G40" s="19">
        <f t="shared" si="17"/>
        <v>23.333333333333332</v>
      </c>
      <c r="H40" s="13">
        <v>24</v>
      </c>
      <c r="I40" s="23">
        <f>1-G40/H40</f>
        <v>2.777777777777779E-2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thickBot="1" x14ac:dyDescent="0.3">
      <c r="A41" s="14" t="s">
        <v>3</v>
      </c>
      <c r="B41" s="15">
        <v>422</v>
      </c>
      <c r="C41" s="5">
        <f t="shared" si="14"/>
        <v>410</v>
      </c>
      <c r="D41" s="12">
        <f t="shared" si="16"/>
        <v>-2.9268292682926855E-2</v>
      </c>
      <c r="E41" s="1"/>
      <c r="F41" s="22" t="s">
        <v>44</v>
      </c>
      <c r="G41" s="19">
        <f t="shared" si="17"/>
        <v>136.66666666666666</v>
      </c>
      <c r="H41" s="13">
        <v>136</v>
      </c>
      <c r="I41" s="23">
        <f>1-G41/H41</f>
        <v>-4.9019607843137081E-3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thickBot="1" x14ac:dyDescent="0.3">
      <c r="A42" s="16" t="s">
        <v>4</v>
      </c>
      <c r="B42" s="15">
        <f>SUM(B35:B41)</f>
        <v>1784</v>
      </c>
      <c r="C42" s="20">
        <f>SUM(C35:C41)</f>
        <v>1740</v>
      </c>
      <c r="D42" s="12">
        <f t="shared" si="16"/>
        <v>-2.5287356321838983E-2</v>
      </c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x14ac:dyDescent="0.25">
      <c r="A43" s="1"/>
      <c r="B43" s="1"/>
      <c r="C43" s="1"/>
      <c r="D43" s="1"/>
      <c r="E43" s="1"/>
      <c r="F43" s="64" t="s">
        <v>56</v>
      </c>
      <c r="G43" s="6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x14ac:dyDescent="0.25">
      <c r="A44" s="1"/>
      <c r="B44" s="1"/>
      <c r="C44" s="1"/>
      <c r="D44" s="1"/>
      <c r="E44" s="1"/>
      <c r="F44" s="22" t="s">
        <v>12</v>
      </c>
      <c r="G44" s="52">
        <f>(G35/0.7)</f>
        <v>195.23809523809524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x14ac:dyDescent="0.25">
      <c r="A45" s="1"/>
      <c r="B45" s="1"/>
      <c r="C45" s="1"/>
      <c r="D45" s="1"/>
      <c r="E45" s="1"/>
      <c r="F45" s="22" t="s">
        <v>43</v>
      </c>
      <c r="G45" s="52">
        <f t="shared" ref="G45:G50" si="18">(G36/0.7)</f>
        <v>123.80952380952382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x14ac:dyDescent="0.25">
      <c r="A46" s="1"/>
      <c r="B46" s="51"/>
      <c r="C46" s="51"/>
      <c r="D46" s="51"/>
      <c r="E46" s="1"/>
      <c r="F46" s="22" t="s">
        <v>47</v>
      </c>
      <c r="G46" s="52">
        <f t="shared" si="18"/>
        <v>123.80952380952382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x14ac:dyDescent="0.25">
      <c r="A47" s="1"/>
      <c r="B47" s="1"/>
      <c r="C47" s="5"/>
      <c r="D47" s="12"/>
      <c r="E47" s="1"/>
      <c r="F47" s="22" t="s">
        <v>46</v>
      </c>
      <c r="G47" s="52">
        <f t="shared" si="18"/>
        <v>80.952380952380949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x14ac:dyDescent="0.25">
      <c r="A48" s="1"/>
      <c r="B48" s="1"/>
      <c r="C48" s="5"/>
      <c r="D48" s="12"/>
      <c r="E48" s="1"/>
      <c r="F48" s="22" t="s">
        <v>45</v>
      </c>
      <c r="G48" s="52">
        <f t="shared" si="18"/>
        <v>76.190476190476204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x14ac:dyDescent="0.25">
      <c r="A49" s="1"/>
      <c r="B49" s="1"/>
      <c r="C49" s="5"/>
      <c r="D49" s="12"/>
      <c r="E49" s="1"/>
      <c r="F49" s="22" t="s">
        <v>48</v>
      </c>
      <c r="G49" s="52">
        <f t="shared" si="18"/>
        <v>33.333333333333336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x14ac:dyDescent="0.25">
      <c r="A50" s="1"/>
      <c r="B50" s="1"/>
      <c r="C50" s="5"/>
      <c r="D50" s="12"/>
      <c r="E50" s="1"/>
      <c r="F50" s="22" t="s">
        <v>44</v>
      </c>
      <c r="G50" s="52">
        <f t="shared" si="18"/>
        <v>195.23809523809524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x14ac:dyDescent="0.25">
      <c r="A51" s="1"/>
      <c r="B51" s="1"/>
      <c r="C51" s="5"/>
      <c r="D51" s="12"/>
      <c r="E51" s="1"/>
      <c r="F51" s="62"/>
      <c r="G51" s="6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x14ac:dyDescent="0.25">
      <c r="A52" s="1"/>
      <c r="B52" s="1"/>
      <c r="C52" s="5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x14ac:dyDescent="0.25">
      <c r="A53" s="1"/>
      <c r="B53" s="1"/>
      <c r="C53" s="5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x14ac:dyDescent="0.25">
      <c r="A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x14ac:dyDescent="0.25">
      <c r="A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x14ac:dyDescent="0.25">
      <c r="A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x14ac:dyDescent="0.25">
      <c r="A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x14ac:dyDescent="0.25">
      <c r="A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x14ac:dyDescent="0.25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x14ac:dyDescent="0.25">
      <c r="A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x14ac:dyDescent="0.25">
      <c r="A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x14ac:dyDescent="0.25">
      <c r="A65" s="1"/>
      <c r="B65" s="51"/>
      <c r="C65" s="51"/>
      <c r="D65" s="5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x14ac:dyDescent="0.25">
      <c r="A66" s="1"/>
      <c r="B66" s="1"/>
      <c r="C66" s="5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x14ac:dyDescent="0.25">
      <c r="A67" s="1"/>
      <c r="B67" s="1"/>
      <c r="C67" s="5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x14ac:dyDescent="0.25">
      <c r="A68" s="1"/>
      <c r="B68" s="1"/>
      <c r="C68" s="5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x14ac:dyDescent="0.25">
      <c r="A69" s="1"/>
      <c r="B69" s="1"/>
      <c r="C69" s="5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x14ac:dyDescent="0.25">
      <c r="A70" s="1"/>
      <c r="B70" s="1"/>
      <c r="C70" s="5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x14ac:dyDescent="0.25">
      <c r="A71" s="1"/>
      <c r="B71" s="1"/>
      <c r="C71" s="5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x14ac:dyDescent="0.25">
      <c r="A72" s="1"/>
      <c r="B72" s="1"/>
      <c r="C72" s="5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</sheetData>
  <mergeCells count="2">
    <mergeCell ref="F33:I33"/>
    <mergeCell ref="F43:G4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6"/>
  <sheetViews>
    <sheetView tabSelected="1" topLeftCell="F1" zoomScale="80" zoomScaleNormal="80" workbookViewId="0">
      <selection activeCell="P26" sqref="P26"/>
    </sheetView>
  </sheetViews>
  <sheetFormatPr defaultColWidth="8.85546875" defaultRowHeight="15" x14ac:dyDescent="0.25"/>
  <cols>
    <col min="2" max="2" width="23.42578125" customWidth="1"/>
    <col min="3" max="3" width="24.7109375" customWidth="1"/>
    <col min="4" max="4" width="12" customWidth="1"/>
    <col min="5" max="5" width="9.42578125" customWidth="1"/>
    <col min="6" max="6" width="13.5703125" customWidth="1"/>
    <col min="7" max="7" width="9.140625" customWidth="1"/>
    <col min="8" max="8" width="9.85546875" customWidth="1"/>
    <col min="9" max="9" width="13.42578125" customWidth="1"/>
    <col min="11" max="11" width="13.85546875" customWidth="1"/>
    <col min="12" max="12" width="19.28515625" customWidth="1"/>
    <col min="13" max="13" width="16.28515625" customWidth="1"/>
    <col min="14" max="14" width="24.85546875" customWidth="1"/>
    <col min="15" max="15" width="12" customWidth="1"/>
    <col min="16" max="16" width="9.42578125" customWidth="1"/>
    <col min="17" max="17" width="13.5703125" customWidth="1"/>
  </cols>
  <sheetData>
    <row r="1" spans="2:21" x14ac:dyDescent="0.25">
      <c r="B1" s="67" t="s">
        <v>57</v>
      </c>
      <c r="C1" s="68"/>
      <c r="D1" s="68"/>
      <c r="E1" s="68"/>
      <c r="F1" s="68"/>
      <c r="H1" s="65" t="s">
        <v>59</v>
      </c>
      <c r="I1" s="65"/>
      <c r="J1" s="65"/>
      <c r="M1" s="68" t="s">
        <v>63</v>
      </c>
      <c r="N1" s="68"/>
      <c r="O1" s="68"/>
      <c r="P1" s="68"/>
      <c r="Q1" s="68"/>
      <c r="S1" s="65" t="s">
        <v>59</v>
      </c>
      <c r="T1" s="65"/>
      <c r="U1" s="65"/>
    </row>
    <row r="2" spans="2:21" x14ac:dyDescent="0.25">
      <c r="B2" s="66" t="s">
        <v>51</v>
      </c>
      <c r="C2" s="66"/>
      <c r="D2" s="66"/>
      <c r="E2" s="66"/>
      <c r="F2" s="66"/>
      <c r="M2" s="66" t="s">
        <v>54</v>
      </c>
      <c r="N2" s="66"/>
      <c r="O2" s="66"/>
      <c r="P2" s="66"/>
      <c r="Q2" s="66"/>
    </row>
    <row r="4" spans="2:21" ht="30" x14ac:dyDescent="0.25">
      <c r="B4" s="49" t="s">
        <v>7</v>
      </c>
      <c r="C4" s="49" t="s">
        <v>8</v>
      </c>
      <c r="D4" s="49" t="s">
        <v>9</v>
      </c>
      <c r="E4" s="49" t="s">
        <v>10</v>
      </c>
      <c r="F4" s="49" t="s">
        <v>11</v>
      </c>
      <c r="H4" s="49" t="s">
        <v>60</v>
      </c>
      <c r="I4" s="49" t="s">
        <v>61</v>
      </c>
      <c r="J4" s="61" t="s">
        <v>62</v>
      </c>
      <c r="M4" s="49" t="s">
        <v>7</v>
      </c>
      <c r="N4" s="49" t="s">
        <v>8</v>
      </c>
      <c r="O4" s="49" t="s">
        <v>9</v>
      </c>
      <c r="P4" s="49" t="s">
        <v>10</v>
      </c>
      <c r="Q4" s="49" t="s">
        <v>11</v>
      </c>
      <c r="S4" s="49" t="s">
        <v>60</v>
      </c>
      <c r="T4" s="49" t="s">
        <v>61</v>
      </c>
      <c r="U4" s="61" t="s">
        <v>62</v>
      </c>
    </row>
    <row r="5" spans="2:21" x14ac:dyDescent="0.25">
      <c r="B5" s="41" t="s">
        <v>0</v>
      </c>
      <c r="C5" s="42" t="s">
        <v>12</v>
      </c>
      <c r="D5" s="43">
        <f>'Автоматизированный расчет'!G44</f>
        <v>195.23809523809524</v>
      </c>
      <c r="E5" s="42">
        <v>195</v>
      </c>
      <c r="F5" s="44">
        <f>1-D5/E5</f>
        <v>-1.2210012210012167E-3</v>
      </c>
      <c r="H5" s="56">
        <f>E5</f>
        <v>195</v>
      </c>
      <c r="I5" s="56">
        <v>1</v>
      </c>
      <c r="J5" s="58">
        <f>I5/(H5+I5)</f>
        <v>5.1020408163265302E-3</v>
      </c>
      <c r="M5" s="41" t="s">
        <v>0</v>
      </c>
      <c r="N5" s="42" t="s">
        <v>12</v>
      </c>
      <c r="O5" s="43">
        <f>D41*3</f>
        <v>1715.5571428571429</v>
      </c>
      <c r="P5" s="69">
        <v>1797</v>
      </c>
      <c r="Q5" s="44">
        <f>1-O5/P5</f>
        <v>4.5321567692185316E-2</v>
      </c>
      <c r="S5" s="70">
        <f>P5</f>
        <v>1797</v>
      </c>
      <c r="T5" s="56">
        <v>1</v>
      </c>
      <c r="U5" s="58">
        <f>T5/(S5+T5)</f>
        <v>5.5617352614015572E-4</v>
      </c>
    </row>
    <row r="6" spans="2:21" ht="45" x14ac:dyDescent="0.25">
      <c r="B6" s="41" t="s">
        <v>5</v>
      </c>
      <c r="C6" s="42" t="s">
        <v>43</v>
      </c>
      <c r="D6" s="43">
        <f>'Автоматизированный расчет'!G45</f>
        <v>123.80952380952382</v>
      </c>
      <c r="E6" s="42">
        <v>124</v>
      </c>
      <c r="F6" s="44">
        <f t="shared" ref="F6:F11" si="0">1-D6/E6</f>
        <v>1.536098310291778E-3</v>
      </c>
      <c r="H6" s="56">
        <f t="shared" ref="H6:H11" si="1">E6</f>
        <v>124</v>
      </c>
      <c r="I6" s="56">
        <v>0</v>
      </c>
      <c r="J6" s="58">
        <f t="shared" ref="J6:J9" si="2">I6/(H6+I6)</f>
        <v>0</v>
      </c>
      <c r="M6" s="41" t="s">
        <v>5</v>
      </c>
      <c r="N6" s="42" t="s">
        <v>43</v>
      </c>
      <c r="O6" s="43">
        <f t="shared" ref="O6:O11" si="3">D42*3</f>
        <v>1087.9142857142858</v>
      </c>
      <c r="P6" s="69">
        <v>1075</v>
      </c>
      <c r="Q6" s="44">
        <f t="shared" ref="Q6:Q11" si="4">1-O6/P6</f>
        <v>-1.2013289036544972E-2</v>
      </c>
      <c r="S6" s="56">
        <f t="shared" ref="S6:S11" si="5">P6</f>
        <v>1075</v>
      </c>
      <c r="T6" s="56">
        <v>0</v>
      </c>
      <c r="U6" s="58">
        <f t="shared" ref="U6:U9" si="6">T6/(S6+T6)</f>
        <v>0</v>
      </c>
    </row>
    <row r="7" spans="2:21" ht="30" x14ac:dyDescent="0.25">
      <c r="B7" s="41" t="s">
        <v>6</v>
      </c>
      <c r="C7" s="42" t="s">
        <v>47</v>
      </c>
      <c r="D7" s="43">
        <f>'Автоматизированный расчет'!G46</f>
        <v>123.80952380952382</v>
      </c>
      <c r="E7" s="42">
        <v>124</v>
      </c>
      <c r="F7" s="44">
        <f t="shared" si="0"/>
        <v>1.536098310291778E-3</v>
      </c>
      <c r="H7" s="56">
        <f t="shared" si="1"/>
        <v>124</v>
      </c>
      <c r="I7" s="56">
        <v>0</v>
      </c>
      <c r="J7" s="58">
        <f t="shared" si="2"/>
        <v>0</v>
      </c>
      <c r="M7" s="41" t="s">
        <v>6</v>
      </c>
      <c r="N7" s="42" t="s">
        <v>47</v>
      </c>
      <c r="O7" s="43">
        <f t="shared" si="3"/>
        <v>1087.9142857142858</v>
      </c>
      <c r="P7" s="69">
        <v>1075</v>
      </c>
      <c r="Q7" s="44">
        <f t="shared" si="4"/>
        <v>-1.2013289036544972E-2</v>
      </c>
      <c r="S7" s="56">
        <f t="shared" si="5"/>
        <v>1075</v>
      </c>
      <c r="T7" s="56">
        <v>0</v>
      </c>
      <c r="U7" s="58">
        <f t="shared" si="6"/>
        <v>0</v>
      </c>
    </row>
    <row r="8" spans="2:21" x14ac:dyDescent="0.25">
      <c r="B8" s="41" t="s">
        <v>1</v>
      </c>
      <c r="C8" s="42" t="s">
        <v>46</v>
      </c>
      <c r="D8" s="43">
        <f>'Автоматизированный расчет'!G47</f>
        <v>80.952380952380949</v>
      </c>
      <c r="E8" s="42">
        <v>82</v>
      </c>
      <c r="F8" s="44">
        <f t="shared" si="0"/>
        <v>1.2775842044134733E-2</v>
      </c>
      <c r="H8" s="56">
        <f t="shared" si="1"/>
        <v>82</v>
      </c>
      <c r="I8" s="56">
        <v>0</v>
      </c>
      <c r="J8" s="58">
        <f t="shared" si="2"/>
        <v>0</v>
      </c>
      <c r="M8" s="41" t="s">
        <v>1</v>
      </c>
      <c r="N8" s="42" t="s">
        <v>46</v>
      </c>
      <c r="O8" s="43">
        <f t="shared" si="3"/>
        <v>711.32857142857142</v>
      </c>
      <c r="P8" s="42">
        <v>683</v>
      </c>
      <c r="Q8" s="44">
        <f t="shared" si="4"/>
        <v>-4.1476678519138277E-2</v>
      </c>
      <c r="S8" s="56">
        <f t="shared" si="5"/>
        <v>683</v>
      </c>
      <c r="T8" s="56">
        <v>0</v>
      </c>
      <c r="U8" s="58">
        <f t="shared" si="6"/>
        <v>0</v>
      </c>
    </row>
    <row r="9" spans="2:21" ht="30" x14ac:dyDescent="0.25">
      <c r="B9" s="41" t="s">
        <v>2</v>
      </c>
      <c r="C9" s="42" t="s">
        <v>45</v>
      </c>
      <c r="D9" s="43">
        <f>'Автоматизированный расчет'!G48</f>
        <v>76.190476190476204</v>
      </c>
      <c r="E9" s="42">
        <v>76</v>
      </c>
      <c r="F9" s="44">
        <f t="shared" si="0"/>
        <v>-2.5062656641605674E-3</v>
      </c>
      <c r="H9" s="56">
        <f t="shared" si="1"/>
        <v>76</v>
      </c>
      <c r="I9" s="56">
        <v>0</v>
      </c>
      <c r="J9" s="58">
        <f t="shared" si="2"/>
        <v>0</v>
      </c>
      <c r="M9" s="45" t="s">
        <v>2</v>
      </c>
      <c r="N9" s="46" t="s">
        <v>45</v>
      </c>
      <c r="O9" s="47">
        <f t="shared" si="3"/>
        <v>669.48571428571438</v>
      </c>
      <c r="P9" s="46">
        <v>746</v>
      </c>
      <c r="Q9" s="48">
        <f t="shared" si="4"/>
        <v>0.10256606664113355</v>
      </c>
      <c r="S9" s="56">
        <f t="shared" si="5"/>
        <v>746</v>
      </c>
      <c r="T9" s="56">
        <v>1</v>
      </c>
      <c r="U9" s="58">
        <f t="shared" si="6"/>
        <v>1.3386880856760374E-3</v>
      </c>
    </row>
    <row r="10" spans="2:21" ht="30" x14ac:dyDescent="0.25">
      <c r="B10" s="41" t="s">
        <v>38</v>
      </c>
      <c r="C10" s="42" t="s">
        <v>48</v>
      </c>
      <c r="D10" s="43">
        <f>'Автоматизированный расчет'!G49</f>
        <v>33.333333333333336</v>
      </c>
      <c r="E10" s="42">
        <v>33</v>
      </c>
      <c r="F10" s="44">
        <f t="shared" si="0"/>
        <v>-1.0101010101010166E-2</v>
      </c>
      <c r="H10" s="56">
        <f t="shared" si="1"/>
        <v>33</v>
      </c>
      <c r="I10" s="56">
        <v>0</v>
      </c>
      <c r="J10" s="58">
        <f>I10/(H10+I10)</f>
        <v>0</v>
      </c>
      <c r="M10" s="41" t="s">
        <v>38</v>
      </c>
      <c r="N10" s="42" t="s">
        <v>48</v>
      </c>
      <c r="O10" s="43">
        <f t="shared" si="3"/>
        <v>292.90000000000009</v>
      </c>
      <c r="P10" s="42">
        <v>279</v>
      </c>
      <c r="Q10" s="44">
        <f t="shared" si="4"/>
        <v>-4.9820788530466231E-2</v>
      </c>
      <c r="S10" s="56">
        <f t="shared" si="5"/>
        <v>279</v>
      </c>
      <c r="T10" s="56">
        <v>10</v>
      </c>
      <c r="U10" s="58">
        <f>T10/(S10+T10)</f>
        <v>3.4602076124567477E-2</v>
      </c>
    </row>
    <row r="11" spans="2:21" ht="30" x14ac:dyDescent="0.25">
      <c r="B11" s="41" t="s">
        <v>3</v>
      </c>
      <c r="C11" s="42" t="s">
        <v>44</v>
      </c>
      <c r="D11" s="43">
        <f>'Автоматизированный расчет'!G50</f>
        <v>195.23809523809524</v>
      </c>
      <c r="E11" s="42">
        <v>195</v>
      </c>
      <c r="F11" s="44">
        <f t="shared" si="0"/>
        <v>-1.2210012210012167E-3</v>
      </c>
      <c r="H11" s="56">
        <f t="shared" si="1"/>
        <v>195</v>
      </c>
      <c r="I11" s="56">
        <v>0</v>
      </c>
      <c r="J11" s="58">
        <f t="shared" ref="J11" si="7">I11/(H11+I11)</f>
        <v>0</v>
      </c>
      <c r="M11" s="41" t="s">
        <v>3</v>
      </c>
      <c r="N11" s="42" t="s">
        <v>44</v>
      </c>
      <c r="O11" s="43">
        <f t="shared" si="3"/>
        <v>1715.5571428571429</v>
      </c>
      <c r="P11" s="69">
        <v>1784</v>
      </c>
      <c r="Q11" s="44">
        <f t="shared" si="4"/>
        <v>3.8364830237027525E-2</v>
      </c>
      <c r="S11" s="56">
        <f t="shared" si="5"/>
        <v>1784</v>
      </c>
      <c r="T11" s="56">
        <v>0</v>
      </c>
      <c r="U11" s="58">
        <f t="shared" ref="U11" si="8">T11/(S11+T11)</f>
        <v>0</v>
      </c>
    </row>
    <row r="12" spans="2:21" x14ac:dyDescent="0.25">
      <c r="J12" s="59"/>
    </row>
    <row r="13" spans="2:21" x14ac:dyDescent="0.25">
      <c r="J13" s="59"/>
    </row>
    <row r="14" spans="2:21" x14ac:dyDescent="0.25">
      <c r="B14" s="66" t="s">
        <v>52</v>
      </c>
      <c r="C14" s="66"/>
      <c r="D14" s="66"/>
      <c r="E14" s="66"/>
      <c r="F14" s="66"/>
      <c r="J14" s="59"/>
    </row>
    <row r="15" spans="2:21" x14ac:dyDescent="0.25">
      <c r="J15" s="59"/>
    </row>
    <row r="16" spans="2:21" ht="30" x14ac:dyDescent="0.25">
      <c r="B16" s="49" t="s">
        <v>7</v>
      </c>
      <c r="C16" s="49" t="s">
        <v>8</v>
      </c>
      <c r="D16" s="49" t="s">
        <v>9</v>
      </c>
      <c r="E16" s="49" t="s">
        <v>10</v>
      </c>
      <c r="F16" s="49" t="s">
        <v>11</v>
      </c>
      <c r="H16" s="49" t="s">
        <v>60</v>
      </c>
      <c r="I16" s="49" t="s">
        <v>61</v>
      </c>
      <c r="J16" s="60" t="s">
        <v>62</v>
      </c>
    </row>
    <row r="17" spans="2:10" x14ac:dyDescent="0.25">
      <c r="B17" s="41" t="s">
        <v>0</v>
      </c>
      <c r="C17" s="42" t="s">
        <v>12</v>
      </c>
      <c r="D17" s="43">
        <f>D5*0.643 +D5</f>
        <v>320.77619047619049</v>
      </c>
      <c r="E17" s="42">
        <v>322</v>
      </c>
      <c r="F17" s="44">
        <f>1-D17/E17</f>
        <v>3.8006506950605257E-3</v>
      </c>
      <c r="H17" s="56">
        <f>E17</f>
        <v>322</v>
      </c>
      <c r="I17" s="56">
        <v>0</v>
      </c>
      <c r="J17" s="58">
        <f>I17/(H17+I17)</f>
        <v>0</v>
      </c>
    </row>
    <row r="18" spans="2:10" ht="30" x14ac:dyDescent="0.25">
      <c r="B18" s="41" t="s">
        <v>5</v>
      </c>
      <c r="C18" s="42" t="s">
        <v>43</v>
      </c>
      <c r="D18" s="43">
        <f t="shared" ref="D18:D23" si="9">D6*0.643 +D6</f>
        <v>203.41904761904766</v>
      </c>
      <c r="E18" s="42">
        <v>200</v>
      </c>
      <c r="F18" s="44">
        <f t="shared" ref="F18:F21" si="10">1-D18/E18</f>
        <v>-1.7095238095238274E-2</v>
      </c>
      <c r="H18" s="56">
        <f t="shared" ref="H18:H23" si="11">E18</f>
        <v>200</v>
      </c>
      <c r="I18" s="56">
        <v>0</v>
      </c>
      <c r="J18" s="58">
        <f t="shared" ref="J18:J21" si="12">I18/(H18+I18)</f>
        <v>0</v>
      </c>
    </row>
    <row r="19" spans="2:10" ht="30" x14ac:dyDescent="0.25">
      <c r="B19" s="41" t="s">
        <v>6</v>
      </c>
      <c r="C19" s="42" t="s">
        <v>47</v>
      </c>
      <c r="D19" s="43">
        <f t="shared" si="9"/>
        <v>203.41904761904766</v>
      </c>
      <c r="E19" s="42">
        <v>200</v>
      </c>
      <c r="F19" s="44">
        <f t="shared" si="10"/>
        <v>-1.7095238095238274E-2</v>
      </c>
      <c r="H19" s="56">
        <f t="shared" si="11"/>
        <v>200</v>
      </c>
      <c r="I19" s="56">
        <v>0</v>
      </c>
      <c r="J19" s="58">
        <f t="shared" si="12"/>
        <v>0</v>
      </c>
    </row>
    <row r="20" spans="2:10" x14ac:dyDescent="0.25">
      <c r="B20" s="41" t="s">
        <v>1</v>
      </c>
      <c r="C20" s="42" t="s">
        <v>46</v>
      </c>
      <c r="D20" s="43">
        <f t="shared" si="9"/>
        <v>133.00476190476189</v>
      </c>
      <c r="E20" s="42">
        <v>131</v>
      </c>
      <c r="F20" s="44">
        <f t="shared" si="10"/>
        <v>-1.5303525990548739E-2</v>
      </c>
      <c r="H20" s="56">
        <f t="shared" si="11"/>
        <v>131</v>
      </c>
      <c r="I20" s="56">
        <v>0</v>
      </c>
      <c r="J20" s="58">
        <f t="shared" si="12"/>
        <v>0</v>
      </c>
    </row>
    <row r="21" spans="2:10" x14ac:dyDescent="0.25">
      <c r="B21" s="41" t="s">
        <v>2</v>
      </c>
      <c r="C21" s="42" t="s">
        <v>45</v>
      </c>
      <c r="D21" s="43">
        <f t="shared" si="9"/>
        <v>125.18095238095241</v>
      </c>
      <c r="E21" s="42">
        <v>126</v>
      </c>
      <c r="F21" s="44">
        <f t="shared" si="10"/>
        <v>6.500377928949197E-3</v>
      </c>
      <c r="H21" s="56">
        <f t="shared" si="11"/>
        <v>126</v>
      </c>
      <c r="I21" s="56">
        <v>0</v>
      </c>
      <c r="J21" s="58">
        <f t="shared" si="12"/>
        <v>0</v>
      </c>
    </row>
    <row r="22" spans="2:10" x14ac:dyDescent="0.25">
      <c r="B22" s="45" t="s">
        <v>38</v>
      </c>
      <c r="C22" s="46" t="s">
        <v>48</v>
      </c>
      <c r="D22" s="47">
        <f t="shared" si="9"/>
        <v>54.766666666666673</v>
      </c>
      <c r="E22" s="46">
        <v>62</v>
      </c>
      <c r="F22" s="48">
        <f>1-D22/E22</f>
        <v>0.11666666666666659</v>
      </c>
      <c r="H22" s="56">
        <f t="shared" si="11"/>
        <v>62</v>
      </c>
      <c r="I22" s="56">
        <v>0</v>
      </c>
      <c r="J22" s="58">
        <f>I22/(H22+I22)</f>
        <v>0</v>
      </c>
    </row>
    <row r="23" spans="2:10" x14ac:dyDescent="0.25">
      <c r="B23" s="41" t="s">
        <v>3</v>
      </c>
      <c r="C23" s="42" t="s">
        <v>44</v>
      </c>
      <c r="D23" s="43">
        <f t="shared" si="9"/>
        <v>320.77619047619049</v>
      </c>
      <c r="E23" s="42">
        <v>322</v>
      </c>
      <c r="F23" s="44">
        <f t="shared" ref="F23" si="13">1-D23/E23</f>
        <v>3.8006506950605257E-3</v>
      </c>
      <c r="H23" s="56">
        <f t="shared" si="11"/>
        <v>322</v>
      </c>
      <c r="I23" s="56">
        <v>0</v>
      </c>
      <c r="J23" s="58">
        <f t="shared" ref="J23" si="14">I23/(H23+I23)</f>
        <v>0</v>
      </c>
    </row>
    <row r="24" spans="2:10" x14ac:dyDescent="0.25">
      <c r="J24" s="59"/>
    </row>
    <row r="25" spans="2:10" x14ac:dyDescent="0.25">
      <c r="J25" s="59"/>
    </row>
    <row r="26" spans="2:10" x14ac:dyDescent="0.25">
      <c r="B26" s="66" t="s">
        <v>53</v>
      </c>
      <c r="C26" s="66"/>
      <c r="D26" s="66"/>
      <c r="E26" s="66"/>
      <c r="F26" s="66"/>
      <c r="J26" s="59"/>
    </row>
    <row r="27" spans="2:10" x14ac:dyDescent="0.25">
      <c r="J27" s="59"/>
    </row>
    <row r="28" spans="2:10" ht="30" x14ac:dyDescent="0.25">
      <c r="B28" s="49" t="s">
        <v>7</v>
      </c>
      <c r="C28" s="49" t="s">
        <v>8</v>
      </c>
      <c r="D28" s="49" t="s">
        <v>9</v>
      </c>
      <c r="E28" s="49" t="s">
        <v>10</v>
      </c>
      <c r="F28" s="49" t="s">
        <v>11</v>
      </c>
      <c r="H28" s="49" t="s">
        <v>60</v>
      </c>
      <c r="I28" s="49" t="s">
        <v>61</v>
      </c>
      <c r="J28" s="60" t="s">
        <v>62</v>
      </c>
    </row>
    <row r="29" spans="2:10" x14ac:dyDescent="0.25">
      <c r="B29" s="41" t="s">
        <v>0</v>
      </c>
      <c r="C29" s="42" t="s">
        <v>12</v>
      </c>
      <c r="D29" s="43">
        <f>D17 + D5*0.643</f>
        <v>446.31428571428575</v>
      </c>
      <c r="E29" s="42">
        <v>453</v>
      </c>
      <c r="F29" s="44">
        <f>1-D29/E29</f>
        <v>1.4758751182592178E-2</v>
      </c>
      <c r="H29" s="56">
        <f>E29</f>
        <v>453</v>
      </c>
      <c r="I29" s="56">
        <v>0</v>
      </c>
      <c r="J29" s="58">
        <f>I29/(H29+I29)</f>
        <v>0</v>
      </c>
    </row>
    <row r="30" spans="2:10" ht="30" x14ac:dyDescent="0.25">
      <c r="B30" s="41" t="s">
        <v>5</v>
      </c>
      <c r="C30" s="42" t="s">
        <v>43</v>
      </c>
      <c r="D30" s="43">
        <f t="shared" ref="D30:D35" si="15">D18 + D6*0.643</f>
        <v>283.02857142857147</v>
      </c>
      <c r="E30" s="42">
        <v>271</v>
      </c>
      <c r="F30" s="44">
        <f t="shared" ref="F30:F35" si="16">1-D30/E30</f>
        <v>-4.4385872430152906E-2</v>
      </c>
      <c r="H30" s="56">
        <f t="shared" ref="H30:H35" si="17">E30</f>
        <v>271</v>
      </c>
      <c r="I30" s="56">
        <v>0</v>
      </c>
      <c r="J30" s="58">
        <f t="shared" ref="J30:J33" si="18">I30/(H30+I30)</f>
        <v>0</v>
      </c>
    </row>
    <row r="31" spans="2:10" ht="30" x14ac:dyDescent="0.25">
      <c r="B31" s="41" t="s">
        <v>6</v>
      </c>
      <c r="C31" s="42" t="s">
        <v>47</v>
      </c>
      <c r="D31" s="43">
        <f t="shared" si="15"/>
        <v>283.02857142857147</v>
      </c>
      <c r="E31" s="42">
        <v>277</v>
      </c>
      <c r="F31" s="44">
        <f t="shared" si="16"/>
        <v>-2.176379577101617E-2</v>
      </c>
      <c r="H31" s="56">
        <f t="shared" si="17"/>
        <v>277</v>
      </c>
      <c r="I31" s="56">
        <v>0</v>
      </c>
      <c r="J31" s="58">
        <f t="shared" si="18"/>
        <v>0</v>
      </c>
    </row>
    <row r="32" spans="2:10" x14ac:dyDescent="0.25">
      <c r="B32" s="45" t="s">
        <v>1</v>
      </c>
      <c r="C32" s="46" t="s">
        <v>46</v>
      </c>
      <c r="D32" s="47">
        <f t="shared" si="15"/>
        <v>185.05714285714285</v>
      </c>
      <c r="E32" s="46">
        <v>176</v>
      </c>
      <c r="F32" s="48">
        <f t="shared" si="16"/>
        <v>-5.1461038961038819E-2</v>
      </c>
      <c r="H32" s="56">
        <f t="shared" si="17"/>
        <v>176</v>
      </c>
      <c r="I32" s="56">
        <v>0</v>
      </c>
      <c r="J32" s="58">
        <f t="shared" si="18"/>
        <v>0</v>
      </c>
    </row>
    <row r="33" spans="2:10" x14ac:dyDescent="0.25">
      <c r="B33" s="45" t="s">
        <v>2</v>
      </c>
      <c r="C33" s="46" t="s">
        <v>45</v>
      </c>
      <c r="D33" s="47">
        <f t="shared" si="15"/>
        <v>174.17142857142861</v>
      </c>
      <c r="E33" s="46">
        <v>190</v>
      </c>
      <c r="F33" s="48">
        <f t="shared" si="16"/>
        <v>8.3308270676691554E-2</v>
      </c>
      <c r="H33" s="56">
        <f t="shared" si="17"/>
        <v>190</v>
      </c>
      <c r="I33" s="56">
        <v>0</v>
      </c>
      <c r="J33" s="58">
        <f t="shared" si="18"/>
        <v>0</v>
      </c>
    </row>
    <row r="34" spans="2:10" x14ac:dyDescent="0.25">
      <c r="B34" s="41" t="s">
        <v>38</v>
      </c>
      <c r="C34" s="42" t="s">
        <v>48</v>
      </c>
      <c r="D34" s="43">
        <f t="shared" si="15"/>
        <v>76.200000000000017</v>
      </c>
      <c r="E34" s="42">
        <v>76</v>
      </c>
      <c r="F34" s="44">
        <f t="shared" si="16"/>
        <v>-2.6315789473685403E-3</v>
      </c>
      <c r="H34" s="56">
        <f t="shared" si="17"/>
        <v>76</v>
      </c>
      <c r="I34" s="56">
        <v>4</v>
      </c>
      <c r="J34" s="58">
        <f>I34/(H34+I34)</f>
        <v>0.05</v>
      </c>
    </row>
    <row r="35" spans="2:10" x14ac:dyDescent="0.25">
      <c r="B35" s="41" t="s">
        <v>3</v>
      </c>
      <c r="C35" s="42" t="s">
        <v>44</v>
      </c>
      <c r="D35" s="43">
        <f t="shared" si="15"/>
        <v>446.31428571428575</v>
      </c>
      <c r="E35" s="42">
        <v>451</v>
      </c>
      <c r="F35" s="44">
        <f t="shared" si="16"/>
        <v>1.0389610389610282E-2</v>
      </c>
      <c r="H35" s="56">
        <f t="shared" si="17"/>
        <v>451</v>
      </c>
      <c r="I35" s="56">
        <v>0</v>
      </c>
      <c r="J35" s="58">
        <f t="shared" ref="J35" si="19">I35/(H35+I35)</f>
        <v>0</v>
      </c>
    </row>
    <row r="36" spans="2:10" x14ac:dyDescent="0.25">
      <c r="J36" s="59"/>
    </row>
    <row r="37" spans="2:10" x14ac:dyDescent="0.25">
      <c r="J37" s="59"/>
    </row>
    <row r="38" spans="2:10" x14ac:dyDescent="0.25">
      <c r="B38" s="66" t="s">
        <v>54</v>
      </c>
      <c r="C38" s="66"/>
      <c r="D38" s="66"/>
      <c r="E38" s="66"/>
      <c r="F38" s="66"/>
      <c r="J38" s="59"/>
    </row>
    <row r="39" spans="2:10" x14ac:dyDescent="0.25">
      <c r="J39" s="59"/>
    </row>
    <row r="40" spans="2:10" ht="30" x14ac:dyDescent="0.25">
      <c r="B40" s="71" t="s">
        <v>7</v>
      </c>
      <c r="C40" s="49" t="s">
        <v>8</v>
      </c>
      <c r="D40" s="49" t="s">
        <v>9</v>
      </c>
      <c r="E40" s="49" t="s">
        <v>10</v>
      </c>
      <c r="F40" s="49" t="s">
        <v>11</v>
      </c>
      <c r="G40" s="74"/>
      <c r="H40" s="49" t="s">
        <v>60</v>
      </c>
      <c r="I40" s="49" t="s">
        <v>61</v>
      </c>
      <c r="J40" s="75" t="s">
        <v>62</v>
      </c>
    </row>
    <row r="41" spans="2:10" x14ac:dyDescent="0.25">
      <c r="B41" s="72" t="s">
        <v>0</v>
      </c>
      <c r="C41" s="42" t="s">
        <v>12</v>
      </c>
      <c r="D41" s="43">
        <f>D29 + D5*0.643</f>
        <v>571.85238095238094</v>
      </c>
      <c r="E41" s="42">
        <v>581</v>
      </c>
      <c r="F41" s="44">
        <f>1-D41/E41</f>
        <v>1.5744611097451067E-2</v>
      </c>
      <c r="G41" s="74"/>
      <c r="H41" s="56">
        <f>E41</f>
        <v>581</v>
      </c>
      <c r="I41" s="56">
        <v>1</v>
      </c>
      <c r="J41" s="58">
        <f>I41/(H41+I41)</f>
        <v>1.718213058419244E-3</v>
      </c>
    </row>
    <row r="42" spans="2:10" ht="30" x14ac:dyDescent="0.25">
      <c r="B42" s="72" t="s">
        <v>5</v>
      </c>
      <c r="C42" s="42" t="s">
        <v>43</v>
      </c>
      <c r="D42" s="43">
        <f t="shared" ref="D42:D47" si="20">D30 + D6*0.643</f>
        <v>362.63809523809527</v>
      </c>
      <c r="E42" s="42">
        <v>353</v>
      </c>
      <c r="F42" s="44">
        <f t="shared" ref="F42:F47" si="21">1-D42/E42</f>
        <v>-2.7303385943612701E-2</v>
      </c>
      <c r="G42" s="74"/>
      <c r="H42" s="56">
        <f t="shared" ref="H42:H47" si="22">E42</f>
        <v>353</v>
      </c>
      <c r="I42" s="56">
        <v>0</v>
      </c>
      <c r="J42" s="58">
        <f t="shared" ref="J42:J45" si="23">I42/(H42+I42)</f>
        <v>0</v>
      </c>
    </row>
    <row r="43" spans="2:10" ht="30" x14ac:dyDescent="0.25">
      <c r="B43" s="72" t="s">
        <v>6</v>
      </c>
      <c r="C43" s="42" t="s">
        <v>47</v>
      </c>
      <c r="D43" s="43">
        <f t="shared" si="20"/>
        <v>362.63809523809527</v>
      </c>
      <c r="E43" s="42">
        <v>351</v>
      </c>
      <c r="F43" s="44">
        <f t="shared" si="21"/>
        <v>-3.3156966490299977E-2</v>
      </c>
      <c r="G43" s="74"/>
      <c r="H43" s="56">
        <f t="shared" si="22"/>
        <v>351</v>
      </c>
      <c r="I43" s="56">
        <v>0</v>
      </c>
      <c r="J43" s="58">
        <f t="shared" si="23"/>
        <v>0</v>
      </c>
    </row>
    <row r="44" spans="2:10" x14ac:dyDescent="0.25">
      <c r="B44" s="73" t="s">
        <v>1</v>
      </c>
      <c r="C44" s="46" t="s">
        <v>46</v>
      </c>
      <c r="D44" s="47">
        <f t="shared" si="20"/>
        <v>237.10952380952381</v>
      </c>
      <c r="E44" s="46">
        <v>223</v>
      </c>
      <c r="F44" s="48">
        <f t="shared" si="21"/>
        <v>-6.3271407217595499E-2</v>
      </c>
      <c r="G44" s="74"/>
      <c r="H44" s="56">
        <f t="shared" si="22"/>
        <v>223</v>
      </c>
      <c r="I44" s="56">
        <v>0</v>
      </c>
      <c r="J44" s="58">
        <f t="shared" si="23"/>
        <v>0</v>
      </c>
    </row>
    <row r="45" spans="2:10" x14ac:dyDescent="0.25">
      <c r="B45" s="73" t="s">
        <v>2</v>
      </c>
      <c r="C45" s="46" t="s">
        <v>45</v>
      </c>
      <c r="D45" s="47">
        <f t="shared" si="20"/>
        <v>223.16190476190479</v>
      </c>
      <c r="E45" s="46">
        <v>235</v>
      </c>
      <c r="F45" s="48">
        <f t="shared" si="21"/>
        <v>5.0374873353596583E-2</v>
      </c>
      <c r="G45" s="74"/>
      <c r="H45" s="56">
        <f t="shared" si="22"/>
        <v>235</v>
      </c>
      <c r="I45" s="56">
        <v>0</v>
      </c>
      <c r="J45" s="58">
        <f t="shared" si="23"/>
        <v>0</v>
      </c>
    </row>
    <row r="46" spans="2:10" x14ac:dyDescent="0.25">
      <c r="B46" s="73" t="s">
        <v>38</v>
      </c>
      <c r="C46" s="46" t="s">
        <v>48</v>
      </c>
      <c r="D46" s="47">
        <f t="shared" si="20"/>
        <v>97.633333333333354</v>
      </c>
      <c r="E46" s="46">
        <v>104</v>
      </c>
      <c r="F46" s="48">
        <f t="shared" si="21"/>
        <v>6.12179487179485E-2</v>
      </c>
      <c r="G46" s="74"/>
      <c r="H46" s="56">
        <f t="shared" si="22"/>
        <v>104</v>
      </c>
      <c r="I46" s="56">
        <v>5</v>
      </c>
      <c r="J46" s="58">
        <f>I46/(H46+I46)</f>
        <v>4.5871559633027525E-2</v>
      </c>
    </row>
    <row r="47" spans="2:10" x14ac:dyDescent="0.25">
      <c r="B47" s="72" t="s">
        <v>3</v>
      </c>
      <c r="C47" s="42" t="s">
        <v>44</v>
      </c>
      <c r="D47" s="43">
        <f t="shared" si="20"/>
        <v>571.85238095238094</v>
      </c>
      <c r="E47" s="42">
        <v>572</v>
      </c>
      <c r="F47" s="44">
        <f t="shared" si="21"/>
        <v>2.5807525807530762E-4</v>
      </c>
      <c r="G47" s="74"/>
      <c r="H47" s="56">
        <f t="shared" si="22"/>
        <v>572</v>
      </c>
      <c r="I47" s="56">
        <v>0</v>
      </c>
      <c r="J47" s="58">
        <f t="shared" ref="J47" si="24">I47/(H47+I47)</f>
        <v>0</v>
      </c>
    </row>
    <row r="48" spans="2:10" x14ac:dyDescent="0.25">
      <c r="J48" s="59"/>
    </row>
    <row r="49" spans="2:10" x14ac:dyDescent="0.25">
      <c r="J49" s="59"/>
    </row>
    <row r="50" spans="2:10" x14ac:dyDescent="0.25">
      <c r="B50" s="66" t="s">
        <v>55</v>
      </c>
      <c r="C50" s="66"/>
      <c r="D50" s="66"/>
      <c r="E50" s="66"/>
      <c r="F50" s="66"/>
      <c r="J50" s="59"/>
    </row>
    <row r="51" spans="2:10" x14ac:dyDescent="0.25">
      <c r="J51" s="59"/>
    </row>
    <row r="52" spans="2:10" ht="30" x14ac:dyDescent="0.25">
      <c r="B52" s="49" t="s">
        <v>7</v>
      </c>
      <c r="C52" s="49" t="s">
        <v>8</v>
      </c>
      <c r="D52" s="49" t="s">
        <v>9</v>
      </c>
      <c r="E52" s="49" t="s">
        <v>10</v>
      </c>
      <c r="F52" s="49" t="s">
        <v>11</v>
      </c>
      <c r="H52" s="49" t="s">
        <v>60</v>
      </c>
      <c r="I52" s="49" t="s">
        <v>61</v>
      </c>
      <c r="J52" s="60" t="s">
        <v>62</v>
      </c>
    </row>
    <row r="53" spans="2:10" x14ac:dyDescent="0.25">
      <c r="B53" s="45" t="s">
        <v>0</v>
      </c>
      <c r="C53" s="46" t="s">
        <v>12</v>
      </c>
      <c r="D53" s="47">
        <f>D41 + D5*0.643</f>
        <v>697.39047619047619</v>
      </c>
      <c r="E53" s="46">
        <v>623</v>
      </c>
      <c r="F53" s="48">
        <f>1-D53/E53</f>
        <v>-0.11940686386914323</v>
      </c>
      <c r="H53" s="56">
        <f>E53</f>
        <v>623</v>
      </c>
      <c r="I53" s="56">
        <v>0</v>
      </c>
      <c r="J53" s="58">
        <f>I53/(H53+I53)</f>
        <v>0</v>
      </c>
    </row>
    <row r="54" spans="2:10" ht="30" x14ac:dyDescent="0.25">
      <c r="B54" s="45" t="s">
        <v>5</v>
      </c>
      <c r="C54" s="46" t="s">
        <v>43</v>
      </c>
      <c r="D54" s="47">
        <f t="shared" ref="D54:D59" si="25">D42 + D6*0.643</f>
        <v>442.24761904761908</v>
      </c>
      <c r="E54" s="46">
        <v>396</v>
      </c>
      <c r="F54" s="48">
        <f t="shared" ref="F54:F59" si="26">1-D54/E54</f>
        <v>-0.11678691678691688</v>
      </c>
      <c r="H54" s="56">
        <f t="shared" ref="H54:H59" si="27">E54</f>
        <v>396</v>
      </c>
      <c r="I54" s="56">
        <v>0</v>
      </c>
      <c r="J54" s="58">
        <f t="shared" ref="J54:J59" si="28">I54/(H54+I54)</f>
        <v>0</v>
      </c>
    </row>
    <row r="55" spans="2:10" ht="30" x14ac:dyDescent="0.25">
      <c r="B55" s="45" t="s">
        <v>6</v>
      </c>
      <c r="C55" s="46" t="s">
        <v>47</v>
      </c>
      <c r="D55" s="47">
        <f t="shared" si="25"/>
        <v>442.24761904761908</v>
      </c>
      <c r="E55" s="46">
        <v>394</v>
      </c>
      <c r="F55" s="48">
        <f t="shared" si="26"/>
        <v>-0.12245588590766254</v>
      </c>
      <c r="H55" s="56">
        <f t="shared" si="27"/>
        <v>394</v>
      </c>
      <c r="I55" s="56">
        <v>0</v>
      </c>
      <c r="J55" s="58">
        <f t="shared" si="28"/>
        <v>0</v>
      </c>
    </row>
    <row r="56" spans="2:10" x14ac:dyDescent="0.25">
      <c r="B56" s="45" t="s">
        <v>1</v>
      </c>
      <c r="C56" s="46" t="s">
        <v>46</v>
      </c>
      <c r="D56" s="47">
        <f t="shared" si="25"/>
        <v>289.16190476190474</v>
      </c>
      <c r="E56" s="46">
        <v>247</v>
      </c>
      <c r="F56" s="48">
        <f t="shared" si="26"/>
        <v>-0.17069597069597053</v>
      </c>
      <c r="H56" s="56">
        <f t="shared" si="27"/>
        <v>247</v>
      </c>
      <c r="I56" s="56">
        <v>0</v>
      </c>
      <c r="J56" s="58">
        <f t="shared" si="28"/>
        <v>0</v>
      </c>
    </row>
    <row r="57" spans="2:10" x14ac:dyDescent="0.25">
      <c r="B57" s="45" t="s">
        <v>2</v>
      </c>
      <c r="C57" s="46" t="s">
        <v>45</v>
      </c>
      <c r="D57" s="47">
        <f t="shared" si="25"/>
        <v>272.15238095238101</v>
      </c>
      <c r="E57" s="46">
        <v>242</v>
      </c>
      <c r="F57" s="48">
        <f t="shared" si="26"/>
        <v>-0.12459661550570655</v>
      </c>
      <c r="H57" s="56">
        <f t="shared" si="27"/>
        <v>242</v>
      </c>
      <c r="I57" s="56">
        <v>0</v>
      </c>
      <c r="J57" s="58">
        <f t="shared" si="28"/>
        <v>0</v>
      </c>
    </row>
    <row r="58" spans="2:10" x14ac:dyDescent="0.25">
      <c r="B58" s="45" t="s">
        <v>38</v>
      </c>
      <c r="C58" s="46" t="s">
        <v>48</v>
      </c>
      <c r="D58" s="47">
        <f>D46 + D10*0.643</f>
        <v>119.06666666666669</v>
      </c>
      <c r="E58" s="46">
        <v>107</v>
      </c>
      <c r="F58" s="48">
        <f t="shared" si="26"/>
        <v>-0.1127725856697821</v>
      </c>
      <c r="H58" s="55">
        <f t="shared" si="27"/>
        <v>107</v>
      </c>
      <c r="I58" s="55">
        <v>16</v>
      </c>
      <c r="J58" s="57">
        <f>I58/(H58+I58)</f>
        <v>0.13008130081300814</v>
      </c>
    </row>
    <row r="59" spans="2:10" x14ac:dyDescent="0.25">
      <c r="B59" s="45" t="s">
        <v>3</v>
      </c>
      <c r="C59" s="46" t="s">
        <v>44</v>
      </c>
      <c r="D59" s="47">
        <f t="shared" si="25"/>
        <v>697.39047619047619</v>
      </c>
      <c r="E59" s="46">
        <v>601</v>
      </c>
      <c r="F59" s="48">
        <f t="shared" si="26"/>
        <v>-0.16038348783773082</v>
      </c>
      <c r="H59" s="56">
        <f t="shared" si="27"/>
        <v>601</v>
      </c>
      <c r="I59" s="56">
        <v>0</v>
      </c>
      <c r="J59" s="58">
        <f t="shared" si="28"/>
        <v>0</v>
      </c>
    </row>
    <row r="141" spans="7:17" x14ac:dyDescent="0.25">
      <c r="G141" s="37"/>
      <c r="H141" s="37"/>
      <c r="I141" s="37"/>
      <c r="J141" s="37"/>
      <c r="K141" s="37"/>
      <c r="L141" s="24"/>
      <c r="M141" s="24"/>
      <c r="N141" s="24"/>
      <c r="O141" s="24"/>
      <c r="P141" s="24"/>
      <c r="Q141" s="24"/>
    </row>
    <row r="142" spans="7:17" x14ac:dyDescent="0.25"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7:17" x14ac:dyDescent="0.25">
      <c r="G143" s="25"/>
      <c r="H143" s="25"/>
      <c r="I143" s="25"/>
      <c r="J143" s="25"/>
      <c r="K143" s="25"/>
      <c r="L143" s="24"/>
      <c r="M143" s="24"/>
      <c r="N143" s="24"/>
      <c r="O143" s="24"/>
      <c r="P143" s="24"/>
      <c r="Q143" s="24"/>
    </row>
    <row r="144" spans="7:17" ht="15.75" x14ac:dyDescent="0.25">
      <c r="G144" s="26"/>
      <c r="H144" s="27"/>
      <c r="I144" s="28"/>
      <c r="J144" s="27"/>
      <c r="K144" s="29"/>
      <c r="L144" s="24"/>
      <c r="M144" s="24"/>
      <c r="N144" s="24"/>
      <c r="O144" s="24"/>
      <c r="P144" s="24"/>
      <c r="Q144" s="24"/>
    </row>
    <row r="145" spans="7:17" ht="15.75" x14ac:dyDescent="0.25">
      <c r="G145" s="26"/>
      <c r="H145" s="27"/>
      <c r="I145" s="28"/>
      <c r="J145" s="27"/>
      <c r="K145" s="29"/>
      <c r="L145" s="24"/>
      <c r="M145" s="24"/>
      <c r="N145" s="24"/>
      <c r="O145" s="24"/>
      <c r="P145" s="24"/>
      <c r="Q145" s="24"/>
    </row>
    <row r="146" spans="7:17" ht="15.75" x14ac:dyDescent="0.25">
      <c r="G146" s="26"/>
      <c r="H146" s="27"/>
      <c r="I146" s="28"/>
      <c r="J146" s="27"/>
      <c r="K146" s="29"/>
      <c r="L146" s="24"/>
      <c r="M146" s="24"/>
      <c r="N146" s="24"/>
      <c r="O146" s="24"/>
      <c r="P146" s="24"/>
      <c r="Q146" s="24"/>
    </row>
    <row r="147" spans="7:17" ht="15.75" x14ac:dyDescent="0.25">
      <c r="G147" s="26"/>
      <c r="H147" s="27"/>
      <c r="I147" s="28"/>
      <c r="J147" s="27"/>
      <c r="K147" s="30"/>
      <c r="L147" s="24"/>
      <c r="M147" s="24"/>
      <c r="N147" s="24"/>
      <c r="O147" s="24"/>
      <c r="P147" s="24"/>
      <c r="Q147" s="24"/>
    </row>
    <row r="148" spans="7:17" ht="15.75" x14ac:dyDescent="0.25">
      <c r="G148" s="26"/>
      <c r="H148" s="27"/>
      <c r="I148" s="28"/>
      <c r="J148" s="28"/>
      <c r="K148" s="29"/>
      <c r="L148" s="24"/>
      <c r="M148" s="24"/>
      <c r="N148" s="24"/>
      <c r="O148" s="24"/>
      <c r="P148" s="24"/>
      <c r="Q148" s="24"/>
    </row>
    <row r="149" spans="7:17" ht="15.75" x14ac:dyDescent="0.25">
      <c r="G149" s="26"/>
      <c r="H149" s="27"/>
      <c r="I149" s="28"/>
      <c r="J149" s="27"/>
      <c r="K149" s="29"/>
      <c r="L149" s="24"/>
      <c r="M149" s="24"/>
      <c r="N149" s="24"/>
      <c r="O149" s="24"/>
      <c r="P149" s="24"/>
      <c r="Q149" s="24"/>
    </row>
    <row r="150" spans="7:17" ht="15.75" x14ac:dyDescent="0.25">
      <c r="G150" s="26"/>
      <c r="H150" s="27"/>
      <c r="I150" s="28"/>
      <c r="J150" s="27"/>
      <c r="K150" s="29"/>
      <c r="L150" s="24"/>
      <c r="M150" s="24"/>
      <c r="N150" s="24"/>
      <c r="O150" s="24"/>
      <c r="P150" s="24"/>
      <c r="Q150" s="24"/>
    </row>
    <row r="151" spans="7:17" x14ac:dyDescent="0.25"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7:17" x14ac:dyDescent="0.25"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7:17" x14ac:dyDescent="0.25"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7:17" x14ac:dyDescent="0.25"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7:17" x14ac:dyDescent="0.25">
      <c r="G155" s="37"/>
      <c r="H155" s="37"/>
      <c r="I155" s="37"/>
      <c r="J155" s="37"/>
      <c r="K155" s="37"/>
      <c r="L155" s="24"/>
      <c r="M155" s="24"/>
      <c r="N155" s="24"/>
      <c r="O155" s="24"/>
      <c r="P155" s="24"/>
      <c r="Q155" s="24"/>
    </row>
    <row r="156" spans="7:17" x14ac:dyDescent="0.25"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7:17" x14ac:dyDescent="0.25">
      <c r="G157" s="31"/>
      <c r="H157" s="31"/>
      <c r="I157" s="31"/>
      <c r="J157" s="31"/>
      <c r="K157" s="31"/>
      <c r="L157" s="24"/>
      <c r="M157" s="24"/>
      <c r="N157" s="24"/>
      <c r="O157" s="24"/>
      <c r="P157" s="24"/>
      <c r="Q157" s="24"/>
    </row>
    <row r="158" spans="7:17" ht="15.75" x14ac:dyDescent="0.25">
      <c r="G158" s="32"/>
      <c r="H158" s="33"/>
      <c r="I158" s="31"/>
      <c r="J158" s="34"/>
      <c r="K158" s="35"/>
      <c r="L158" s="24"/>
      <c r="M158" s="24"/>
      <c r="N158" s="24"/>
      <c r="O158" s="24"/>
      <c r="P158" s="24"/>
      <c r="Q158" s="24"/>
    </row>
    <row r="159" spans="7:17" ht="15.75" x14ac:dyDescent="0.25">
      <c r="G159" s="32"/>
      <c r="H159" s="33"/>
      <c r="I159" s="31"/>
      <c r="J159" s="34"/>
      <c r="K159" s="35"/>
      <c r="L159" s="24"/>
      <c r="M159" s="24"/>
      <c r="N159" s="24"/>
      <c r="O159" s="24"/>
      <c r="P159" s="24"/>
      <c r="Q159" s="24"/>
    </row>
    <row r="160" spans="7:17" ht="15.75" x14ac:dyDescent="0.25">
      <c r="G160" s="32"/>
      <c r="H160" s="33"/>
      <c r="I160" s="31"/>
      <c r="J160" s="34"/>
      <c r="K160" s="35"/>
      <c r="L160" s="24"/>
      <c r="M160" s="24"/>
      <c r="N160" s="24"/>
      <c r="O160" s="24"/>
      <c r="P160" s="24"/>
      <c r="Q160" s="24"/>
    </row>
    <row r="161" spans="7:17" ht="15.75" x14ac:dyDescent="0.25">
      <c r="G161" s="32"/>
      <c r="H161" s="33"/>
      <c r="I161" s="31"/>
      <c r="J161" s="34"/>
      <c r="K161" s="36"/>
      <c r="L161" s="24"/>
      <c r="M161" s="24"/>
      <c r="N161" s="24"/>
      <c r="O161" s="24"/>
      <c r="P161" s="24"/>
      <c r="Q161" s="24"/>
    </row>
    <row r="162" spans="7:17" ht="15.75" x14ac:dyDescent="0.25">
      <c r="G162" s="32"/>
      <c r="H162" s="33"/>
      <c r="I162" s="31"/>
      <c r="J162" s="34"/>
      <c r="K162" s="35"/>
      <c r="L162" s="24"/>
      <c r="M162" s="24"/>
      <c r="N162" s="24"/>
      <c r="O162" s="24"/>
      <c r="P162" s="24"/>
      <c r="Q162" s="24"/>
    </row>
    <row r="163" spans="7:17" ht="15.75" x14ac:dyDescent="0.25">
      <c r="G163" s="32"/>
      <c r="H163" s="33"/>
      <c r="I163" s="31"/>
      <c r="J163" s="34"/>
      <c r="K163" s="35"/>
      <c r="L163" s="24"/>
      <c r="M163" s="24"/>
      <c r="N163" s="24"/>
      <c r="O163" s="24"/>
      <c r="P163" s="24"/>
      <c r="Q163" s="24"/>
    </row>
    <row r="164" spans="7:17" ht="15.75" x14ac:dyDescent="0.25">
      <c r="G164" s="32"/>
      <c r="H164" s="33"/>
      <c r="I164" s="31"/>
      <c r="J164" s="34"/>
      <c r="K164" s="35"/>
      <c r="L164" s="24"/>
      <c r="M164" s="24"/>
      <c r="N164" s="24"/>
      <c r="O164" s="24"/>
      <c r="P164" s="24"/>
      <c r="Q164" s="24"/>
    </row>
    <row r="165" spans="7:17" x14ac:dyDescent="0.25"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7:17" x14ac:dyDescent="0.25"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7:17" x14ac:dyDescent="0.25">
      <c r="G167" s="37"/>
      <c r="H167" s="37"/>
      <c r="I167" s="37"/>
      <c r="J167" s="37"/>
      <c r="K167" s="37"/>
      <c r="L167" s="24"/>
      <c r="M167" s="24"/>
      <c r="N167" s="24"/>
      <c r="O167" s="24"/>
      <c r="P167" s="24"/>
      <c r="Q167" s="24"/>
    </row>
    <row r="168" spans="7:17" x14ac:dyDescent="0.25"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7:17" x14ac:dyDescent="0.25">
      <c r="G169" s="31"/>
      <c r="H169" s="31"/>
      <c r="I169" s="31"/>
      <c r="J169" s="31"/>
      <c r="K169" s="31"/>
      <c r="L169" s="24"/>
      <c r="M169" s="24"/>
      <c r="N169" s="34"/>
      <c r="O169" s="34"/>
      <c r="P169" s="34"/>
      <c r="Q169" s="34"/>
    </row>
    <row r="170" spans="7:17" ht="15.75" x14ac:dyDescent="0.25">
      <c r="G170" s="32"/>
      <c r="H170" s="33"/>
      <c r="I170" s="31"/>
      <c r="J170" s="34"/>
      <c r="K170" s="35"/>
      <c r="L170" s="24"/>
      <c r="M170" s="24"/>
      <c r="N170" s="34"/>
      <c r="O170" s="34"/>
      <c r="P170" s="34"/>
      <c r="Q170" s="34"/>
    </row>
    <row r="171" spans="7:17" ht="15.75" x14ac:dyDescent="0.25">
      <c r="G171" s="32"/>
      <c r="H171" s="33"/>
      <c r="I171" s="31"/>
      <c r="J171" s="34"/>
      <c r="K171" s="35"/>
      <c r="L171" s="24"/>
      <c r="M171" s="24"/>
      <c r="N171" s="34"/>
      <c r="O171" s="34"/>
      <c r="P171" s="34"/>
      <c r="Q171" s="34"/>
    </row>
    <row r="172" spans="7:17" ht="15.75" x14ac:dyDescent="0.25">
      <c r="G172" s="32"/>
      <c r="H172" s="33"/>
      <c r="I172" s="31"/>
      <c r="J172" s="34"/>
      <c r="K172" s="35"/>
      <c r="L172" s="24"/>
      <c r="M172" s="24"/>
      <c r="N172" s="34"/>
      <c r="O172" s="34"/>
      <c r="P172" s="34"/>
      <c r="Q172" s="34"/>
    </row>
    <row r="173" spans="7:17" ht="15.75" x14ac:dyDescent="0.25">
      <c r="G173" s="32"/>
      <c r="H173" s="33"/>
      <c r="I173" s="31"/>
      <c r="J173" s="34"/>
      <c r="K173" s="36"/>
      <c r="L173" s="24"/>
      <c r="M173" s="24"/>
      <c r="N173" s="34"/>
      <c r="O173" s="34"/>
      <c r="P173" s="34"/>
      <c r="Q173" s="34"/>
    </row>
    <row r="174" spans="7:17" ht="15.75" x14ac:dyDescent="0.25">
      <c r="G174" s="32"/>
      <c r="H174" s="33"/>
      <c r="I174" s="31"/>
      <c r="J174" s="34"/>
      <c r="K174" s="35"/>
      <c r="L174" s="24"/>
      <c r="M174" s="24"/>
      <c r="N174" s="34"/>
      <c r="O174" s="34"/>
      <c r="P174" s="34"/>
      <c r="Q174" s="34"/>
    </row>
    <row r="175" spans="7:17" ht="15.75" x14ac:dyDescent="0.25">
      <c r="G175" s="32"/>
      <c r="H175" s="33"/>
      <c r="I175" s="31"/>
      <c r="J175" s="34"/>
      <c r="K175" s="35"/>
      <c r="L175" s="24"/>
      <c r="M175" s="24"/>
      <c r="N175" s="34"/>
      <c r="O175" s="34"/>
      <c r="P175" s="34"/>
      <c r="Q175" s="34"/>
    </row>
    <row r="176" spans="7:17" ht="15.75" x14ac:dyDescent="0.25">
      <c r="G176" s="32"/>
      <c r="H176" s="33"/>
      <c r="I176" s="31"/>
      <c r="J176" s="34"/>
      <c r="K176" s="35"/>
      <c r="L176" s="24"/>
      <c r="M176" s="24"/>
      <c r="N176" s="34"/>
      <c r="O176" s="34"/>
      <c r="P176" s="34"/>
      <c r="Q176" s="34"/>
    </row>
  </sheetData>
  <mergeCells count="10">
    <mergeCell ref="M1:Q1"/>
    <mergeCell ref="M2:Q2"/>
    <mergeCell ref="S1:U1"/>
    <mergeCell ref="H1:J1"/>
    <mergeCell ref="B50:F50"/>
    <mergeCell ref="B1:F1"/>
    <mergeCell ref="B2:F2"/>
    <mergeCell ref="B14:F14"/>
    <mergeCell ref="B26:F26"/>
    <mergeCell ref="B38:F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Темур Мавлянов</cp:lastModifiedBy>
  <dcterms:created xsi:type="dcterms:W3CDTF">2015-06-05T18:19:34Z</dcterms:created>
  <dcterms:modified xsi:type="dcterms:W3CDTF">2020-09-28T00:55:17Z</dcterms:modified>
</cp:coreProperties>
</file>