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2Yeung\openforward\inside_office\excel\"/>
    </mc:Choice>
  </mc:AlternateContent>
  <xr:revisionPtr revIDLastSave="0" documentId="13_ncr:1_{B5E81161-C897-4A2E-84FC-5BFC37DF66BB}" xr6:coauthVersionLast="36" xr6:coauthVersionMax="36" xr10:uidLastSave="{00000000-0000-0000-0000-000000000000}"/>
  <bookViews>
    <workbookView xWindow="0" yWindow="0" windowWidth="28800" windowHeight="12015" xr2:uid="{B223564B-9008-4EEA-94DF-4F197576034A}"/>
  </bookViews>
  <sheets>
    <sheet name="135" sheetId="1" r:id="rId1"/>
  </sheets>
  <definedNames>
    <definedName name="_xlnm._FilterDatabase" localSheetId="0" hidden="1">'135'!$A$2:$L$14</definedName>
    <definedName name="加工賃支払額一覧表">'135'!$A$2:$L$14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F26" i="1"/>
  <c r="H26" i="1"/>
  <c r="I26" i="1"/>
  <c r="J26" i="1"/>
  <c r="K26" i="1"/>
  <c r="E26" i="1"/>
  <c r="H3" i="1"/>
  <c r="C33" i="1" l="1"/>
  <c r="B30" i="1"/>
  <c r="I4" i="1"/>
  <c r="I5" i="1"/>
  <c r="I6" i="1"/>
  <c r="I7" i="1"/>
  <c r="I8" i="1"/>
  <c r="I9" i="1"/>
  <c r="I10" i="1"/>
  <c r="I11" i="1"/>
  <c r="I12" i="1"/>
  <c r="I13" i="1"/>
  <c r="I14" i="1"/>
  <c r="I3" i="1"/>
  <c r="F16" i="1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G3" i="1"/>
  <c r="E16" i="1"/>
  <c r="D4" i="1"/>
  <c r="D5" i="1"/>
  <c r="D6" i="1"/>
  <c r="D7" i="1"/>
  <c r="D8" i="1"/>
  <c r="D9" i="1"/>
  <c r="D10" i="1"/>
  <c r="D11" i="1"/>
  <c r="D12" i="1"/>
  <c r="D13" i="1"/>
  <c r="D14" i="1"/>
  <c r="D3" i="1"/>
  <c r="B31" i="1" s="1"/>
  <c r="B4" i="1"/>
  <c r="B5" i="1"/>
  <c r="B6" i="1"/>
  <c r="B7" i="1"/>
  <c r="B8" i="1"/>
  <c r="B9" i="1"/>
  <c r="B10" i="1"/>
  <c r="B11" i="1"/>
  <c r="B12" i="1"/>
  <c r="B13" i="1"/>
  <c r="B14" i="1"/>
  <c r="B3" i="1"/>
  <c r="B32" i="1" l="1"/>
  <c r="B33" i="1"/>
  <c r="C32" i="1"/>
  <c r="C31" i="1"/>
  <c r="C30" i="1"/>
  <c r="I35" i="1"/>
  <c r="I16" i="1"/>
  <c r="H16" i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  <c r="J7" i="1"/>
  <c r="K7" i="1" s="1"/>
  <c r="L7" i="1" s="1"/>
  <c r="J6" i="1"/>
  <c r="K6" i="1" s="1"/>
  <c r="L6" i="1" s="1"/>
  <c r="J5" i="1"/>
  <c r="K5" i="1" s="1"/>
  <c r="J3" i="1"/>
  <c r="J4" i="1"/>
  <c r="K4" i="1" s="1"/>
  <c r="L4" i="1" s="1"/>
  <c r="L5" i="1" l="1"/>
  <c r="I36" i="1"/>
  <c r="D33" i="1"/>
  <c r="D31" i="1"/>
  <c r="D32" i="1"/>
  <c r="J16" i="1"/>
  <c r="K3" i="1"/>
  <c r="D30" i="1" l="1"/>
  <c r="K16" i="1"/>
  <c r="L3" i="1"/>
</calcChain>
</file>

<file path=xl/sharedStrings.xml><?xml version="1.0" encoding="utf-8"?>
<sst xmlns="http://schemas.openxmlformats.org/spreadsheetml/2006/main" count="109" uniqueCount="57">
  <si>
    <t>加工賃支払額一覧表</t>
    <rPh sb="0" eb="6">
      <t>カコウチンシハライガク</t>
    </rPh>
    <rPh sb="6" eb="9">
      <t>イチランヒョウ</t>
    </rPh>
    <phoneticPr fontId="2"/>
  </si>
  <si>
    <t>発CO</t>
    <rPh sb="0" eb="1">
      <t>ハツ</t>
    </rPh>
    <phoneticPr fontId="2"/>
  </si>
  <si>
    <t>発注先名</t>
    <rPh sb="0" eb="4">
      <t>ハッチュウサキメイ</t>
    </rPh>
    <phoneticPr fontId="2"/>
  </si>
  <si>
    <t>製CO</t>
    <rPh sb="0" eb="1">
      <t>セイ</t>
    </rPh>
    <phoneticPr fontId="2"/>
  </si>
  <si>
    <t>製品名</t>
    <rPh sb="0" eb="3">
      <t>セイヒンメイ</t>
    </rPh>
    <phoneticPr fontId="2"/>
  </si>
  <si>
    <t>発注数</t>
    <rPh sb="0" eb="3">
      <t>ハッチュウスウ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</si>
  <si>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</si>
  <si>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</si>
  <si>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加工賃</t>
    <rPh sb="0" eb="3">
      <t>カコウチン</t>
    </rPh>
    <phoneticPr fontId="2"/>
  </si>
  <si>
    <t>割増加工賃</t>
    <rPh sb="0" eb="5">
      <t>ワリマシカコウチン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</si>
  <si>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</si>
  <si>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</si>
  <si>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評価</t>
    <rPh sb="0" eb="2">
      <t>ヒョウカ</t>
    </rPh>
    <phoneticPr fontId="2"/>
  </si>
  <si>
    <t>11A</t>
    <phoneticPr fontId="2"/>
  </si>
  <si>
    <t>12B</t>
    <phoneticPr fontId="2"/>
  </si>
  <si>
    <t>13A</t>
    <phoneticPr fontId="2"/>
  </si>
  <si>
    <t>SYDK</t>
    <phoneticPr fontId="2"/>
  </si>
  <si>
    <t>上森工業</t>
    <rPh sb="0" eb="2">
      <t>カミモリ</t>
    </rPh>
    <rPh sb="2" eb="4">
      <t>コウギョウ</t>
    </rPh>
    <phoneticPr fontId="2"/>
  </si>
  <si>
    <t>中部精密</t>
    <rPh sb="0" eb="4">
      <t>チュウブセイミツ</t>
    </rPh>
    <phoneticPr fontId="2"/>
  </si>
  <si>
    <t>製ＣＯ</t>
    <rPh sb="0" eb="1">
      <t>セイ</t>
    </rPh>
    <phoneticPr fontId="2"/>
  </si>
  <si>
    <t>加工単価</t>
    <rPh sb="0" eb="4">
      <t>カコウタンカ</t>
    </rPh>
    <phoneticPr fontId="2"/>
  </si>
  <si>
    <t>W製品</t>
    <rPh sb="1" eb="3">
      <t>セイヒン</t>
    </rPh>
    <phoneticPr fontId="2"/>
  </si>
  <si>
    <t>X製品</t>
    <rPh sb="1" eb="3">
      <t>セイヒン</t>
    </rPh>
    <phoneticPr fontId="2"/>
  </si>
  <si>
    <t>Y製品</t>
    <rPh sb="1" eb="3">
      <t>セイヒン</t>
    </rPh>
    <phoneticPr fontId="2"/>
  </si>
  <si>
    <t>Z製品</t>
    <rPh sb="1" eb="3">
      <t>セイヒン</t>
    </rPh>
    <phoneticPr fontId="2"/>
  </si>
  <si>
    <t>区分</t>
    <rPh sb="0" eb="2">
      <t>クブン</t>
    </rPh>
    <phoneticPr fontId="2"/>
  </si>
  <si>
    <t>乗率</t>
    <rPh sb="0" eb="2">
      <t>ジョウリツ</t>
    </rPh>
    <phoneticPr fontId="2"/>
  </si>
  <si>
    <t>A</t>
    <phoneticPr fontId="2"/>
  </si>
  <si>
    <t>B</t>
    <phoneticPr fontId="2"/>
  </si>
  <si>
    <t>合計</t>
    <rPh sb="0" eb="2">
      <t>ゴウケイ</t>
    </rPh>
    <phoneticPr fontId="2"/>
  </si>
  <si>
    <t>上森工業</t>
  </si>
  <si>
    <t>Y製品</t>
  </si>
  <si>
    <t>**</t>
  </si>
  <si>
    <t>Z製品</t>
  </si>
  <si>
    <t>*</t>
  </si>
  <si>
    <t>中部精密</t>
  </si>
  <si>
    <t>X製品</t>
  </si>
  <si>
    <t>加工賃支払額一覧表（発注数1,900未満・加工賃23万円以上）</t>
    <phoneticPr fontId="2"/>
  </si>
  <si>
    <t>製品名</t>
  </si>
  <si>
    <t>加工賃</t>
  </si>
  <si>
    <t>X製品</t>
    <phoneticPr fontId="2"/>
  </si>
  <si>
    <t>W製品</t>
  </si>
  <si>
    <t>W製品</t>
    <phoneticPr fontId="2"/>
  </si>
  <si>
    <t>Y製品</t>
    <phoneticPr fontId="2"/>
  </si>
  <si>
    <t>Z製品</t>
    <phoneticPr fontId="2"/>
  </si>
  <si>
    <t>製品名がY製品の加工賃の合計</t>
    <rPh sb="0" eb="3">
      <t>セイヒンメイ</t>
    </rPh>
    <rPh sb="5" eb="7">
      <t>セイヒン</t>
    </rPh>
    <rPh sb="8" eb="10">
      <t>カコウ</t>
    </rPh>
    <rPh sb="10" eb="11">
      <t>チン</t>
    </rPh>
    <rPh sb="12" eb="14">
      <t>ゴウケイ</t>
    </rPh>
    <phoneticPr fontId="2"/>
  </si>
  <si>
    <t>発注先名が上森工業以外で割増加工賃が1,000円以上の支払額の平均</t>
    <rPh sb="0" eb="2">
      <t>ハッチュウ</t>
    </rPh>
    <rPh sb="2" eb="4">
      <t>サキメイ</t>
    </rPh>
    <rPh sb="9" eb="11">
      <t>イガイ</t>
    </rPh>
    <rPh sb="12" eb="14">
      <t>ワリゾウ</t>
    </rPh>
    <rPh sb="14" eb="17">
      <t>カコウチン</t>
    </rPh>
    <rPh sb="23" eb="24">
      <t>エン</t>
    </rPh>
    <rPh sb="24" eb="26">
      <t>イジョウ</t>
    </rPh>
    <rPh sb="27" eb="30">
      <t>シハライガク</t>
    </rPh>
    <rPh sb="31" eb="33">
      <t>ヘイキン</t>
    </rPh>
    <phoneticPr fontId="2"/>
  </si>
  <si>
    <t>加工賃が23万円以上で諸経費が15,000円以下の件数</t>
    <rPh sb="0" eb="3">
      <t>カコウチン</t>
    </rPh>
    <rPh sb="6" eb="7">
      <t>マン</t>
    </rPh>
    <rPh sb="7" eb="8">
      <t>エン</t>
    </rPh>
    <rPh sb="8" eb="10">
      <t>イジョウ</t>
    </rPh>
    <rPh sb="11" eb="14">
      <t>ショケイヒ</t>
    </rPh>
    <rPh sb="21" eb="22">
      <t>エン</t>
    </rPh>
    <rPh sb="22" eb="24">
      <t>イカ</t>
    </rPh>
    <rPh sb="25" eb="27">
      <t>ケンスウ</t>
    </rPh>
    <phoneticPr fontId="2"/>
  </si>
  <si>
    <t>発注先名</t>
  </si>
  <si>
    <t>&lt;&gt;上森工業</t>
    <rPh sb="2" eb="4">
      <t>カミモリ</t>
    </rPh>
    <rPh sb="4" eb="6">
      <t>コウギョウ</t>
    </rPh>
    <phoneticPr fontId="2"/>
  </si>
  <si>
    <t>&gt;=230000</t>
    <phoneticPr fontId="2"/>
  </si>
  <si>
    <t>諸経費</t>
  </si>
  <si>
    <t>割増加工賃</t>
  </si>
  <si>
    <t>&gt;=1000</t>
    <phoneticPr fontId="2"/>
  </si>
  <si>
    <t>SYDK</t>
  </si>
  <si>
    <t>製品別集計表</t>
    <rPh sb="0" eb="2">
      <t>セイヒン</t>
    </rPh>
    <rPh sb="2" eb="3">
      <t>ベツ</t>
    </rPh>
    <rPh sb="3" eb="6">
      <t>シュウケイヒョウ</t>
    </rPh>
    <phoneticPr fontId="2"/>
  </si>
  <si>
    <t>&lt;=15000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</si>
</sst>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2" applyFont="1" applyBorder="1">
      <alignment vertical="center"/>
    </xf>
    <xf numFmtId="38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38" fontId="0" fillId="0" borderId="6" xfId="2" applyFont="1" applyBorder="1">
      <alignment vertical="center"/>
    </xf>
    <xf numFmtId="38" fontId="0" fillId="0" borderId="8" xfId="2" applyFont="1" applyBorder="1">
      <alignment vertical="center"/>
    </xf>
    <xf numFmtId="38" fontId="0" fillId="0" borderId="9" xfId="2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8" fontId="0" fillId="0" borderId="4" xfId="2" applyFont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8" fontId="0" fillId="0" borderId="0" xfId="0" applyNumberFormat="1" applyBorder="1">
      <alignment vertical="center"/>
    </xf>
    <xf numFmtId="38" fontId="0" fillId="0" borderId="13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加工賃の構成比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'135'!$C$29</c:f>
              <c:strCache>
                <c:ptCount val="1"/>
                <c:pt idx="0">
                  <c:v>加工賃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'135'!$A$30:$A$33</c:f>
              <c:strCache>
                <c:ptCount val="4"/>
                <c:pt idx="0">
                  <c:v>W製品</c:v>
                </c:pt>
                <c:pt idx="1">
                  <c:v>X製品</c:v>
                </c:pt>
                <c:pt idx="2">
                  <c:v>Y製品</c:v>
                </c:pt>
                <c:pt idx="3">
                  <c:v>Z製品</c:v>
                </c:pt>
              </c:strCache>
            </c:strRef>
          </c:cat>
          <c:val>
            <c:numRef>
              <c:f>'135'!$C$30:$C$33</c:f>
              <c:numCache>
                <c:formatCode>#,##0_);[Red]\(#,##0\)</c:formatCode>
                <c:ptCount val="4"/>
                <c:pt idx="0">
                  <c:v>715810</c:v>
                </c:pt>
                <c:pt idx="1">
                  <c:v>685480</c:v>
                </c:pt>
                <c:pt idx="2">
                  <c:v>762040</c:v>
                </c:pt>
                <c:pt idx="3">
                  <c:v>690080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F-4679-B5BD-2B70B112C5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28575</xdr:rowOff>
    </xdr:from>
    <xdr:to>
      <xdr:col>7</xdr:col>
      <xdr:colOff>352425</xdr:colOff>
      <xdr:row>49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A4D5F4-EC2E-4250-A0DB-56CB02EF9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03C-28D8-452F-9A88-372A5F7C8AC2}">
  <dimension ref="A1:P37"/>
  <sheetViews>
    <sheetView tabSelected="1" topLeftCell="A19" workbookViewId="0">
      <selection activeCell="K34" sqref="K34"/>
    </sheetView>
  </sheetViews>
  <sheetFormatPr defaultRowHeight="18.75" x14ac:dyDescent="0.4"/>
  <cols>
    <col min="1" max="1" width="7.125" bestFit="1" customWidth="1"/>
    <col min="2" max="2" width="9" bestFit="1" customWidth="1"/>
    <col min="3" max="4" width="8" bestFit="1" customWidth="1"/>
    <col min="5" max="6" width="7.125" bestFit="1" customWidth="1"/>
    <col min="7" max="7" width="9" bestFit="1" customWidth="1"/>
    <col min="8" max="8" width="11.875" bestFit="1" customWidth="1"/>
    <col min="9" max="9" width="11" bestFit="1" customWidth="1"/>
    <col min="10" max="11" width="10.25" bestFit="1" customWidth="1"/>
    <col min="12" max="12" width="5.25" bestFit="1" customWidth="1"/>
    <col min="13" max="13" width="3.5" customWidth="1"/>
    <col min="14" max="14" width="7.125" bestFit="1" customWidth="1"/>
  </cols>
  <sheetData>
    <row r="1" spans="1:16" ht="19.5" thickBot="1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6" x14ac:dyDescent="0.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N2" t="s">
        <v>1</v>
      </c>
      <c r="O2" t="s">
        <v>2</v>
      </c>
    </row>
    <row r="3" spans="1:16" x14ac:dyDescent="0.4">
      <c r="A3" s="9" t="s">
        <v>13</v>
      </c>
      <c r="B3" s="3" t="str">
        <f>VLOOKUP(A3,$N$3:$O$5,2,0)</f>
        <v>SYDK</v>
      </c>
      <c r="C3" s="3">
        <v>101</v>
      </c>
      <c r="D3" s="3" t="str">
        <f>VLOOKUP(C3,$N$9:$P$12,2,0)</f>
        <v>W製品</v>
      </c>
      <c r="E3" s="4">
        <v>1824</v>
      </c>
      <c r="F3" s="4">
        <v>1768</v>
      </c>
      <c r="G3" s="3">
        <f>ROUNDDOWN(F3/E3*100,1)</f>
        <v>96.9</v>
      </c>
      <c r="H3" s="4">
        <f>ROUNDDOWN(VLOOKUP(C3,$N$9:$P$12,3,0)*F3, -1)</f>
        <v>242210</v>
      </c>
      <c r="I3" s="4">
        <f>IF(F3&gt;=1700,14*(F3-1700),0)</f>
        <v>952</v>
      </c>
      <c r="J3" s="4">
        <f>ROUNDUP((H3+I3)*VLOOKUP(RIGHT(A3,1),$N$16:$O$17,2,0),0)</f>
        <v>15320</v>
      </c>
      <c r="K3" s="5">
        <f>H3+I3+J3</f>
        <v>258482</v>
      </c>
      <c r="L3" s="10" t="str">
        <f>IF(OR(G3&gt;=96,K3&gt;=250000),"**","*")</f>
        <v>**</v>
      </c>
      <c r="N3" t="s">
        <v>13</v>
      </c>
      <c r="O3" t="s">
        <v>16</v>
      </c>
    </row>
    <row r="4" spans="1:16" x14ac:dyDescent="0.4">
      <c r="A4" s="9" t="s">
        <v>13</v>
      </c>
      <c r="B4" s="3" t="str">
        <f t="shared" ref="B4:B14" si="0">VLOOKUP(A4,$N$3:$O$5,2,0)</f>
        <v>SYDK</v>
      </c>
      <c r="C4" s="3">
        <v>102</v>
      </c>
      <c r="D4" s="3" t="str">
        <f t="shared" ref="D4:D14" si="1">VLOOKUP(C4,$N$9:$P$12,2,0)</f>
        <v>X製品</v>
      </c>
      <c r="E4" s="4">
        <v>1798</v>
      </c>
      <c r="F4" s="4">
        <v>1721</v>
      </c>
      <c r="G4" s="3">
        <f t="shared" ref="G4:G14" si="2">ROUNDDOWN(F4/E4*100,1)</f>
        <v>95.7</v>
      </c>
      <c r="H4" s="4">
        <f t="shared" ref="H4:H14" si="3">ROUNDDOWN(VLOOKUP(C4,$N$9:$P$12,3,0)*F4, -1)</f>
        <v>222000</v>
      </c>
      <c r="I4" s="4">
        <f t="shared" ref="I4:I14" si="4">IF(F4&gt;=1700,14*(F4-1700),0)</f>
        <v>294</v>
      </c>
      <c r="J4" s="4">
        <f t="shared" ref="J4:J14" si="5">ROUNDUP((H4+I4)*VLOOKUP(RIGHT(A4,1),$N$16:$O$17,2,0),0)</f>
        <v>14005</v>
      </c>
      <c r="K4" s="5">
        <f t="shared" ref="K4:K14" si="6">H4+I4+J4</f>
        <v>236299</v>
      </c>
      <c r="L4" s="10" t="str">
        <f t="shared" ref="L4:L14" si="7">IF(OR(G4&gt;=96,K4&gt;=250000),"**","*")</f>
        <v>*</v>
      </c>
      <c r="N4" t="s">
        <v>14</v>
      </c>
      <c r="O4" t="s">
        <v>17</v>
      </c>
    </row>
    <row r="5" spans="1:16" x14ac:dyDescent="0.4">
      <c r="A5" s="9" t="s">
        <v>13</v>
      </c>
      <c r="B5" s="3" t="str">
        <f t="shared" si="0"/>
        <v>SYDK</v>
      </c>
      <c r="C5" s="3">
        <v>103</v>
      </c>
      <c r="D5" s="3" t="str">
        <f t="shared" si="1"/>
        <v>Y製品</v>
      </c>
      <c r="E5" s="4">
        <v>1900</v>
      </c>
      <c r="F5" s="4">
        <v>1825</v>
      </c>
      <c r="G5" s="3">
        <f t="shared" si="2"/>
        <v>96</v>
      </c>
      <c r="H5" s="4">
        <f t="shared" si="3"/>
        <v>260970</v>
      </c>
      <c r="I5" s="4">
        <f t="shared" si="4"/>
        <v>1750</v>
      </c>
      <c r="J5" s="4">
        <f t="shared" si="5"/>
        <v>16552</v>
      </c>
      <c r="K5" s="5">
        <f t="shared" si="6"/>
        <v>279272</v>
      </c>
      <c r="L5" s="10" t="str">
        <f t="shared" si="7"/>
        <v>**</v>
      </c>
      <c r="N5" t="s">
        <v>15</v>
      </c>
      <c r="O5" t="s">
        <v>18</v>
      </c>
    </row>
    <row r="6" spans="1:16" x14ac:dyDescent="0.4">
      <c r="A6" s="9" t="s">
        <v>13</v>
      </c>
      <c r="B6" s="3" t="str">
        <f t="shared" si="0"/>
        <v>SYDK</v>
      </c>
      <c r="C6" s="3">
        <v>104</v>
      </c>
      <c r="D6" s="3" t="str">
        <f t="shared" si="1"/>
        <v>Z製品</v>
      </c>
      <c r="E6" s="4">
        <v>1839</v>
      </c>
      <c r="F6" s="4">
        <v>1697</v>
      </c>
      <c r="G6" s="3">
        <f t="shared" si="2"/>
        <v>92.2</v>
      </c>
      <c r="H6" s="4">
        <f t="shared" si="3"/>
        <v>227390</v>
      </c>
      <c r="I6" s="4">
        <f t="shared" si="4"/>
        <v>0</v>
      </c>
      <c r="J6" s="4">
        <f t="shared" si="5"/>
        <v>14326</v>
      </c>
      <c r="K6" s="5">
        <f t="shared" si="6"/>
        <v>241716</v>
      </c>
      <c r="L6" s="10" t="str">
        <f t="shared" si="7"/>
        <v>*</v>
      </c>
    </row>
    <row r="7" spans="1:16" x14ac:dyDescent="0.4">
      <c r="A7" s="9" t="s">
        <v>14</v>
      </c>
      <c r="B7" s="3" t="str">
        <f t="shared" si="0"/>
        <v>上森工業</v>
      </c>
      <c r="C7" s="3">
        <v>101</v>
      </c>
      <c r="D7" s="3" t="str">
        <f t="shared" si="1"/>
        <v>W製品</v>
      </c>
      <c r="E7" s="4">
        <v>1920</v>
      </c>
      <c r="F7" s="4">
        <v>1883</v>
      </c>
      <c r="G7" s="3">
        <f t="shared" si="2"/>
        <v>98</v>
      </c>
      <c r="H7" s="4">
        <f t="shared" si="3"/>
        <v>257970</v>
      </c>
      <c r="I7" s="4">
        <f t="shared" si="4"/>
        <v>2562</v>
      </c>
      <c r="J7" s="4">
        <f t="shared" si="5"/>
        <v>14851</v>
      </c>
      <c r="K7" s="5">
        <f t="shared" si="6"/>
        <v>275383</v>
      </c>
      <c r="L7" s="10" t="str">
        <f t="shared" si="7"/>
        <v>**</v>
      </c>
    </row>
    <row r="8" spans="1:16" x14ac:dyDescent="0.4">
      <c r="A8" s="9" t="s">
        <v>14</v>
      </c>
      <c r="B8" s="3" t="str">
        <f t="shared" si="0"/>
        <v>上森工業</v>
      </c>
      <c r="C8" s="3">
        <v>102</v>
      </c>
      <c r="D8" s="3" t="str">
        <f t="shared" si="1"/>
        <v>X製品</v>
      </c>
      <c r="E8" s="4">
        <v>1793</v>
      </c>
      <c r="F8" s="4">
        <v>1781</v>
      </c>
      <c r="G8" s="3">
        <f t="shared" si="2"/>
        <v>99.3</v>
      </c>
      <c r="H8" s="4">
        <f t="shared" si="3"/>
        <v>229740</v>
      </c>
      <c r="I8" s="4">
        <f t="shared" si="4"/>
        <v>1134</v>
      </c>
      <c r="J8" s="4">
        <f t="shared" si="5"/>
        <v>13160</v>
      </c>
      <c r="K8" s="5">
        <f t="shared" si="6"/>
        <v>244034</v>
      </c>
      <c r="L8" s="10" t="str">
        <f t="shared" si="7"/>
        <v>**</v>
      </c>
      <c r="N8" t="s">
        <v>19</v>
      </c>
      <c r="O8" t="s">
        <v>4</v>
      </c>
      <c r="P8" t="s">
        <v>20</v>
      </c>
    </row>
    <row r="9" spans="1:16" x14ac:dyDescent="0.4">
      <c r="A9" s="9" t="s">
        <v>14</v>
      </c>
      <c r="B9" s="3" t="str">
        <f t="shared" si="0"/>
        <v>上森工業</v>
      </c>
      <c r="C9" s="3">
        <v>103</v>
      </c>
      <c r="D9" s="3" t="str">
        <f t="shared" si="1"/>
        <v>Y製品</v>
      </c>
      <c r="E9" s="4">
        <v>1743</v>
      </c>
      <c r="F9" s="4">
        <v>1700</v>
      </c>
      <c r="G9" s="3">
        <f t="shared" si="2"/>
        <v>97.5</v>
      </c>
      <c r="H9" s="4">
        <f t="shared" si="3"/>
        <v>243100</v>
      </c>
      <c r="I9" s="4">
        <f t="shared" si="4"/>
        <v>0</v>
      </c>
      <c r="J9" s="4">
        <f t="shared" si="5"/>
        <v>13857</v>
      </c>
      <c r="K9" s="5">
        <f t="shared" si="6"/>
        <v>256957</v>
      </c>
      <c r="L9" s="10" t="str">
        <f t="shared" si="7"/>
        <v>**</v>
      </c>
      <c r="N9">
        <v>101</v>
      </c>
      <c r="O9" t="s">
        <v>21</v>
      </c>
      <c r="P9">
        <v>137</v>
      </c>
    </row>
    <row r="10" spans="1:16" x14ac:dyDescent="0.4">
      <c r="A10" s="9" t="s">
        <v>14</v>
      </c>
      <c r="B10" s="3" t="str">
        <f t="shared" si="0"/>
        <v>上森工業</v>
      </c>
      <c r="C10" s="3">
        <v>104</v>
      </c>
      <c r="D10" s="3" t="str">
        <f t="shared" si="1"/>
        <v>Z製品</v>
      </c>
      <c r="E10" s="4">
        <v>1800</v>
      </c>
      <c r="F10" s="4">
        <v>1721</v>
      </c>
      <c r="G10" s="3">
        <f t="shared" si="2"/>
        <v>95.6</v>
      </c>
      <c r="H10" s="4">
        <f t="shared" si="3"/>
        <v>230610</v>
      </c>
      <c r="I10" s="4">
        <f t="shared" si="4"/>
        <v>294</v>
      </c>
      <c r="J10" s="4">
        <f t="shared" si="5"/>
        <v>13162</v>
      </c>
      <c r="K10" s="5">
        <f t="shared" si="6"/>
        <v>244066</v>
      </c>
      <c r="L10" s="10" t="str">
        <f t="shared" si="7"/>
        <v>*</v>
      </c>
      <c r="N10">
        <v>102</v>
      </c>
      <c r="O10" t="s">
        <v>22</v>
      </c>
      <c r="P10">
        <v>129</v>
      </c>
    </row>
    <row r="11" spans="1:16" x14ac:dyDescent="0.4">
      <c r="A11" s="9" t="s">
        <v>15</v>
      </c>
      <c r="B11" s="3" t="str">
        <f t="shared" si="0"/>
        <v>中部精密</v>
      </c>
      <c r="C11" s="3">
        <v>101</v>
      </c>
      <c r="D11" s="3" t="str">
        <f t="shared" si="1"/>
        <v>W製品</v>
      </c>
      <c r="E11" s="4">
        <v>1612</v>
      </c>
      <c r="F11" s="4">
        <v>1574</v>
      </c>
      <c r="G11" s="3">
        <f t="shared" si="2"/>
        <v>97.6</v>
      </c>
      <c r="H11" s="4">
        <f t="shared" si="3"/>
        <v>215630</v>
      </c>
      <c r="I11" s="4">
        <f t="shared" si="4"/>
        <v>0</v>
      </c>
      <c r="J11" s="4">
        <f t="shared" si="5"/>
        <v>13585</v>
      </c>
      <c r="K11" s="5">
        <f t="shared" si="6"/>
        <v>229215</v>
      </c>
      <c r="L11" s="10" t="str">
        <f t="shared" si="7"/>
        <v>**</v>
      </c>
      <c r="N11">
        <v>103</v>
      </c>
      <c r="O11" t="s">
        <v>23</v>
      </c>
      <c r="P11">
        <v>143</v>
      </c>
    </row>
    <row r="12" spans="1:16" x14ac:dyDescent="0.4">
      <c r="A12" s="9" t="s">
        <v>15</v>
      </c>
      <c r="B12" s="3" t="str">
        <f t="shared" si="0"/>
        <v>中部精密</v>
      </c>
      <c r="C12" s="3">
        <v>102</v>
      </c>
      <c r="D12" s="3" t="str">
        <f t="shared" si="1"/>
        <v>X製品</v>
      </c>
      <c r="E12" s="4">
        <v>1891</v>
      </c>
      <c r="F12" s="4">
        <v>1812</v>
      </c>
      <c r="G12" s="3">
        <f t="shared" si="2"/>
        <v>95.8</v>
      </c>
      <c r="H12" s="4">
        <f t="shared" si="3"/>
        <v>233740</v>
      </c>
      <c r="I12" s="4">
        <f t="shared" si="4"/>
        <v>1568</v>
      </c>
      <c r="J12" s="4">
        <f t="shared" si="5"/>
        <v>14825</v>
      </c>
      <c r="K12" s="5">
        <f t="shared" si="6"/>
        <v>250133</v>
      </c>
      <c r="L12" s="10" t="str">
        <f t="shared" si="7"/>
        <v>**</v>
      </c>
      <c r="N12">
        <v>104</v>
      </c>
      <c r="O12" t="s">
        <v>24</v>
      </c>
      <c r="P12">
        <v>134</v>
      </c>
    </row>
    <row r="13" spans="1:16" x14ac:dyDescent="0.4">
      <c r="A13" s="9" t="s">
        <v>15</v>
      </c>
      <c r="B13" s="3" t="str">
        <f t="shared" si="0"/>
        <v>中部精密</v>
      </c>
      <c r="C13" s="3">
        <v>103</v>
      </c>
      <c r="D13" s="3" t="str">
        <f t="shared" si="1"/>
        <v>Y製品</v>
      </c>
      <c r="E13" s="4">
        <v>1936</v>
      </c>
      <c r="F13" s="4">
        <v>1804</v>
      </c>
      <c r="G13" s="3">
        <f t="shared" si="2"/>
        <v>93.1</v>
      </c>
      <c r="H13" s="4">
        <f t="shared" si="3"/>
        <v>257970</v>
      </c>
      <c r="I13" s="4">
        <f t="shared" si="4"/>
        <v>1456</v>
      </c>
      <c r="J13" s="4">
        <f t="shared" si="5"/>
        <v>16344</v>
      </c>
      <c r="K13" s="5">
        <f t="shared" si="6"/>
        <v>275770</v>
      </c>
      <c r="L13" s="10" t="str">
        <f t="shared" si="7"/>
        <v>**</v>
      </c>
    </row>
    <row r="14" spans="1:16" x14ac:dyDescent="0.4">
      <c r="A14" s="9" t="s">
        <v>15</v>
      </c>
      <c r="B14" s="3" t="str">
        <f t="shared" si="0"/>
        <v>中部精密</v>
      </c>
      <c r="C14" s="3">
        <v>104</v>
      </c>
      <c r="D14" s="3" t="str">
        <f t="shared" si="1"/>
        <v>Z製品</v>
      </c>
      <c r="E14" s="4">
        <v>1805</v>
      </c>
      <c r="F14" s="4">
        <v>1732</v>
      </c>
      <c r="G14" s="3">
        <f t="shared" si="2"/>
        <v>95.9</v>
      </c>
      <c r="H14" s="4">
        <f t="shared" si="3"/>
        <v>232080</v>
      </c>
      <c r="I14" s="4">
        <f t="shared" si="4"/>
        <v>448</v>
      </c>
      <c r="J14" s="4">
        <f t="shared" si="5"/>
        <v>14650</v>
      </c>
      <c r="K14" s="5">
        <f t="shared" si="6"/>
        <v>247178</v>
      </c>
      <c r="L14" s="10" t="str">
        <f t="shared" si="7"/>
        <v>*</v>
      </c>
    </row>
    <row r="15" spans="1:16" x14ac:dyDescent="0.4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10"/>
      <c r="N15" t="s">
        <v>25</v>
      </c>
      <c r="O15" t="s">
        <v>26</v>
      </c>
    </row>
    <row r="16" spans="1:16" ht="19.5" thickBot="1" x14ac:dyDescent="0.45">
      <c r="A16" s="11"/>
      <c r="B16" s="12" t="s">
        <v>29</v>
      </c>
      <c r="C16" s="13"/>
      <c r="D16" s="13"/>
      <c r="E16" s="14">
        <f>SUM(E3:E14)</f>
        <v>21861</v>
      </c>
      <c r="F16" s="14">
        <f t="shared" ref="F16:K16" si="8">SUM(F3:F14)</f>
        <v>21018</v>
      </c>
      <c r="G16" s="14"/>
      <c r="H16" s="14">
        <f t="shared" si="8"/>
        <v>2853410</v>
      </c>
      <c r="I16" s="14">
        <f t="shared" si="8"/>
        <v>10458</v>
      </c>
      <c r="J16" s="14">
        <f t="shared" si="8"/>
        <v>174637</v>
      </c>
      <c r="K16" s="14">
        <f t="shared" si="8"/>
        <v>3038505</v>
      </c>
      <c r="L16" s="15"/>
      <c r="N16" t="s">
        <v>27</v>
      </c>
      <c r="O16" s="1">
        <v>6.3E-2</v>
      </c>
    </row>
    <row r="17" spans="1:15" x14ac:dyDescent="0.4">
      <c r="N17" t="s">
        <v>28</v>
      </c>
      <c r="O17" s="1">
        <v>5.7000000000000002E-2</v>
      </c>
    </row>
    <row r="18" spans="1:15" ht="19.5" thickBot="1" x14ac:dyDescent="0.45">
      <c r="A18" s="2" t="s">
        <v>37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5" x14ac:dyDescent="0.4">
      <c r="A19" s="6" t="s">
        <v>1</v>
      </c>
      <c r="B19" s="7" t="s">
        <v>2</v>
      </c>
      <c r="C19" s="7" t="s">
        <v>3</v>
      </c>
      <c r="D19" s="7" t="s">
        <v>4</v>
      </c>
      <c r="E19" s="7" t="s">
        <v>5</v>
      </c>
      <c r="F19" s="7" t="s">
        <v>6</v>
      </c>
      <c r="G19" s="7" t="s">
        <v>7</v>
      </c>
      <c r="H19" s="7" t="s">
        <v>8</v>
      </c>
      <c r="I19" s="7" t="s">
        <v>9</v>
      </c>
      <c r="J19" s="7" t="s">
        <v>10</v>
      </c>
      <c r="K19" s="7" t="s">
        <v>11</v>
      </c>
      <c r="L19" s="8" t="s">
        <v>12</v>
      </c>
    </row>
    <row r="20" spans="1:15" x14ac:dyDescent="0.4">
      <c r="A20" s="9" t="s">
        <v>15</v>
      </c>
      <c r="B20" s="3" t="s">
        <v>35</v>
      </c>
      <c r="C20" s="3">
        <v>102</v>
      </c>
      <c r="D20" s="3" t="s">
        <v>36</v>
      </c>
      <c r="E20" s="4">
        <v>1891</v>
      </c>
      <c r="F20" s="4">
        <v>1812</v>
      </c>
      <c r="G20" s="3">
        <v>95.8</v>
      </c>
      <c r="H20" s="4">
        <v>233740</v>
      </c>
      <c r="I20" s="4">
        <v>1568</v>
      </c>
      <c r="J20" s="4">
        <v>14825</v>
      </c>
      <c r="K20" s="5">
        <v>250133</v>
      </c>
      <c r="L20" s="10" t="s">
        <v>32</v>
      </c>
    </row>
    <row r="21" spans="1:15" x14ac:dyDescent="0.4">
      <c r="A21" s="9" t="s">
        <v>13</v>
      </c>
      <c r="B21" s="3" t="s">
        <v>54</v>
      </c>
      <c r="C21" s="3">
        <v>101</v>
      </c>
      <c r="D21" s="3" t="s">
        <v>41</v>
      </c>
      <c r="E21" s="4">
        <v>1824</v>
      </c>
      <c r="F21" s="4">
        <v>1768</v>
      </c>
      <c r="G21" s="3">
        <v>96.9</v>
      </c>
      <c r="H21" s="4">
        <v>242210</v>
      </c>
      <c r="I21" s="4">
        <v>952</v>
      </c>
      <c r="J21" s="4">
        <v>15320</v>
      </c>
      <c r="K21" s="5">
        <v>258482</v>
      </c>
      <c r="L21" s="10" t="s">
        <v>32</v>
      </c>
    </row>
    <row r="22" spans="1:15" x14ac:dyDescent="0.4">
      <c r="A22" s="9" t="s">
        <v>15</v>
      </c>
      <c r="B22" s="3" t="s">
        <v>35</v>
      </c>
      <c r="C22" s="3">
        <v>104</v>
      </c>
      <c r="D22" s="3" t="s">
        <v>33</v>
      </c>
      <c r="E22" s="4">
        <v>1805</v>
      </c>
      <c r="F22" s="4">
        <v>1732</v>
      </c>
      <c r="G22" s="3">
        <v>95.9</v>
      </c>
      <c r="H22" s="4">
        <v>232080</v>
      </c>
      <c r="I22" s="4">
        <v>448</v>
      </c>
      <c r="J22" s="4">
        <v>14650</v>
      </c>
      <c r="K22" s="5">
        <v>247178</v>
      </c>
      <c r="L22" s="10" t="s">
        <v>34</v>
      </c>
    </row>
    <row r="23" spans="1:15" x14ac:dyDescent="0.4">
      <c r="A23" s="9" t="s">
        <v>14</v>
      </c>
      <c r="B23" s="3" t="s">
        <v>30</v>
      </c>
      <c r="C23" s="3">
        <v>104</v>
      </c>
      <c r="D23" s="3" t="s">
        <v>33</v>
      </c>
      <c r="E23" s="4">
        <v>1800</v>
      </c>
      <c r="F23" s="4">
        <v>1721</v>
      </c>
      <c r="G23" s="3">
        <v>95.6</v>
      </c>
      <c r="H23" s="4">
        <v>230610</v>
      </c>
      <c r="I23" s="4">
        <v>294</v>
      </c>
      <c r="J23" s="4">
        <v>13162</v>
      </c>
      <c r="K23" s="5">
        <v>244066</v>
      </c>
      <c r="L23" s="10" t="s">
        <v>34</v>
      </c>
    </row>
    <row r="24" spans="1:15" x14ac:dyDescent="0.4">
      <c r="A24" s="9" t="s">
        <v>14</v>
      </c>
      <c r="B24" s="3" t="s">
        <v>30</v>
      </c>
      <c r="C24" s="3">
        <v>103</v>
      </c>
      <c r="D24" s="3" t="s">
        <v>31</v>
      </c>
      <c r="E24" s="4">
        <v>1743</v>
      </c>
      <c r="F24" s="4">
        <v>1700</v>
      </c>
      <c r="G24" s="3">
        <v>97.5</v>
      </c>
      <c r="H24" s="4">
        <v>243100</v>
      </c>
      <c r="I24" s="4">
        <v>0</v>
      </c>
      <c r="J24" s="4">
        <v>13857</v>
      </c>
      <c r="K24" s="5">
        <v>256957</v>
      </c>
      <c r="L24" s="10" t="s">
        <v>32</v>
      </c>
    </row>
    <row r="25" spans="1:15" x14ac:dyDescent="0.4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10"/>
    </row>
    <row r="26" spans="1:15" ht="19.5" thickBot="1" x14ac:dyDescent="0.45">
      <c r="A26" s="11"/>
      <c r="B26" s="12" t="s">
        <v>29</v>
      </c>
      <c r="C26" s="13"/>
      <c r="D26" s="13"/>
      <c r="E26" s="14">
        <f>SUM(E20:E24)</f>
        <v>9063</v>
      </c>
      <c r="F26" s="14">
        <f t="shared" ref="F26:K26" si="9">SUM(F20:F24)</f>
        <v>8733</v>
      </c>
      <c r="G26" s="14"/>
      <c r="H26" s="14">
        <f t="shared" si="9"/>
        <v>1181740</v>
      </c>
      <c r="I26" s="14">
        <f t="shared" si="9"/>
        <v>3262</v>
      </c>
      <c r="J26" s="14">
        <f t="shared" si="9"/>
        <v>71814</v>
      </c>
      <c r="K26" s="14">
        <f t="shared" si="9"/>
        <v>1256816</v>
      </c>
      <c r="L26" s="15"/>
    </row>
    <row r="27" spans="1:15" x14ac:dyDescent="0.4">
      <c r="A27" s="29"/>
      <c r="B27" s="30"/>
      <c r="C27" s="31"/>
      <c r="D27" s="32"/>
      <c r="E27" s="33"/>
      <c r="F27" s="33"/>
      <c r="G27" s="34"/>
      <c r="H27" s="34"/>
      <c r="I27" s="34"/>
      <c r="J27" s="34"/>
      <c r="K27" s="33"/>
      <c r="L27" s="33"/>
    </row>
    <row r="28" spans="1:15" ht="19.5" thickBot="1" x14ac:dyDescent="0.45">
      <c r="A28" s="35" t="s">
        <v>55</v>
      </c>
      <c r="B28" s="36"/>
      <c r="C28" s="36"/>
      <c r="D28" s="36"/>
      <c r="E28" s="33"/>
      <c r="F28" s="33"/>
      <c r="G28" s="34"/>
      <c r="H28" s="34"/>
      <c r="I28" s="34"/>
      <c r="J28" s="34"/>
      <c r="K28" s="33"/>
      <c r="L28" s="33"/>
    </row>
    <row r="29" spans="1:15" x14ac:dyDescent="0.4">
      <c r="A29" s="6" t="s">
        <v>4</v>
      </c>
      <c r="B29" s="7" t="s">
        <v>6</v>
      </c>
      <c r="C29" s="7" t="s">
        <v>8</v>
      </c>
      <c r="D29" s="8" t="s">
        <v>11</v>
      </c>
      <c r="G29" s="6" t="s">
        <v>4</v>
      </c>
      <c r="H29" s="6" t="s">
        <v>4</v>
      </c>
      <c r="I29" s="6" t="s">
        <v>4</v>
      </c>
      <c r="J29" s="6" t="s">
        <v>4</v>
      </c>
    </row>
    <row r="30" spans="1:15" x14ac:dyDescent="0.4">
      <c r="A30" s="9" t="s">
        <v>42</v>
      </c>
      <c r="B30" s="4">
        <f>DSUM(加工賃支払額一覧表,B$29,$G$29:$G$30)</f>
        <v>5225</v>
      </c>
      <c r="C30" s="4">
        <f>DSUM(加工賃支払額一覧表,C$29,$G$29:$G$30)</f>
        <v>715810</v>
      </c>
      <c r="D30" s="16">
        <f>DSUM(加工賃支払額一覧表,D$29,$G$29:$G$30)</f>
        <v>763080</v>
      </c>
      <c r="G30" t="s">
        <v>42</v>
      </c>
      <c r="H30" t="s">
        <v>40</v>
      </c>
      <c r="I30" t="s">
        <v>43</v>
      </c>
      <c r="J30" t="s">
        <v>44</v>
      </c>
    </row>
    <row r="31" spans="1:15" x14ac:dyDescent="0.4">
      <c r="A31" s="9" t="s">
        <v>40</v>
      </c>
      <c r="B31" s="4">
        <f>DSUM(加工賃支払額一覧表,B$29,$H$29:$H$30)</f>
        <v>5314</v>
      </c>
      <c r="C31" s="4">
        <f>DSUM(加工賃支払額一覧表,C$29,$H$29:$H$30)</f>
        <v>685480</v>
      </c>
      <c r="D31" s="16">
        <f>DSUM(加工賃支払額一覧表,D$29,$H$29:$H$30)</f>
        <v>730466</v>
      </c>
    </row>
    <row r="32" spans="1:15" x14ac:dyDescent="0.4">
      <c r="A32" s="9" t="s">
        <v>43</v>
      </c>
      <c r="B32" s="4">
        <f>DSUM(加工賃支払額一覧表,B$29,$I$29:$I$30)</f>
        <v>5329</v>
      </c>
      <c r="C32" s="4">
        <f>DSUM(加工賃支払額一覧表,C$29,$I$29:$I$30)</f>
        <v>762040</v>
      </c>
      <c r="D32" s="16">
        <f>DSUM(加工賃支払額一覧表,D$29,$I$29:$I$30)</f>
        <v>811999</v>
      </c>
      <c r="G32" s="27" t="s">
        <v>38</v>
      </c>
      <c r="H32" s="26" t="s">
        <v>48</v>
      </c>
      <c r="I32" s="26" t="s">
        <v>52</v>
      </c>
      <c r="J32" s="28" t="s">
        <v>39</v>
      </c>
      <c r="K32" s="28" t="s">
        <v>51</v>
      </c>
    </row>
    <row r="33" spans="1:11" ht="19.5" thickBot="1" x14ac:dyDescent="0.45">
      <c r="A33" s="11" t="s">
        <v>44</v>
      </c>
      <c r="B33" s="17">
        <f>DSUM(加工賃支払額一覧表,B$29,$J$29:$J$30)</f>
        <v>5150</v>
      </c>
      <c r="C33" s="17">
        <f>DSUM(加工賃支払額一覧表,C$29,$J$29:$J$30)</f>
        <v>690080</v>
      </c>
      <c r="D33" s="18">
        <f>DSUM(加工賃支払額一覧表,D$29,$J$29:$J$30)</f>
        <v>732960</v>
      </c>
      <c r="G33" s="27" t="s">
        <v>43</v>
      </c>
      <c r="H33" s="26" t="s">
        <v>49</v>
      </c>
      <c r="I33" s="26" t="s">
        <v>53</v>
      </c>
      <c r="J33" s="28" t="s">
        <v>50</v>
      </c>
      <c r="K33" s="28" t="s">
        <v>56</v>
      </c>
    </row>
    <row r="34" spans="1:11" ht="19.5" thickBot="1" x14ac:dyDescent="0.45"/>
    <row r="35" spans="1:11" x14ac:dyDescent="0.4">
      <c r="A35" s="20" t="s">
        <v>45</v>
      </c>
      <c r="B35" s="21"/>
      <c r="C35" s="21"/>
      <c r="D35" s="21"/>
      <c r="E35" s="21"/>
      <c r="F35" s="21"/>
      <c r="G35" s="21"/>
      <c r="H35" s="21"/>
      <c r="I35" s="22">
        <f>DSUM(加工賃支払額一覧表,8,G32:G33)</f>
        <v>762040</v>
      </c>
    </row>
    <row r="36" spans="1:11" x14ac:dyDescent="0.4">
      <c r="A36" s="23" t="s">
        <v>46</v>
      </c>
      <c r="B36" s="19"/>
      <c r="C36" s="19"/>
      <c r="D36" s="19"/>
      <c r="E36" s="19"/>
      <c r="F36" s="19"/>
      <c r="G36" s="19"/>
      <c r="H36" s="19"/>
      <c r="I36" s="16">
        <f>DAVERAGE(加工賃支払額一覧表,11,H32:I33)</f>
        <v>268391.66666666669</v>
      </c>
    </row>
    <row r="37" spans="1:11" ht="19.5" thickBot="1" x14ac:dyDescent="0.45">
      <c r="A37" s="24" t="s">
        <v>47</v>
      </c>
      <c r="B37" s="25"/>
      <c r="C37" s="25"/>
      <c r="D37" s="25"/>
      <c r="E37" s="25"/>
      <c r="F37" s="25"/>
      <c r="G37" s="25"/>
      <c r="H37" s="25"/>
      <c r="I37" s="18">
        <f>DCOUNT(加工賃支払額一覧表,8,J32:K33)</f>
        <v>5</v>
      </c>
    </row>
  </sheetData>
  <sortState ref="A20:L24">
    <sortCondition descending="1" ref="E19"/>
  </sortState>
  <mergeCells count="6">
    <mergeCell ref="A1:K1"/>
    <mergeCell ref="A18:K18"/>
    <mergeCell ref="A35:H35"/>
    <mergeCell ref="A36:H36"/>
    <mergeCell ref="A37:H37"/>
    <mergeCell ref="A28:D28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135</vt:lpstr>
      <vt:lpstr>加工賃支払額一覧表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2024-05-24T05:54:04Z</dcterms:created>
  <dcterms:modified xsi:type="dcterms:W3CDTF">2024-05-24T07:15:08Z</dcterms:modified>
</cp:coreProperties>
</file>