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E:\012Yeung\github\openforward\inside_office\excel\"/>
    </mc:Choice>
  </mc:AlternateContent>
  <xr:revisionPtr revIDLastSave="0" documentId="13_ncr:1_{43812FD0-79D9-4067-A06A-457BBD7B7C9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J20" i="1"/>
  <c r="K20" i="1"/>
  <c r="L20" i="1"/>
  <c r="F2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H3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</calcChain>
</file>

<file path=xl/sharedStrings.xml><?xml version="1.0" encoding="utf-8"?>
<sst xmlns="http://schemas.openxmlformats.org/spreadsheetml/2006/main" count="52" uniqueCount="31">
  <si>
    <t>得意先別売上一覧表</t>
    <rPh sb="0" eb="2">
      <t>トクイ</t>
    </rPh>
    <rPh sb="2" eb="4">
      <t>サキベツ</t>
    </rPh>
    <rPh sb="4" eb="9">
      <t>ウリアゲイチランヒョウ</t>
    </rPh>
    <phoneticPr fontId="2"/>
  </si>
  <si>
    <t>得ＣＯ</t>
    <rPh sb="0" eb="1">
      <t>トク</t>
    </rPh>
    <phoneticPr fontId="2"/>
  </si>
  <si>
    <t>得意先名</t>
    <rPh sb="0" eb="2">
      <t>トクイ</t>
    </rPh>
    <rPh sb="2" eb="3">
      <t>サキ</t>
    </rPh>
    <rPh sb="3" eb="4">
      <t>メイ</t>
    </rPh>
    <phoneticPr fontId="2"/>
  </si>
  <si>
    <t>商ＣＯ</t>
    <rPh sb="0" eb="1">
      <t>ショウ</t>
    </rPh>
    <phoneticPr fontId="2"/>
  </si>
  <si>
    <t>商品名</t>
    <rPh sb="0" eb="3">
      <t>ショウヒンメイ</t>
    </rPh>
    <phoneticPr fontId="2"/>
  </si>
  <si>
    <t>定価</t>
    <rPh sb="0" eb="2">
      <t>テイカ</t>
    </rPh>
    <phoneticPr fontId="2"/>
  </si>
  <si>
    <t>売上数</t>
    <rPh sb="0" eb="2">
      <t>ウリアゲ</t>
    </rPh>
    <rPh sb="2" eb="3">
      <t>スウ</t>
    </rPh>
    <phoneticPr fontId="2"/>
  </si>
  <si>
    <t>売上額</t>
    <rPh sb="0" eb="3">
      <t>ウリアゲガク</t>
    </rPh>
    <phoneticPr fontId="2"/>
  </si>
  <si>
    <t>区分</t>
    <rPh sb="0" eb="2">
      <t>クブン</t>
    </rPh>
    <phoneticPr fontId="2"/>
  </si>
  <si>
    <t>値引率</t>
    <rPh sb="0" eb="3">
      <t>ネビキリツ</t>
    </rPh>
    <phoneticPr fontId="2"/>
  </si>
  <si>
    <t>値引額</t>
    <rPh sb="0" eb="3">
      <t>ネビキガク</t>
    </rPh>
    <phoneticPr fontId="2"/>
  </si>
  <si>
    <t>請求額</t>
    <rPh sb="0" eb="3">
      <t>セイキュウガク</t>
    </rPh>
    <phoneticPr fontId="2"/>
  </si>
  <si>
    <t>増量数</t>
    <rPh sb="0" eb="3">
      <t>ゾウリョウスウ</t>
    </rPh>
    <phoneticPr fontId="2"/>
  </si>
  <si>
    <t>評価</t>
    <rPh sb="0" eb="2">
      <t>ヒョウカ</t>
    </rPh>
    <phoneticPr fontId="2"/>
  </si>
  <si>
    <t>V101</t>
    <phoneticPr fontId="2"/>
  </si>
  <si>
    <t>V102</t>
  </si>
  <si>
    <t>W201</t>
    <phoneticPr fontId="2"/>
  </si>
  <si>
    <t>W202</t>
  </si>
  <si>
    <t>長谷川総業</t>
    <rPh sb="0" eb="3">
      <t>ハセガワ</t>
    </rPh>
    <rPh sb="3" eb="5">
      <t>ソウギョウ</t>
    </rPh>
    <phoneticPr fontId="2"/>
  </si>
  <si>
    <t>浅野ストア</t>
    <rPh sb="0" eb="2">
      <t>アサノ</t>
    </rPh>
    <phoneticPr fontId="2"/>
  </si>
  <si>
    <t>徳川百貨店</t>
    <rPh sb="0" eb="2">
      <t>トクガワ</t>
    </rPh>
    <rPh sb="2" eb="5">
      <t>ヒャッカテン</t>
    </rPh>
    <phoneticPr fontId="2"/>
  </si>
  <si>
    <t>マキノ商事</t>
    <rPh sb="3" eb="5">
      <t>ショウジ</t>
    </rPh>
    <phoneticPr fontId="2"/>
  </si>
  <si>
    <t>商品</t>
    <rPh sb="0" eb="2">
      <t>ショウヒン</t>
    </rPh>
    <phoneticPr fontId="2"/>
  </si>
  <si>
    <t>原価</t>
    <rPh sb="0" eb="2">
      <t>ゲンカ</t>
    </rPh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</si>
  <si>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</si>
  <si>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</si>
  <si>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</si>
  <si>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</si>
  <si>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V</t>
    <phoneticPr fontId="2"/>
  </si>
  <si>
    <t>W</t>
    <phoneticPr fontId="2"/>
  </si>
  <si>
    <t>合計</t>
    <rPh sb="0" eb="2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</si>
</sst>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%"/>
  </numFmts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/>
    </xf>
    <xf numFmtId="179" fontId="0" fillId="0" borderId="0" xfId="0" applyNumberFormat="1"/>
    <xf numFmtId="38" fontId="0" fillId="0" borderId="0" xfId="1" applyFont="1" applyAlignment="1"/>
    <xf numFmtId="0" fontId="0" fillId="0" borderId="1" xfId="0" applyBorder="1"/>
    <xf numFmtId="38" fontId="0" fillId="0" borderId="1" xfId="1" applyFont="1" applyBorder="1" applyAlignment="1"/>
    <xf numFmtId="179" fontId="0" fillId="0" borderId="1" xfId="2" applyNumberFormat="1" applyFont="1" applyBorder="1" applyAlignment="1"/>
    <xf numFmtId="38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38" fontId="0" fillId="0" borderId="8" xfId="1" applyFont="1" applyBorder="1" applyAlignment="1"/>
    <xf numFmtId="0" fontId="0" fillId="0" borderId="9" xfId="0" applyBorder="1"/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workbookViewId="0">
      <selection activeCell="A2" sqref="A2:M20"/>
    </sheetView>
  </sheetViews>
  <sheetFormatPr defaultRowHeight="18.75"/>
  <cols>
    <col min="1" max="1" width="7.125" bestFit="1" customWidth="1"/>
    <col min="2" max="2" width="11" bestFit="1" customWidth="1"/>
    <col min="3" max="4" width="7.125" bestFit="1" customWidth="1"/>
    <col min="5" max="5" width="6" bestFit="1" customWidth="1"/>
    <col min="6" max="6" width="7.125" bestFit="1" customWidth="1"/>
    <col min="7" max="7" width="10.5" bestFit="1" customWidth="1"/>
    <col min="8" max="8" width="5.25" bestFit="1" customWidth="1"/>
    <col min="9" max="9" width="7.125" bestFit="1" customWidth="1"/>
    <col min="10" max="10" width="9.5" bestFit="1" customWidth="1"/>
    <col min="11" max="11" width="10.5" bestFit="1" customWidth="1"/>
    <col min="12" max="12" width="7.125" bestFit="1" customWidth="1"/>
    <col min="13" max="13" width="5.25" bestFit="1" customWidth="1"/>
    <col min="15" max="15" width="7.125" bestFit="1" customWidth="1"/>
    <col min="16" max="16" width="11" bestFit="1" customWidth="1"/>
    <col min="17" max="17" width="6" bestFit="1" customWidth="1"/>
  </cols>
  <sheetData>
    <row r="1" spans="1:17" ht="19.5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7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0" t="s">
        <v>13</v>
      </c>
      <c r="O2" t="s">
        <v>1</v>
      </c>
      <c r="P2" t="s">
        <v>2</v>
      </c>
    </row>
    <row r="3" spans="1:17">
      <c r="A3" s="11" t="s">
        <v>14</v>
      </c>
      <c r="B3" s="4" t="str">
        <f>VLOOKUP(A3,$O$2:$P$6,2,0)</f>
        <v>長谷川総業</v>
      </c>
      <c r="C3" s="4">
        <v>11</v>
      </c>
      <c r="D3" s="4" t="str">
        <f>VLOOKUP(C3,$O$8:$Q$12,2,0)&amp;"商品"</f>
        <v>A商品</v>
      </c>
      <c r="E3" s="5">
        <f>ROUND(VLOOKUP(C3,$O$8:$Q$12,3,FALSE)*1.3,-1)</f>
        <v>1890</v>
      </c>
      <c r="F3" s="4">
        <v>627</v>
      </c>
      <c r="G3" s="5">
        <f>E3*F3</f>
        <v>1185030</v>
      </c>
      <c r="H3" s="4" t="str">
        <f>LEFT(A3,1)</f>
        <v>V</v>
      </c>
      <c r="I3" s="6">
        <f>IF(F3&lt;=580, 5.1%,VLOOKUP(H3,$O$14:$P$16,2,0))</f>
        <v>7.2999999999999995E-2</v>
      </c>
      <c r="J3" s="5">
        <f>ROUNDUP(G3*I3,-2)</f>
        <v>86600</v>
      </c>
      <c r="K3" s="7">
        <f>G3-J3</f>
        <v>1098430</v>
      </c>
      <c r="L3" s="4">
        <f>INT(IF(F3&gt;630,F3*5.8%,F3*4.9%))</f>
        <v>30</v>
      </c>
      <c r="M3" s="12" t="str">
        <f>IF(AND(F3&lt;760,K3&gt;=1120000),"***",IF(AND(F3&lt;760,K3&gt;=870000),"**","*"))</f>
        <v>**</v>
      </c>
      <c r="O3" t="s">
        <v>14</v>
      </c>
      <c r="P3" t="s">
        <v>18</v>
      </c>
    </row>
    <row r="4" spans="1:17">
      <c r="A4" s="11" t="s">
        <v>14</v>
      </c>
      <c r="B4" s="4" t="str">
        <f t="shared" ref="B4:B18" si="0">VLOOKUP(A4,$O$2:$P$6,2,0)</f>
        <v>長谷川総業</v>
      </c>
      <c r="C4" s="4">
        <v>12</v>
      </c>
      <c r="D4" s="4" t="str">
        <f t="shared" ref="D4:D18" si="1">VLOOKUP(C4,$O$8:$Q$12,2,0)&amp;"商品"</f>
        <v>B商品</v>
      </c>
      <c r="E4" s="5">
        <f t="shared" ref="E4:E18" si="2">ROUND(VLOOKUP(C4,$O$8:$Q$12,3,FALSE)*1.3,-1)</f>
        <v>1810</v>
      </c>
      <c r="F4" s="4">
        <v>729</v>
      </c>
      <c r="G4" s="5">
        <f t="shared" ref="G4:G18" si="3">E4*F4</f>
        <v>1319490</v>
      </c>
      <c r="H4" s="4" t="str">
        <f t="shared" ref="H4:H18" si="4">LEFT(A4,1)</f>
        <v>V</v>
      </c>
      <c r="I4" s="6">
        <f t="shared" ref="I4:I18" si="5">IF(F4&lt;=580, 5.1%,VLOOKUP(H4,$O$14:$P$16,2,0))</f>
        <v>7.2999999999999995E-2</v>
      </c>
      <c r="J4" s="5">
        <f t="shared" ref="J4:J18" si="6">ROUNDUP(G4*I4,-2)</f>
        <v>96400</v>
      </c>
      <c r="K4" s="7">
        <f t="shared" ref="K4:K18" si="7">G4-J4</f>
        <v>1223090</v>
      </c>
      <c r="L4" s="4">
        <f t="shared" ref="L4:L18" si="8">INT(IF(F4&gt;630,F4*5.8%,F4*4.9%))</f>
        <v>42</v>
      </c>
      <c r="M4" s="12" t="str">
        <f t="shared" ref="M4:M18" si="9">IF(AND(F4&lt;760,K4&gt;=1120000),"***",IF(AND(F4&lt;760,K4&gt;=870000),"**","*"))</f>
        <v>***</v>
      </c>
      <c r="O4" t="s">
        <v>15</v>
      </c>
      <c r="P4" t="s">
        <v>19</v>
      </c>
    </row>
    <row r="5" spans="1:17">
      <c r="A5" s="11" t="s">
        <v>14</v>
      </c>
      <c r="B5" s="4" t="str">
        <f t="shared" si="0"/>
        <v>長谷川総業</v>
      </c>
      <c r="C5" s="4">
        <v>13</v>
      </c>
      <c r="D5" s="4" t="str">
        <f t="shared" si="1"/>
        <v>C商品</v>
      </c>
      <c r="E5" s="5">
        <f t="shared" si="2"/>
        <v>1670</v>
      </c>
      <c r="F5" s="4">
        <v>540</v>
      </c>
      <c r="G5" s="5">
        <f t="shared" si="3"/>
        <v>901800</v>
      </c>
      <c r="H5" s="4" t="str">
        <f t="shared" si="4"/>
        <v>V</v>
      </c>
      <c r="I5" s="6">
        <f t="shared" si="5"/>
        <v>5.0999999999999997E-2</v>
      </c>
      <c r="J5" s="5">
        <f t="shared" si="6"/>
        <v>46000</v>
      </c>
      <c r="K5" s="7">
        <f t="shared" si="7"/>
        <v>855800</v>
      </c>
      <c r="L5" s="4">
        <f t="shared" si="8"/>
        <v>26</v>
      </c>
      <c r="M5" s="12" t="str">
        <f t="shared" si="9"/>
        <v>*</v>
      </c>
      <c r="O5" t="s">
        <v>16</v>
      </c>
      <c r="P5" t="s">
        <v>20</v>
      </c>
    </row>
    <row r="6" spans="1:17">
      <c r="A6" s="11" t="s">
        <v>14</v>
      </c>
      <c r="B6" s="4" t="str">
        <f t="shared" si="0"/>
        <v>長谷川総業</v>
      </c>
      <c r="C6" s="4">
        <v>14</v>
      </c>
      <c r="D6" s="4" t="str">
        <f t="shared" si="1"/>
        <v>D商品</v>
      </c>
      <c r="E6" s="5">
        <f t="shared" si="2"/>
        <v>2010</v>
      </c>
      <c r="F6" s="4">
        <v>557</v>
      </c>
      <c r="G6" s="5">
        <f t="shared" si="3"/>
        <v>1119570</v>
      </c>
      <c r="H6" s="4" t="str">
        <f t="shared" si="4"/>
        <v>V</v>
      </c>
      <c r="I6" s="6">
        <f t="shared" si="5"/>
        <v>5.0999999999999997E-2</v>
      </c>
      <c r="J6" s="5">
        <f t="shared" si="6"/>
        <v>57100</v>
      </c>
      <c r="K6" s="7">
        <f t="shared" si="7"/>
        <v>1062470</v>
      </c>
      <c r="L6" s="4">
        <f t="shared" si="8"/>
        <v>27</v>
      </c>
      <c r="M6" s="12" t="str">
        <f t="shared" si="9"/>
        <v>**</v>
      </c>
      <c r="O6" t="s">
        <v>17</v>
      </c>
      <c r="P6" t="s">
        <v>21</v>
      </c>
    </row>
    <row r="7" spans="1:17">
      <c r="A7" s="11" t="s">
        <v>15</v>
      </c>
      <c r="B7" s="4" t="str">
        <f t="shared" si="0"/>
        <v>浅野ストア</v>
      </c>
      <c r="C7" s="4">
        <v>11</v>
      </c>
      <c r="D7" s="4" t="str">
        <f t="shared" si="1"/>
        <v>A商品</v>
      </c>
      <c r="E7" s="5">
        <f t="shared" si="2"/>
        <v>1890</v>
      </c>
      <c r="F7" s="4">
        <v>460</v>
      </c>
      <c r="G7" s="5">
        <f t="shared" si="3"/>
        <v>869400</v>
      </c>
      <c r="H7" s="4" t="str">
        <f t="shared" si="4"/>
        <v>V</v>
      </c>
      <c r="I7" s="6">
        <f t="shared" si="5"/>
        <v>5.0999999999999997E-2</v>
      </c>
      <c r="J7" s="5">
        <f t="shared" si="6"/>
        <v>44400</v>
      </c>
      <c r="K7" s="7">
        <f t="shared" si="7"/>
        <v>825000</v>
      </c>
      <c r="L7" s="4">
        <f t="shared" si="8"/>
        <v>22</v>
      </c>
      <c r="M7" s="12" t="str">
        <f t="shared" si="9"/>
        <v>*</v>
      </c>
    </row>
    <row r="8" spans="1:17">
      <c r="A8" s="11" t="s">
        <v>15</v>
      </c>
      <c r="B8" s="4" t="str">
        <f t="shared" si="0"/>
        <v>浅野ストア</v>
      </c>
      <c r="C8" s="4">
        <v>12</v>
      </c>
      <c r="D8" s="4" t="str">
        <f t="shared" si="1"/>
        <v>B商品</v>
      </c>
      <c r="E8" s="5">
        <f t="shared" si="2"/>
        <v>1810</v>
      </c>
      <c r="F8" s="4">
        <v>734</v>
      </c>
      <c r="G8" s="5">
        <f t="shared" si="3"/>
        <v>1328540</v>
      </c>
      <c r="H8" s="4" t="str">
        <f t="shared" si="4"/>
        <v>V</v>
      </c>
      <c r="I8" s="6">
        <f t="shared" si="5"/>
        <v>7.2999999999999995E-2</v>
      </c>
      <c r="J8" s="5">
        <f t="shared" si="6"/>
        <v>97000</v>
      </c>
      <c r="K8" s="7">
        <f t="shared" si="7"/>
        <v>1231540</v>
      </c>
      <c r="L8" s="4">
        <f t="shared" si="8"/>
        <v>42</v>
      </c>
      <c r="M8" s="12" t="str">
        <f t="shared" si="9"/>
        <v>***</v>
      </c>
      <c r="O8" t="s">
        <v>3</v>
      </c>
      <c r="P8" t="s">
        <v>22</v>
      </c>
      <c r="Q8" t="s">
        <v>23</v>
      </c>
    </row>
    <row r="9" spans="1:17">
      <c r="A9" s="11" t="s">
        <v>15</v>
      </c>
      <c r="B9" s="4" t="str">
        <f t="shared" si="0"/>
        <v>浅野ストア</v>
      </c>
      <c r="C9" s="4">
        <v>13</v>
      </c>
      <c r="D9" s="4" t="str">
        <f t="shared" si="1"/>
        <v>C商品</v>
      </c>
      <c r="E9" s="5">
        <f t="shared" si="2"/>
        <v>1670</v>
      </c>
      <c r="F9" s="4">
        <v>634</v>
      </c>
      <c r="G9" s="5">
        <f t="shared" si="3"/>
        <v>1058780</v>
      </c>
      <c r="H9" s="4" t="str">
        <f t="shared" si="4"/>
        <v>V</v>
      </c>
      <c r="I9" s="6">
        <f t="shared" si="5"/>
        <v>7.2999999999999995E-2</v>
      </c>
      <c r="J9" s="5">
        <f t="shared" si="6"/>
        <v>77300</v>
      </c>
      <c r="K9" s="7">
        <f t="shared" si="7"/>
        <v>981480</v>
      </c>
      <c r="L9" s="4">
        <f t="shared" si="8"/>
        <v>36</v>
      </c>
      <c r="M9" s="12" t="str">
        <f t="shared" si="9"/>
        <v>**</v>
      </c>
      <c r="O9">
        <v>11</v>
      </c>
      <c r="P9" t="s">
        <v>24</v>
      </c>
      <c r="Q9" s="3">
        <v>1456</v>
      </c>
    </row>
    <row r="10" spans="1:17">
      <c r="A10" s="11" t="s">
        <v>15</v>
      </c>
      <c r="B10" s="4" t="str">
        <f t="shared" si="0"/>
        <v>浅野ストア</v>
      </c>
      <c r="C10" s="4">
        <v>14</v>
      </c>
      <c r="D10" s="4" t="str">
        <f t="shared" si="1"/>
        <v>D商品</v>
      </c>
      <c r="E10" s="5">
        <f t="shared" si="2"/>
        <v>2010</v>
      </c>
      <c r="F10" s="4">
        <v>685</v>
      </c>
      <c r="G10" s="5">
        <f t="shared" si="3"/>
        <v>1376850</v>
      </c>
      <c r="H10" s="4" t="str">
        <f t="shared" si="4"/>
        <v>V</v>
      </c>
      <c r="I10" s="6">
        <f t="shared" si="5"/>
        <v>7.2999999999999995E-2</v>
      </c>
      <c r="J10" s="5">
        <f t="shared" si="6"/>
        <v>100600</v>
      </c>
      <c r="K10" s="7">
        <f t="shared" si="7"/>
        <v>1276250</v>
      </c>
      <c r="L10" s="4">
        <f t="shared" si="8"/>
        <v>39</v>
      </c>
      <c r="M10" s="12" t="str">
        <f t="shared" si="9"/>
        <v>***</v>
      </c>
      <c r="O10">
        <v>12</v>
      </c>
      <c r="P10" t="s">
        <v>25</v>
      </c>
      <c r="Q10" s="3">
        <v>1394</v>
      </c>
    </row>
    <row r="11" spans="1:17">
      <c r="A11" s="11" t="s">
        <v>16</v>
      </c>
      <c r="B11" s="4" t="str">
        <f t="shared" si="0"/>
        <v>徳川百貨店</v>
      </c>
      <c r="C11" s="4">
        <v>11</v>
      </c>
      <c r="D11" s="4" t="str">
        <f t="shared" si="1"/>
        <v>A商品</v>
      </c>
      <c r="E11" s="5">
        <f t="shared" si="2"/>
        <v>1890</v>
      </c>
      <c r="F11" s="4">
        <v>482</v>
      </c>
      <c r="G11" s="5">
        <f t="shared" si="3"/>
        <v>910980</v>
      </c>
      <c r="H11" s="4" t="str">
        <f t="shared" si="4"/>
        <v>W</v>
      </c>
      <c r="I11" s="6">
        <f t="shared" si="5"/>
        <v>5.0999999999999997E-2</v>
      </c>
      <c r="J11" s="5">
        <f t="shared" si="6"/>
        <v>46500</v>
      </c>
      <c r="K11" s="7">
        <f t="shared" si="7"/>
        <v>864480</v>
      </c>
      <c r="L11" s="4">
        <f t="shared" si="8"/>
        <v>23</v>
      </c>
      <c r="M11" s="12" t="str">
        <f t="shared" si="9"/>
        <v>*</v>
      </c>
      <c r="O11">
        <v>13</v>
      </c>
      <c r="P11" t="s">
        <v>26</v>
      </c>
      <c r="Q11" s="3">
        <v>1283</v>
      </c>
    </row>
    <row r="12" spans="1:17">
      <c r="A12" s="11" t="s">
        <v>16</v>
      </c>
      <c r="B12" s="4" t="str">
        <f t="shared" si="0"/>
        <v>徳川百貨店</v>
      </c>
      <c r="C12" s="4">
        <v>12</v>
      </c>
      <c r="D12" s="4" t="str">
        <f t="shared" si="1"/>
        <v>B商品</v>
      </c>
      <c r="E12" s="5">
        <f t="shared" si="2"/>
        <v>1810</v>
      </c>
      <c r="F12" s="4">
        <v>760</v>
      </c>
      <c r="G12" s="5">
        <f t="shared" si="3"/>
        <v>1375600</v>
      </c>
      <c r="H12" s="4" t="str">
        <f t="shared" si="4"/>
        <v>W</v>
      </c>
      <c r="I12" s="6">
        <f t="shared" si="5"/>
        <v>6.2E-2</v>
      </c>
      <c r="J12" s="5">
        <f t="shared" si="6"/>
        <v>85300</v>
      </c>
      <c r="K12" s="7">
        <f t="shared" si="7"/>
        <v>1290300</v>
      </c>
      <c r="L12" s="4">
        <f t="shared" si="8"/>
        <v>44</v>
      </c>
      <c r="M12" s="12" t="str">
        <f t="shared" si="9"/>
        <v>*</v>
      </c>
      <c r="O12">
        <v>14</v>
      </c>
      <c r="P12" t="s">
        <v>27</v>
      </c>
      <c r="Q12" s="3">
        <v>1547</v>
      </c>
    </row>
    <row r="13" spans="1:17">
      <c r="A13" s="11" t="s">
        <v>16</v>
      </c>
      <c r="B13" s="4" t="str">
        <f t="shared" si="0"/>
        <v>徳川百貨店</v>
      </c>
      <c r="C13" s="4">
        <v>13</v>
      </c>
      <c r="D13" s="4" t="str">
        <f t="shared" si="1"/>
        <v>C商品</v>
      </c>
      <c r="E13" s="5">
        <f t="shared" si="2"/>
        <v>1670</v>
      </c>
      <c r="F13" s="4">
        <v>650</v>
      </c>
      <c r="G13" s="5">
        <f t="shared" si="3"/>
        <v>1085500</v>
      </c>
      <c r="H13" s="4" t="str">
        <f t="shared" si="4"/>
        <v>W</v>
      </c>
      <c r="I13" s="6">
        <f t="shared" si="5"/>
        <v>6.2E-2</v>
      </c>
      <c r="J13" s="5">
        <f t="shared" si="6"/>
        <v>67400</v>
      </c>
      <c r="K13" s="7">
        <f t="shared" si="7"/>
        <v>1018100</v>
      </c>
      <c r="L13" s="4">
        <f t="shared" si="8"/>
        <v>37</v>
      </c>
      <c r="M13" s="12" t="str">
        <f t="shared" si="9"/>
        <v>**</v>
      </c>
    </row>
    <row r="14" spans="1:17">
      <c r="A14" s="11" t="s">
        <v>16</v>
      </c>
      <c r="B14" s="4" t="str">
        <f t="shared" si="0"/>
        <v>徳川百貨店</v>
      </c>
      <c r="C14" s="4">
        <v>14</v>
      </c>
      <c r="D14" s="4" t="str">
        <f t="shared" si="1"/>
        <v>D商品</v>
      </c>
      <c r="E14" s="5">
        <f t="shared" si="2"/>
        <v>2010</v>
      </c>
      <c r="F14" s="4">
        <v>630</v>
      </c>
      <c r="G14" s="5">
        <f t="shared" si="3"/>
        <v>1266300</v>
      </c>
      <c r="H14" s="4" t="str">
        <f t="shared" si="4"/>
        <v>W</v>
      </c>
      <c r="I14" s="6">
        <f t="shared" si="5"/>
        <v>6.2E-2</v>
      </c>
      <c r="J14" s="5">
        <f t="shared" si="6"/>
        <v>78600</v>
      </c>
      <c r="K14" s="7">
        <f t="shared" si="7"/>
        <v>1187700</v>
      </c>
      <c r="L14" s="4">
        <f t="shared" si="8"/>
        <v>30</v>
      </c>
      <c r="M14" s="12" t="str">
        <f t="shared" si="9"/>
        <v>***</v>
      </c>
      <c r="O14" t="s">
        <v>8</v>
      </c>
      <c r="P14" t="s">
        <v>9</v>
      </c>
    </row>
    <row r="15" spans="1:17">
      <c r="A15" s="11" t="s">
        <v>17</v>
      </c>
      <c r="B15" s="4" t="str">
        <f t="shared" si="0"/>
        <v>マキノ商事</v>
      </c>
      <c r="C15" s="4">
        <v>11</v>
      </c>
      <c r="D15" s="4" t="str">
        <f t="shared" si="1"/>
        <v>A商品</v>
      </c>
      <c r="E15" s="5">
        <f t="shared" si="2"/>
        <v>1890</v>
      </c>
      <c r="F15" s="4">
        <v>580</v>
      </c>
      <c r="G15" s="5">
        <f t="shared" si="3"/>
        <v>1096200</v>
      </c>
      <c r="H15" s="4" t="str">
        <f t="shared" si="4"/>
        <v>W</v>
      </c>
      <c r="I15" s="6">
        <f t="shared" si="5"/>
        <v>5.0999999999999997E-2</v>
      </c>
      <c r="J15" s="5">
        <f t="shared" si="6"/>
        <v>56000</v>
      </c>
      <c r="K15" s="7">
        <f t="shared" si="7"/>
        <v>1040200</v>
      </c>
      <c r="L15" s="4">
        <f t="shared" si="8"/>
        <v>28</v>
      </c>
      <c r="M15" s="12" t="str">
        <f t="shared" si="9"/>
        <v>**</v>
      </c>
      <c r="O15" t="s">
        <v>28</v>
      </c>
      <c r="P15" s="2">
        <v>7.2999999999999995E-2</v>
      </c>
    </row>
    <row r="16" spans="1:17">
      <c r="A16" s="11" t="s">
        <v>17</v>
      </c>
      <c r="B16" s="4" t="str">
        <f t="shared" si="0"/>
        <v>マキノ商事</v>
      </c>
      <c r="C16" s="4">
        <v>12</v>
      </c>
      <c r="D16" s="4" t="str">
        <f t="shared" si="1"/>
        <v>B商品</v>
      </c>
      <c r="E16" s="5">
        <f t="shared" si="2"/>
        <v>1810</v>
      </c>
      <c r="F16" s="4">
        <v>761</v>
      </c>
      <c r="G16" s="5">
        <f t="shared" si="3"/>
        <v>1377410</v>
      </c>
      <c r="H16" s="4" t="str">
        <f t="shared" si="4"/>
        <v>W</v>
      </c>
      <c r="I16" s="6">
        <f t="shared" si="5"/>
        <v>6.2E-2</v>
      </c>
      <c r="J16" s="5">
        <f t="shared" si="6"/>
        <v>85400</v>
      </c>
      <c r="K16" s="7">
        <f t="shared" si="7"/>
        <v>1292010</v>
      </c>
      <c r="L16" s="4">
        <f t="shared" si="8"/>
        <v>44</v>
      </c>
      <c r="M16" s="12" t="str">
        <f t="shared" si="9"/>
        <v>*</v>
      </c>
      <c r="O16" t="s">
        <v>29</v>
      </c>
      <c r="P16" s="2">
        <v>6.2E-2</v>
      </c>
    </row>
    <row r="17" spans="1:13">
      <c r="A17" s="11" t="s">
        <v>17</v>
      </c>
      <c r="B17" s="4" t="str">
        <f t="shared" si="0"/>
        <v>マキノ商事</v>
      </c>
      <c r="C17" s="4">
        <v>13</v>
      </c>
      <c r="D17" s="4" t="str">
        <f t="shared" si="1"/>
        <v>C商品</v>
      </c>
      <c r="E17" s="5">
        <f t="shared" si="2"/>
        <v>1670</v>
      </c>
      <c r="F17" s="4">
        <v>628</v>
      </c>
      <c r="G17" s="5">
        <f t="shared" si="3"/>
        <v>1048760</v>
      </c>
      <c r="H17" s="4" t="str">
        <f t="shared" si="4"/>
        <v>W</v>
      </c>
      <c r="I17" s="6">
        <f t="shared" si="5"/>
        <v>6.2E-2</v>
      </c>
      <c r="J17" s="5">
        <f t="shared" si="6"/>
        <v>65100</v>
      </c>
      <c r="K17" s="7">
        <f t="shared" si="7"/>
        <v>983660</v>
      </c>
      <c r="L17" s="4">
        <f t="shared" si="8"/>
        <v>30</v>
      </c>
      <c r="M17" s="12" t="str">
        <f t="shared" si="9"/>
        <v>**</v>
      </c>
    </row>
    <row r="18" spans="1:13">
      <c r="A18" s="11" t="s">
        <v>17</v>
      </c>
      <c r="B18" s="4" t="str">
        <f t="shared" si="0"/>
        <v>マキノ商事</v>
      </c>
      <c r="C18" s="4">
        <v>14</v>
      </c>
      <c r="D18" s="4" t="str">
        <f t="shared" si="1"/>
        <v>D商品</v>
      </c>
      <c r="E18" s="5">
        <f t="shared" si="2"/>
        <v>2010</v>
      </c>
      <c r="F18" s="4">
        <v>603</v>
      </c>
      <c r="G18" s="5">
        <f t="shared" si="3"/>
        <v>1212030</v>
      </c>
      <c r="H18" s="4" t="str">
        <f t="shared" si="4"/>
        <v>W</v>
      </c>
      <c r="I18" s="6">
        <f t="shared" si="5"/>
        <v>6.2E-2</v>
      </c>
      <c r="J18" s="5">
        <f t="shared" si="6"/>
        <v>75200</v>
      </c>
      <c r="K18" s="7">
        <f t="shared" si="7"/>
        <v>1136830</v>
      </c>
      <c r="L18" s="4">
        <f t="shared" si="8"/>
        <v>29</v>
      </c>
      <c r="M18" s="12" t="str">
        <f t="shared" si="9"/>
        <v>***</v>
      </c>
    </row>
    <row r="19" spans="1:13">
      <c r="A19" s="1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2"/>
    </row>
    <row r="20" spans="1:13" ht="19.5" thickBot="1">
      <c r="A20" s="13"/>
      <c r="B20" s="14" t="s">
        <v>30</v>
      </c>
      <c r="C20" s="15"/>
      <c r="D20" s="15"/>
      <c r="E20" s="15"/>
      <c r="F20" s="16">
        <f>SUM(F3:F18)</f>
        <v>10060</v>
      </c>
      <c r="G20" s="16">
        <f t="shared" ref="G20:L20" si="10">SUM(G3:G18)</f>
        <v>18532240</v>
      </c>
      <c r="H20" s="16"/>
      <c r="I20" s="16"/>
      <c r="J20" s="16">
        <f t="shared" si="10"/>
        <v>1164900</v>
      </c>
      <c r="K20" s="16">
        <f t="shared" si="10"/>
        <v>17367340</v>
      </c>
      <c r="L20" s="16">
        <f t="shared" si="10"/>
        <v>529</v>
      </c>
      <c r="M20" s="17"/>
    </row>
  </sheetData>
  <mergeCells count="1">
    <mergeCell ref="A1:M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seito</dc:creator>
  <cp:lastModifiedBy>seito</cp:lastModifiedBy>
  <dcterms:created xsi:type="dcterms:W3CDTF">2015-06-05T18:19:34Z</dcterms:created>
  <dcterms:modified xsi:type="dcterms:W3CDTF">2024-05-08T06:07:29Z</dcterms:modified>
</cp:coreProperties>
</file>