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3.36\課題回収\おくむら(Web1B)\012コウヨウ\"/>
    </mc:Choice>
  </mc:AlternateContent>
  <xr:revisionPtr revIDLastSave="0" documentId="13_ncr:1_{58B70B0B-0131-4B7A-ABC9-670CD7BD7169}" xr6:coauthVersionLast="36" xr6:coauthVersionMax="36" xr10:uidLastSave="{00000000-0000-0000-0000-000000000000}"/>
  <bookViews>
    <workbookView xWindow="0" yWindow="0" windowWidth="28800" windowHeight="11745" activeTab="1" xr2:uid="{100E11DB-56ED-40A3-A068-FCF8E3FEF8DF}"/>
  </bookViews>
  <sheets>
    <sheet name="準1-1解答例" sheetId="1" r:id="rId1"/>
    <sheet name="準1-1" sheetId="2" r:id="rId2"/>
    <sheet name="準1-2" sheetId="3" r:id="rId3"/>
  </sheets>
  <externalReferences>
    <externalReference r:id="rId4"/>
  </externalReferences>
  <definedNames>
    <definedName name="リース先別料金合計一覧表5">'[1]準1-5解答例'!$A$9:$L$21</definedName>
    <definedName name="依頼先別加工賃一覧表4">'[1]準1-4解答例'!$A$9:$L$17</definedName>
    <definedName name="委託販売手数料一覧表">'準1-1'!$A$11:$K$23</definedName>
    <definedName name="委託販売手数料一覧表1">'準1-1解答例'!$A$11:$K$23</definedName>
    <definedName name="委託販売手数料一覧表コウヨウ">'準1-1'!$A$11:$K$23</definedName>
    <definedName name="請求金額一覧表3">'[1]準1-3解答例'!$A$9:$L$17</definedName>
    <definedName name="総支給額一覧表6">'[1]準1-6解答例'!$A$16:$L$25</definedName>
    <definedName name="得意先別利益額一覧表2">'[1]準1-2解答例'!$A$11:$K$23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G25" i="2"/>
  <c r="F25" i="2"/>
  <c r="J17" i="2"/>
  <c r="J16" i="2"/>
  <c r="J20" i="2"/>
  <c r="J14" i="2"/>
  <c r="J19" i="2"/>
  <c r="J18" i="2"/>
  <c r="J23" i="2"/>
  <c r="J13" i="2"/>
  <c r="J21" i="2"/>
  <c r="J12" i="2"/>
  <c r="J22" i="2"/>
  <c r="H23" i="2"/>
  <c r="I23" i="2" s="1"/>
  <c r="K23" i="2" s="1"/>
  <c r="H21" i="2"/>
  <c r="I21" i="2" s="1"/>
  <c r="K21" i="2" s="1"/>
  <c r="H22" i="2"/>
  <c r="I22" i="2" s="1"/>
  <c r="K22" i="2" s="1"/>
  <c r="J15" i="2"/>
  <c r="B17" i="2"/>
  <c r="B16" i="2"/>
  <c r="B20" i="2"/>
  <c r="B14" i="2"/>
  <c r="B19" i="2"/>
  <c r="B18" i="2"/>
  <c r="B23" i="2"/>
  <c r="B13" i="2"/>
  <c r="B21" i="2"/>
  <c r="B12" i="2"/>
  <c r="B22" i="2"/>
  <c r="D17" i="2"/>
  <c r="D16" i="2"/>
  <c r="D20" i="2"/>
  <c r="D14" i="2"/>
  <c r="D19" i="2"/>
  <c r="D18" i="2"/>
  <c r="D23" i="2"/>
  <c r="D13" i="2"/>
  <c r="D21" i="2"/>
  <c r="D12" i="2"/>
  <c r="D22" i="2"/>
  <c r="E17" i="2"/>
  <c r="H17" i="2" s="1"/>
  <c r="I17" i="2" s="1"/>
  <c r="K17" i="2" s="1"/>
  <c r="E16" i="2"/>
  <c r="H16" i="2" s="1"/>
  <c r="I16" i="2" s="1"/>
  <c r="K16" i="2" s="1"/>
  <c r="E20" i="2"/>
  <c r="H20" i="2" s="1"/>
  <c r="I20" i="2" s="1"/>
  <c r="K20" i="2" s="1"/>
  <c r="E14" i="2"/>
  <c r="H14" i="2" s="1"/>
  <c r="I14" i="2" s="1"/>
  <c r="K14" i="2" s="1"/>
  <c r="E19" i="2"/>
  <c r="H19" i="2" s="1"/>
  <c r="I19" i="2" s="1"/>
  <c r="K19" i="2" s="1"/>
  <c r="E18" i="2"/>
  <c r="H18" i="2" s="1"/>
  <c r="I18" i="2" s="1"/>
  <c r="K18" i="2" s="1"/>
  <c r="E23" i="2"/>
  <c r="E13" i="2"/>
  <c r="H13" i="2" s="1"/>
  <c r="I13" i="2" s="1"/>
  <c r="K13" i="2" s="1"/>
  <c r="E21" i="2"/>
  <c r="E12" i="2"/>
  <c r="H12" i="2" s="1"/>
  <c r="E22" i="2"/>
  <c r="E15" i="2"/>
  <c r="H15" i="2" s="1"/>
  <c r="I15" i="2" s="1"/>
  <c r="K15" i="2" s="1"/>
  <c r="D15" i="2"/>
  <c r="B15" i="2"/>
  <c r="D8" i="2"/>
  <c r="E8" i="2"/>
  <c r="F8" i="2"/>
  <c r="G8" i="2"/>
  <c r="H8" i="2"/>
  <c r="C8" i="2"/>
  <c r="H4" i="2"/>
  <c r="H5" i="2"/>
  <c r="H6" i="2"/>
  <c r="G4" i="2"/>
  <c r="G5" i="2"/>
  <c r="G6" i="2"/>
  <c r="E4" i="2"/>
  <c r="E5" i="2"/>
  <c r="E6" i="2"/>
  <c r="H3" i="2"/>
  <c r="G3" i="2"/>
  <c r="E3" i="2"/>
  <c r="H25" i="2" l="1"/>
  <c r="I12" i="2"/>
  <c r="B31" i="1"/>
  <c r="B30" i="1"/>
  <c r="B29" i="1"/>
  <c r="G25" i="1"/>
  <c r="F25" i="1"/>
  <c r="J23" i="1"/>
  <c r="D23" i="1"/>
  <c r="B23" i="1"/>
  <c r="J22" i="1"/>
  <c r="D22" i="1"/>
  <c r="B22" i="1"/>
  <c r="J21" i="1"/>
  <c r="D21" i="1"/>
  <c r="B21" i="1"/>
  <c r="J20" i="1"/>
  <c r="D20" i="1"/>
  <c r="B20" i="1"/>
  <c r="J19" i="1"/>
  <c r="D19" i="1"/>
  <c r="B19" i="1"/>
  <c r="J18" i="1"/>
  <c r="D18" i="1"/>
  <c r="B18" i="1"/>
  <c r="J17" i="1"/>
  <c r="D17" i="1"/>
  <c r="B17" i="1"/>
  <c r="J16" i="1"/>
  <c r="D16" i="1"/>
  <c r="B16" i="1"/>
  <c r="J15" i="1"/>
  <c r="D15" i="1"/>
  <c r="B15" i="1"/>
  <c r="J14" i="1"/>
  <c r="D14" i="1"/>
  <c r="B14" i="1"/>
  <c r="J13" i="1"/>
  <c r="D13" i="1"/>
  <c r="B13" i="1"/>
  <c r="J12" i="1"/>
  <c r="D12" i="1"/>
  <c r="B12" i="1"/>
  <c r="F8" i="1"/>
  <c r="D8" i="1"/>
  <c r="C8" i="1"/>
  <c r="H6" i="1"/>
  <c r="E23" i="1" s="1"/>
  <c r="H23" i="1" s="1"/>
  <c r="I23" i="1" s="1"/>
  <c r="K23" i="1" s="1"/>
  <c r="G6" i="1"/>
  <c r="E6" i="1"/>
  <c r="G5" i="1"/>
  <c r="E5" i="1"/>
  <c r="H5" i="1" s="1"/>
  <c r="G4" i="1"/>
  <c r="E4" i="1"/>
  <c r="H4" i="1" s="1"/>
  <c r="G3" i="1"/>
  <c r="G8" i="1" s="1"/>
  <c r="E3" i="1"/>
  <c r="E8" i="1" s="1"/>
  <c r="K12" i="2" l="1"/>
  <c r="I25" i="2"/>
  <c r="E21" i="1"/>
  <c r="H21" i="1" s="1"/>
  <c r="I21" i="1" s="1"/>
  <c r="K21" i="1" s="1"/>
  <c r="E19" i="1"/>
  <c r="H19" i="1" s="1"/>
  <c r="I19" i="1" s="1"/>
  <c r="K19" i="1" s="1"/>
  <c r="E17" i="1"/>
  <c r="H17" i="1" s="1"/>
  <c r="I17" i="1" s="1"/>
  <c r="K17" i="1" s="1"/>
  <c r="E16" i="1"/>
  <c r="H16" i="1" s="1"/>
  <c r="I16" i="1" s="1"/>
  <c r="K16" i="1" s="1"/>
  <c r="E12" i="1"/>
  <c r="H12" i="1" s="1"/>
  <c r="E18" i="1"/>
  <c r="H18" i="1" s="1"/>
  <c r="I18" i="1" s="1"/>
  <c r="K18" i="1" s="1"/>
  <c r="E20" i="1"/>
  <c r="H20" i="1" s="1"/>
  <c r="I20" i="1" s="1"/>
  <c r="K20" i="1" s="1"/>
  <c r="E22" i="1"/>
  <c r="H22" i="1" s="1"/>
  <c r="I22" i="1" s="1"/>
  <c r="K22" i="1" s="1"/>
  <c r="H3" i="1"/>
  <c r="E13" i="1" l="1"/>
  <c r="H13" i="1" s="1"/>
  <c r="I13" i="1" s="1"/>
  <c r="K13" i="1" s="1"/>
  <c r="E14" i="1"/>
  <c r="H14" i="1" s="1"/>
  <c r="I14" i="1" s="1"/>
  <c r="H8" i="1"/>
  <c r="E15" i="1"/>
  <c r="H15" i="1" s="1"/>
  <c r="I15" i="1" s="1"/>
  <c r="I12" i="1"/>
  <c r="H25" i="1" l="1"/>
  <c r="C31" i="1"/>
  <c r="K12" i="1"/>
  <c r="I25" i="1"/>
  <c r="C29" i="1"/>
  <c r="K15" i="1"/>
  <c r="C30" i="1"/>
  <c r="K14" i="1"/>
</calcChain>
</file>

<file path=xl/sharedStrings.xml><?xml version="1.0" encoding="utf-8"?>
<sst xmlns="http://schemas.openxmlformats.org/spreadsheetml/2006/main" count="125" uniqueCount="51">
  <si>
    <t>商品一覧表</t>
    <rPh sb="0" eb="5">
      <t>ショウヒンイチランヒョウ</t>
    </rPh>
    <phoneticPr fontId="2"/>
  </si>
  <si>
    <t>商CO</t>
    <rPh sb="0" eb="1">
      <t>ショウ</t>
    </rPh>
    <phoneticPr fontId="2"/>
  </si>
  <si>
    <t>商品名</t>
    <rPh sb="0" eb="3">
      <t>ショウヒンメイ</t>
    </rPh>
    <phoneticPr fontId="2"/>
  </si>
  <si>
    <t>期首在庫数</t>
    <rPh sb="0" eb="5">
      <t>キシュザイコスウ</t>
    </rPh>
    <phoneticPr fontId="2"/>
  </si>
  <si>
    <t>委託予定数</t>
    <rPh sb="0" eb="5">
      <t>イタクヨテイスウ</t>
    </rPh>
    <phoneticPr fontId="2"/>
  </si>
  <si>
    <t>仕入数</t>
    <rPh sb="0" eb="3">
      <t>シイレスウ</t>
    </rPh>
    <phoneticPr fontId="2"/>
  </si>
  <si>
    <t>原価</t>
    <rPh sb="0" eb="2">
      <t>ゲンカ</t>
    </rPh>
    <phoneticPr fontId="2"/>
  </si>
  <si>
    <t>定価</t>
    <rPh sb="0" eb="2">
      <t>テイカ</t>
    </rPh>
    <phoneticPr fontId="2"/>
  </si>
  <si>
    <t>売価</t>
    <rPh sb="0" eb="2">
      <t>バイカ</t>
    </rPh>
    <phoneticPr fontId="2"/>
  </si>
  <si>
    <t>東海商事</t>
    <rPh sb="0" eb="4">
      <t>トウカイショウジ</t>
    </rPh>
    <phoneticPr fontId="2"/>
  </si>
  <si>
    <t>商品A</t>
    <rPh sb="0" eb="2">
      <t>ショウヒン</t>
    </rPh>
    <phoneticPr fontId="2"/>
  </si>
  <si>
    <t>渡辺総業</t>
    <rPh sb="0" eb="2">
      <t>ワタナベ</t>
    </rPh>
    <rPh sb="2" eb="4">
      <t>ソウギョウ</t>
    </rPh>
    <phoneticPr fontId="2"/>
  </si>
  <si>
    <t>商品B</t>
    <rPh sb="0" eb="2">
      <t>ショウヒン</t>
    </rPh>
    <phoneticPr fontId="2"/>
  </si>
  <si>
    <t>鈴木商会</t>
    <rPh sb="0" eb="4">
      <t>スズキショウカイ</t>
    </rPh>
    <phoneticPr fontId="2"/>
  </si>
  <si>
    <t>商品C</t>
    <rPh sb="0" eb="2">
      <t>ショウヒン</t>
    </rPh>
    <phoneticPr fontId="2"/>
  </si>
  <si>
    <t>商品D</t>
    <rPh sb="0" eb="2">
      <t>ショウヒン</t>
    </rPh>
    <phoneticPr fontId="2"/>
  </si>
  <si>
    <t>平均</t>
    <rPh sb="0" eb="2">
      <t>ヘイキン</t>
    </rPh>
    <phoneticPr fontId="2"/>
  </si>
  <si>
    <t>委託販売手数料一覧表</t>
    <rPh sb="0" eb="10">
      <t>イタクハンバイテスウリョウイチランヒョウ</t>
    </rPh>
    <phoneticPr fontId="2"/>
  </si>
  <si>
    <t>委CO</t>
    <rPh sb="0" eb="1">
      <t>イ</t>
    </rPh>
    <phoneticPr fontId="2"/>
  </si>
  <si>
    <t>委託先名</t>
    <rPh sb="0" eb="4">
      <t>イタクサキメイ</t>
    </rPh>
    <phoneticPr fontId="2"/>
  </si>
  <si>
    <t>委託数</t>
    <rPh sb="0" eb="3">
      <t>イタクスウ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</si>
  <si>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</si>
  <si>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</si>
  <si>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手数料</t>
    <rPh sb="0" eb="3">
      <t>テスウリョウ</t>
    </rPh>
    <phoneticPr fontId="2"/>
  </si>
  <si>
    <t>販売指数</t>
    <rPh sb="0" eb="4">
      <t>ハンバイシスウ</t>
    </rPh>
    <phoneticPr fontId="2"/>
  </si>
  <si>
    <t>評価</t>
    <rPh sb="0" eb="2">
      <t>ヒョウカ</t>
    </rPh>
    <phoneticPr fontId="2"/>
  </si>
  <si>
    <t>合計</t>
    <rPh sb="0" eb="2">
      <t>ゴウケイ</t>
    </rPh>
    <phoneticPr fontId="2"/>
  </si>
  <si>
    <t>委託先別集計表</t>
    <rPh sb="0" eb="4">
      <t>イタクサキベツ</t>
    </rPh>
    <rPh sb="4" eb="7">
      <t>シュウケイヒョウ</t>
    </rPh>
    <phoneticPr fontId="2"/>
  </si>
  <si>
    <t>商品別定価計算表</t>
    <rPh sb="0" eb="3">
      <t>ショウヒンベツ</t>
    </rPh>
    <rPh sb="3" eb="5">
      <t>テイカ</t>
    </rPh>
    <rPh sb="5" eb="8">
      <t>ケイサンヒョウ</t>
    </rPh>
    <phoneticPr fontId="2"/>
  </si>
  <si>
    <t>仕入額</t>
    <rPh sb="0" eb="3">
      <t>シイレガク</t>
    </rPh>
    <phoneticPr fontId="2"/>
  </si>
  <si>
    <t>利益率</t>
    <rPh sb="0" eb="3">
      <t>リエキリツ</t>
    </rPh>
    <phoneticPr fontId="2"/>
  </si>
  <si>
    <t>南四国物産</t>
    <rPh sb="0" eb="3">
      <t>ミナミシコク</t>
    </rPh>
    <rPh sb="3" eb="5">
      <t>ブッサン</t>
    </rPh>
    <phoneticPr fontId="2"/>
  </si>
  <si>
    <t>大八木総業</t>
    <rPh sb="0" eb="3">
      <t>オオヤギ</t>
    </rPh>
    <rPh sb="3" eb="5">
      <t>ソウギョウ</t>
    </rPh>
    <phoneticPr fontId="2"/>
  </si>
  <si>
    <t>ＪＡＫ商事</t>
    <rPh sb="3" eb="5">
      <t>ショウジ</t>
    </rPh>
    <phoneticPr fontId="2"/>
  </si>
  <si>
    <t>得意先別利益額一覧表</t>
    <rPh sb="0" eb="10">
      <t>トクイサキベツリエキガクイチランヒョウ</t>
    </rPh>
    <phoneticPr fontId="2"/>
  </si>
  <si>
    <t>得CO</t>
    <rPh sb="0" eb="1">
      <t>トク</t>
    </rPh>
    <phoneticPr fontId="2"/>
  </si>
  <si>
    <t>得意先名</t>
    <rPh sb="0" eb="4">
      <t>トクイサキメイ</t>
    </rPh>
    <phoneticPr fontId="2"/>
  </si>
  <si>
    <t>売上数</t>
    <rPh sb="0" eb="3">
      <t>ウリアゲスウ</t>
    </rPh>
    <phoneticPr fontId="2"/>
  </si>
  <si>
    <t>金額</t>
    <rPh sb="0" eb="2">
      <t>キンガク</t>
    </rPh>
    <phoneticPr fontId="2"/>
  </si>
  <si>
    <t>値引率</t>
    <rPh sb="0" eb="3">
      <t>ネビキリツ</t>
    </rPh>
    <phoneticPr fontId="2"/>
  </si>
  <si>
    <t>値引額</t>
    <rPh sb="0" eb="3">
      <t>ネビキガク</t>
    </rPh>
    <phoneticPr fontId="2"/>
  </si>
  <si>
    <t>売上額</t>
    <rPh sb="0" eb="3">
      <t>ウリジョウガク</t>
    </rPh>
    <phoneticPr fontId="2"/>
  </si>
  <si>
    <t>利益額</t>
    <rPh sb="0" eb="3">
      <t>リエキガク</t>
    </rPh>
    <phoneticPr fontId="2"/>
  </si>
  <si>
    <t>判定</t>
    <rPh sb="0" eb="2">
      <t>ハンテイ</t>
    </rPh>
    <phoneticPr fontId="2"/>
  </si>
  <si>
    <t>得意先別集計表</t>
    <rPh sb="0" eb="7">
      <t>トクイサキベツシュウケイヒョウ</t>
    </rPh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</si>
  <si>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</si>
  <si>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</si>
  <si>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</si>
  <si>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</si>
  <si>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委CO</t>
  </si>
  <si>
    <t>委託先テーブル</t>
    <rPh sb="0" eb="3">
      <t>イタクサキ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</si>
</sst>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3" fontId="0" fillId="0" borderId="5" xfId="0" applyNumberFormat="1" applyBorder="1">
      <alignment vertical="center"/>
    </xf>
    <xf numFmtId="3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>
      <alignment vertical="center"/>
    </xf>
    <xf numFmtId="3" fontId="0" fillId="0" borderId="9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38" fontId="0" fillId="0" borderId="5" xfId="2" applyFont="1" applyBorder="1">
      <alignment vertical="center"/>
    </xf>
    <xf numFmtId="38" fontId="0" fillId="0" borderId="6" xfId="2" applyFont="1" applyBorder="1">
      <alignment vertical="center"/>
    </xf>
    <xf numFmtId="38" fontId="0" fillId="0" borderId="8" xfId="0" applyNumberFormat="1" applyBorder="1">
      <alignment vertical="center"/>
    </xf>
    <xf numFmtId="38" fontId="0" fillId="0" borderId="9" xfId="0" applyNumberFormat="1" applyBorder="1">
      <alignment vertical="center"/>
    </xf>
    <xf numFmtId="3" fontId="0" fillId="0" borderId="0" xfId="0" applyNumberFormat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手数料の構成比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'準1-1解答例'!$C$28</c:f>
              <c:strCache>
                <c:ptCount val="1"/>
                <c:pt idx="0">
                  <c:v>手数料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E-48EF-8B8F-F91917F15D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E-48EF-8B8F-F91917F15D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BE-48EF-8B8F-F91917F15DA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'準1-1解答例'!$A$29:$A$31</c:f>
              <c:strCache>
                <c:ptCount val="3"/>
                <c:pt idx="0">
                  <c:v>東海商事</c:v>
                </c:pt>
                <c:pt idx="1">
                  <c:v>渡辺総業</c:v>
                </c:pt>
                <c:pt idx="2">
                  <c:v>鈴木商会</c:v>
                </c:pt>
              </c:strCache>
            </c:strRef>
          </c:cat>
          <c:val>
            <c:numRef>
              <c:f>'準1-1解答例'!$C$29:$C$31</c:f>
              <c:numCache>
                <c:formatCode>#,##0</c:formatCode>
                <c:ptCount val="3"/>
                <c:pt idx="0">
                  <c:v>241987</c:v>
                </c:pt>
                <c:pt idx="1">
                  <c:v>260674</c:v>
                </c:pt>
                <c:pt idx="2">
                  <c:v>237555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BE-48EF-8B8F-F91917F15D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314326</xdr:colOff>
      <xdr:row>28</xdr:row>
      <xdr:rowOff>19051</xdr:rowOff>
    </xdr:from>
    <xdr:to>
      <xdr:col>10</xdr:col>
      <xdr:colOff>66676</xdr:colOff>
      <xdr:row>30</xdr:row>
      <xdr:rowOff>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DCD49E9F-456F-4536-9587-248A45929DEB}"/>
            </a:ext>
          </a:extLst>
        </xdr:cNvPr>
        <xdr:cNvSpPr/>
      </xdr:nvSpPr>
      <xdr:spPr>
        <a:xfrm>
          <a:off x="5419726" y="6734176"/>
          <a:ext cx="1809750" cy="457200"/>
        </a:xfrm>
        <a:prstGeom prst="wedgeRoundRectCallout">
          <a:avLst>
            <a:gd name="adj1" fmla="val -62611"/>
            <a:gd name="adj2" fmla="val -2206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どちらを使用しても</a:t>
          </a:r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0</xdr:col>
      <xdr:colOff>242887</xdr:colOff>
      <xdr:row>32</xdr:row>
      <xdr:rowOff>9525</xdr:rowOff>
    </xdr:from>
    <xdr:to>
      <xdr:col>7</xdr:col>
      <xdr:colOff>657225</xdr:colOff>
      <xdr:row>43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48321D6-036D-439F-9ED2-966345799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2304;Excel&#12305;&#26908;&#23450;&#21839;&#38988;&#38598;(R5)\&#12304;Excel&#12305;&#28310;1&#32026;(R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準1-1解答例"/>
      <sheetName val="準1-1"/>
      <sheetName val="準1-2"/>
      <sheetName val="準1-2解答例"/>
      <sheetName val="準1-3"/>
      <sheetName val="準1-3解答例"/>
      <sheetName val="準1-4"/>
      <sheetName val="準1-4解答例"/>
      <sheetName val="準1-5"/>
      <sheetName val="準1-5解答例"/>
      <sheetName val="準1-6"/>
      <sheetName val="準1-6解答例"/>
      <sheetName val="準1-7"/>
      <sheetName val="準1-7解答例"/>
    </sheetNames>
    <sheetDataSet>
      <sheetData sheetId="0">
        <row r="28">
          <cell r="C28" t="str">
            <v>手数料</v>
          </cell>
        </row>
      </sheetData>
      <sheetData sheetId="1"/>
      <sheetData sheetId="2"/>
      <sheetData sheetId="3">
        <row r="11">
          <cell r="A11" t="str">
            <v>得CO</v>
          </cell>
          <cell r="B11" t="str">
            <v>得意先名</v>
          </cell>
          <cell r="C11" t="str">
            <v>商CO</v>
          </cell>
          <cell r="D11" t="str">
            <v>商品名</v>
          </cell>
          <cell r="E11" t="str">
            <v>売上数</v>
          </cell>
          <cell r="F11" t="str">
            <v>金額</v>
          </cell>
          <cell r="G11" t="str">
            <v>値引率</v>
          </cell>
          <cell r="H11" t="str">
            <v>値引額</v>
          </cell>
          <cell r="I11" t="str">
            <v>売上額</v>
          </cell>
          <cell r="J11" t="str">
            <v>利益額</v>
          </cell>
          <cell r="K11" t="str">
            <v>判定</v>
          </cell>
        </row>
        <row r="12">
          <cell r="A12">
            <v>101</v>
          </cell>
          <cell r="B12" t="str">
            <v>南四国物産</v>
          </cell>
          <cell r="C12">
            <v>12</v>
          </cell>
          <cell r="D12" t="str">
            <v>F商品</v>
          </cell>
          <cell r="E12">
            <v>785</v>
          </cell>
          <cell r="F12">
            <v>3100750</v>
          </cell>
          <cell r="G12">
            <v>8.5999999999999993E-2</v>
          </cell>
          <cell r="H12">
            <v>266665</v>
          </cell>
          <cell r="I12">
            <v>2834085</v>
          </cell>
          <cell r="J12">
            <v>391950</v>
          </cell>
          <cell r="K12" t="str">
            <v/>
          </cell>
        </row>
        <row r="13">
          <cell r="A13">
            <v>103</v>
          </cell>
          <cell r="B13" t="str">
            <v>ＪＡＫ商事</v>
          </cell>
          <cell r="C13">
            <v>13</v>
          </cell>
          <cell r="D13" t="str">
            <v>G商品</v>
          </cell>
          <cell r="E13">
            <v>824</v>
          </cell>
          <cell r="F13">
            <v>3048800</v>
          </cell>
          <cell r="G13">
            <v>8.5999999999999993E-2</v>
          </cell>
          <cell r="H13">
            <v>262197</v>
          </cell>
          <cell r="I13">
            <v>2786603</v>
          </cell>
          <cell r="J13">
            <v>365691</v>
          </cell>
          <cell r="K13" t="str">
            <v>良好</v>
          </cell>
        </row>
        <row r="14">
          <cell r="A14">
            <v>102</v>
          </cell>
          <cell r="B14" t="str">
            <v>大八木総業</v>
          </cell>
          <cell r="C14">
            <v>11</v>
          </cell>
          <cell r="D14" t="str">
            <v>E商品</v>
          </cell>
          <cell r="E14">
            <v>847</v>
          </cell>
          <cell r="F14">
            <v>3040730</v>
          </cell>
          <cell r="G14">
            <v>8.5999999999999993E-2</v>
          </cell>
          <cell r="H14">
            <v>261503</v>
          </cell>
          <cell r="I14">
            <v>2779227</v>
          </cell>
          <cell r="J14">
            <v>361889</v>
          </cell>
          <cell r="K14" t="str">
            <v>良好</v>
          </cell>
        </row>
        <row r="15">
          <cell r="A15">
            <v>103</v>
          </cell>
          <cell r="B15" t="str">
            <v>ＪＡＫ商事</v>
          </cell>
          <cell r="C15">
            <v>14</v>
          </cell>
          <cell r="D15" t="str">
            <v>H商品</v>
          </cell>
          <cell r="E15">
            <v>803</v>
          </cell>
          <cell r="F15">
            <v>2810500</v>
          </cell>
          <cell r="G15">
            <v>8.5999999999999993E-2</v>
          </cell>
          <cell r="H15">
            <v>241703</v>
          </cell>
          <cell r="I15">
            <v>2568797</v>
          </cell>
          <cell r="J15">
            <v>353320</v>
          </cell>
          <cell r="K15" t="str">
            <v>良好</v>
          </cell>
        </row>
        <row r="16">
          <cell r="A16">
            <v>103</v>
          </cell>
          <cell r="B16" t="str">
            <v>ＪＡＫ商事</v>
          </cell>
          <cell r="C16">
            <v>12</v>
          </cell>
          <cell r="D16" t="str">
            <v>F商品</v>
          </cell>
          <cell r="E16">
            <v>639</v>
          </cell>
          <cell r="F16">
            <v>2524050</v>
          </cell>
          <cell r="G16">
            <v>7.6999999999999999E-2</v>
          </cell>
          <cell r="H16">
            <v>194352</v>
          </cell>
          <cell r="I16">
            <v>2329698</v>
          </cell>
          <cell r="J16">
            <v>341769</v>
          </cell>
          <cell r="K16" t="str">
            <v/>
          </cell>
        </row>
        <row r="17">
          <cell r="A17">
            <v>102</v>
          </cell>
          <cell r="B17" t="str">
            <v>大八木総業</v>
          </cell>
          <cell r="C17">
            <v>14</v>
          </cell>
          <cell r="D17" t="str">
            <v>H商品</v>
          </cell>
          <cell r="E17">
            <v>775</v>
          </cell>
          <cell r="F17">
            <v>2712500</v>
          </cell>
          <cell r="G17">
            <v>8.5999999999999993E-2</v>
          </cell>
          <cell r="H17">
            <v>233275</v>
          </cell>
          <cell r="I17">
            <v>2479225</v>
          </cell>
          <cell r="J17">
            <v>341000</v>
          </cell>
          <cell r="K17" t="str">
            <v>良好</v>
          </cell>
        </row>
        <row r="18">
          <cell r="A18">
            <v>102</v>
          </cell>
          <cell r="B18" t="str">
            <v>大八木総業</v>
          </cell>
          <cell r="C18">
            <v>13</v>
          </cell>
          <cell r="D18" t="str">
            <v>G商品</v>
          </cell>
          <cell r="E18">
            <v>694</v>
          </cell>
          <cell r="F18">
            <v>2567800</v>
          </cell>
          <cell r="G18">
            <v>7.6999999999999999E-2</v>
          </cell>
          <cell r="H18">
            <v>197721</v>
          </cell>
          <cell r="I18">
            <v>2370079</v>
          </cell>
          <cell r="J18">
            <v>331107</v>
          </cell>
          <cell r="K18" t="str">
            <v>良好</v>
          </cell>
        </row>
        <row r="19">
          <cell r="A19">
            <v>101</v>
          </cell>
          <cell r="B19" t="str">
            <v>南四国物産</v>
          </cell>
          <cell r="C19">
            <v>11</v>
          </cell>
          <cell r="D19" t="str">
            <v>E商品</v>
          </cell>
          <cell r="E19">
            <v>668</v>
          </cell>
          <cell r="F19">
            <v>2398120</v>
          </cell>
          <cell r="G19">
            <v>6.8000000000000005E-2</v>
          </cell>
          <cell r="H19">
            <v>163073</v>
          </cell>
          <cell r="I19">
            <v>2235047</v>
          </cell>
          <cell r="J19">
            <v>328575</v>
          </cell>
          <cell r="K19" t="str">
            <v/>
          </cell>
        </row>
        <row r="20">
          <cell r="A20">
            <v>101</v>
          </cell>
          <cell r="B20" t="str">
            <v>南四国物産</v>
          </cell>
          <cell r="C20">
            <v>14</v>
          </cell>
          <cell r="D20" t="str">
            <v>H商品</v>
          </cell>
          <cell r="E20">
            <v>686</v>
          </cell>
          <cell r="F20">
            <v>2401000</v>
          </cell>
          <cell r="G20">
            <v>7.6999999999999999E-2</v>
          </cell>
          <cell r="H20">
            <v>184877</v>
          </cell>
          <cell r="I20">
            <v>2216123</v>
          </cell>
          <cell r="J20">
            <v>323449</v>
          </cell>
          <cell r="K20" t="str">
            <v/>
          </cell>
        </row>
        <row r="21">
          <cell r="A21">
            <v>101</v>
          </cell>
          <cell r="B21" t="str">
            <v>南四国物産</v>
          </cell>
          <cell r="C21">
            <v>13</v>
          </cell>
          <cell r="D21" t="str">
            <v>G商品</v>
          </cell>
          <cell r="E21">
            <v>654</v>
          </cell>
          <cell r="F21">
            <v>2419800</v>
          </cell>
          <cell r="G21">
            <v>7.6999999999999999E-2</v>
          </cell>
          <cell r="H21">
            <v>186325</v>
          </cell>
          <cell r="I21">
            <v>2233475</v>
          </cell>
          <cell r="J21">
            <v>312023</v>
          </cell>
          <cell r="K21" t="str">
            <v/>
          </cell>
        </row>
        <row r="22">
          <cell r="A22">
            <v>102</v>
          </cell>
          <cell r="B22" t="str">
            <v>大八木総業</v>
          </cell>
          <cell r="C22">
            <v>12</v>
          </cell>
          <cell r="D22" t="str">
            <v>F商品</v>
          </cell>
          <cell r="E22">
            <v>524</v>
          </cell>
          <cell r="F22">
            <v>2069800</v>
          </cell>
          <cell r="G22">
            <v>6.8000000000000005E-2</v>
          </cell>
          <cell r="H22">
            <v>140747</v>
          </cell>
          <cell r="I22">
            <v>1929053</v>
          </cell>
          <cell r="J22">
            <v>298889</v>
          </cell>
          <cell r="K22" t="str">
            <v/>
          </cell>
        </row>
        <row r="23">
          <cell r="A23">
            <v>103</v>
          </cell>
          <cell r="B23" t="str">
            <v>ＪＡＫ商事</v>
          </cell>
          <cell r="C23">
            <v>11</v>
          </cell>
          <cell r="D23" t="str">
            <v>E商品</v>
          </cell>
          <cell r="E23">
            <v>571</v>
          </cell>
          <cell r="F23">
            <v>2049890</v>
          </cell>
          <cell r="G23">
            <v>6.8000000000000005E-2</v>
          </cell>
          <cell r="H23">
            <v>139393</v>
          </cell>
          <cell r="I23">
            <v>1910497</v>
          </cell>
          <cell r="J23">
            <v>280863</v>
          </cell>
          <cell r="K23" t="str">
            <v/>
          </cell>
        </row>
      </sheetData>
      <sheetData sheetId="4"/>
      <sheetData sheetId="5">
        <row r="9">
          <cell r="A9" t="str">
            <v>番号</v>
          </cell>
          <cell r="B9" t="str">
            <v>会社名</v>
          </cell>
          <cell r="C9" t="str">
            <v>CO</v>
          </cell>
          <cell r="D9" t="str">
            <v>商品名</v>
          </cell>
          <cell r="E9" t="str">
            <v>日数</v>
          </cell>
          <cell r="F9" t="str">
            <v>基本料金</v>
          </cell>
          <cell r="G9" t="str">
            <v>追加料金</v>
          </cell>
          <cell r="H9" t="str">
            <v>補償料</v>
          </cell>
          <cell r="I9" t="str">
            <v>貸出料金</v>
          </cell>
          <cell r="J9" t="str">
            <v>割引率</v>
          </cell>
          <cell r="K9" t="str">
            <v>割引額</v>
          </cell>
          <cell r="L9" t="str">
            <v>請求金額</v>
          </cell>
        </row>
        <row r="10">
          <cell r="A10">
            <v>14</v>
          </cell>
          <cell r="B10" t="str">
            <v>ＡＢＣ総業</v>
          </cell>
          <cell r="C10">
            <v>102</v>
          </cell>
          <cell r="D10" t="str">
            <v>X商品</v>
          </cell>
          <cell r="E10">
            <v>11</v>
          </cell>
          <cell r="F10">
            <v>48300</v>
          </cell>
          <cell r="G10">
            <v>5940</v>
          </cell>
          <cell r="H10">
            <v>1740</v>
          </cell>
          <cell r="I10">
            <v>55980</v>
          </cell>
          <cell r="J10">
            <v>3.4000000000000002E-2</v>
          </cell>
          <cell r="K10">
            <v>1903</v>
          </cell>
          <cell r="L10">
            <v>54077</v>
          </cell>
        </row>
        <row r="11">
          <cell r="A11">
            <v>16</v>
          </cell>
          <cell r="B11" t="str">
            <v>佐々木産業</v>
          </cell>
          <cell r="C11">
            <v>103</v>
          </cell>
          <cell r="D11" t="str">
            <v>Y商品</v>
          </cell>
          <cell r="E11">
            <v>10</v>
          </cell>
          <cell r="F11">
            <v>61200</v>
          </cell>
          <cell r="G11">
            <v>0</v>
          </cell>
          <cell r="H11">
            <v>1960</v>
          </cell>
          <cell r="I11">
            <v>63160</v>
          </cell>
          <cell r="J11">
            <v>6.8000000000000005E-2</v>
          </cell>
          <cell r="K11">
            <v>4294</v>
          </cell>
          <cell r="L11">
            <v>58866</v>
          </cell>
        </row>
        <row r="12">
          <cell r="A12">
            <v>11</v>
          </cell>
          <cell r="B12" t="str">
            <v>西日本企画</v>
          </cell>
          <cell r="C12">
            <v>101</v>
          </cell>
          <cell r="D12" t="str">
            <v>W商品</v>
          </cell>
          <cell r="E12">
            <v>10</v>
          </cell>
          <cell r="F12">
            <v>67100</v>
          </cell>
          <cell r="G12">
            <v>0</v>
          </cell>
          <cell r="H12">
            <v>2150</v>
          </cell>
          <cell r="I12">
            <v>69250</v>
          </cell>
          <cell r="J12">
            <v>6.8000000000000005E-2</v>
          </cell>
          <cell r="K12">
            <v>4709</v>
          </cell>
          <cell r="L12">
            <v>64541</v>
          </cell>
        </row>
        <row r="13">
          <cell r="A13">
            <v>12</v>
          </cell>
          <cell r="B13" t="str">
            <v>大久保物産</v>
          </cell>
          <cell r="C13">
            <v>104</v>
          </cell>
          <cell r="D13" t="str">
            <v>Z商品</v>
          </cell>
          <cell r="E13">
            <v>12</v>
          </cell>
          <cell r="F13">
            <v>56400</v>
          </cell>
          <cell r="G13">
            <v>13860</v>
          </cell>
          <cell r="H13">
            <v>2250</v>
          </cell>
          <cell r="I13">
            <v>72510</v>
          </cell>
          <cell r="J13">
            <v>3.4000000000000002E-2</v>
          </cell>
          <cell r="K13">
            <v>2465</v>
          </cell>
          <cell r="L13">
            <v>70045</v>
          </cell>
        </row>
        <row r="14">
          <cell r="A14">
            <v>17</v>
          </cell>
          <cell r="B14" t="str">
            <v>日の出商事</v>
          </cell>
          <cell r="C14">
            <v>104</v>
          </cell>
          <cell r="D14" t="str">
            <v>Z商品</v>
          </cell>
          <cell r="E14">
            <v>13</v>
          </cell>
          <cell r="F14">
            <v>56400</v>
          </cell>
          <cell r="G14">
            <v>20790</v>
          </cell>
          <cell r="H14">
            <v>2480</v>
          </cell>
          <cell r="I14">
            <v>79670</v>
          </cell>
          <cell r="J14">
            <v>3.4000000000000002E-2</v>
          </cell>
          <cell r="K14">
            <v>2708</v>
          </cell>
          <cell r="L14">
            <v>76962</v>
          </cell>
        </row>
        <row r="15">
          <cell r="A15">
            <v>18</v>
          </cell>
          <cell r="B15" t="str">
            <v>健康ホーム</v>
          </cell>
          <cell r="C15">
            <v>102</v>
          </cell>
          <cell r="D15" t="str">
            <v>X商品</v>
          </cell>
          <cell r="E15">
            <v>16</v>
          </cell>
          <cell r="F15">
            <v>48300</v>
          </cell>
          <cell r="G15">
            <v>35640</v>
          </cell>
          <cell r="H15">
            <v>2690</v>
          </cell>
          <cell r="I15">
            <v>86630</v>
          </cell>
          <cell r="J15">
            <v>6.8000000000000005E-2</v>
          </cell>
          <cell r="K15">
            <v>5890</v>
          </cell>
          <cell r="L15">
            <v>80740</v>
          </cell>
        </row>
        <row r="16">
          <cell r="A16">
            <v>13</v>
          </cell>
          <cell r="B16" t="str">
            <v>ヤマト商会</v>
          </cell>
          <cell r="C16">
            <v>103</v>
          </cell>
          <cell r="D16" t="str">
            <v>Y商品</v>
          </cell>
          <cell r="E16">
            <v>15</v>
          </cell>
          <cell r="F16">
            <v>61200</v>
          </cell>
          <cell r="G16">
            <v>37600</v>
          </cell>
          <cell r="H16">
            <v>3170</v>
          </cell>
          <cell r="I16">
            <v>101970</v>
          </cell>
          <cell r="J16">
            <v>6.8000000000000005E-2</v>
          </cell>
          <cell r="K16">
            <v>6933</v>
          </cell>
          <cell r="L16">
            <v>95037</v>
          </cell>
        </row>
        <row r="17">
          <cell r="A17">
            <v>15</v>
          </cell>
          <cell r="B17" t="str">
            <v>北海道電機</v>
          </cell>
          <cell r="C17">
            <v>101</v>
          </cell>
          <cell r="D17" t="str">
            <v>W商品</v>
          </cell>
          <cell r="E17">
            <v>17</v>
          </cell>
          <cell r="F17">
            <v>67100</v>
          </cell>
          <cell r="G17">
            <v>57750</v>
          </cell>
          <cell r="H17">
            <v>4000</v>
          </cell>
          <cell r="I17">
            <v>128850</v>
          </cell>
          <cell r="J17">
            <v>6.8000000000000005E-2</v>
          </cell>
          <cell r="K17">
            <v>8761</v>
          </cell>
          <cell r="L17">
            <v>120089</v>
          </cell>
        </row>
      </sheetData>
      <sheetData sheetId="6"/>
      <sheetData sheetId="7">
        <row r="9">
          <cell r="A9" t="str">
            <v>依CO</v>
          </cell>
          <cell r="B9" t="str">
            <v>依頼先名</v>
          </cell>
          <cell r="C9" t="str">
            <v>製CO</v>
          </cell>
          <cell r="D9" t="str">
            <v>製品名</v>
          </cell>
          <cell r="E9" t="str">
            <v>依頼数</v>
          </cell>
          <cell r="F9" t="str">
            <v>完成数</v>
          </cell>
          <cell r="G9" t="str">
            <v>加工賃</v>
          </cell>
          <cell r="H9" t="str">
            <v>奨励金</v>
          </cell>
          <cell r="I9" t="str">
            <v>諸経費</v>
          </cell>
          <cell r="J9" t="str">
            <v>総額</v>
          </cell>
          <cell r="K9" t="str">
            <v>完成率</v>
          </cell>
          <cell r="L9" t="str">
            <v>評価</v>
          </cell>
        </row>
        <row r="10">
          <cell r="A10">
            <v>101</v>
          </cell>
          <cell r="B10" t="str">
            <v>勝間田製作</v>
          </cell>
          <cell r="C10">
            <v>12</v>
          </cell>
          <cell r="D10" t="str">
            <v>製品K</v>
          </cell>
          <cell r="E10">
            <v>478</v>
          </cell>
          <cell r="F10">
            <v>453</v>
          </cell>
          <cell r="G10">
            <v>350622</v>
          </cell>
          <cell r="H10">
            <v>36240</v>
          </cell>
          <cell r="I10">
            <v>12380</v>
          </cell>
          <cell r="J10">
            <v>399242</v>
          </cell>
          <cell r="K10">
            <v>0.94799999999999995</v>
          </cell>
          <cell r="L10" t="str">
            <v>*</v>
          </cell>
        </row>
        <row r="11">
          <cell r="A11">
            <v>108</v>
          </cell>
          <cell r="B11" t="str">
            <v>アオキ電機</v>
          </cell>
          <cell r="C11">
            <v>14</v>
          </cell>
          <cell r="D11" t="str">
            <v>製品M</v>
          </cell>
          <cell r="E11">
            <v>488</v>
          </cell>
          <cell r="F11">
            <v>460</v>
          </cell>
          <cell r="G11">
            <v>346380</v>
          </cell>
          <cell r="H11">
            <v>41400</v>
          </cell>
          <cell r="I11">
            <v>12409</v>
          </cell>
          <cell r="J11">
            <v>400189</v>
          </cell>
          <cell r="K11">
            <v>0.94299999999999995</v>
          </cell>
          <cell r="L11" t="str">
            <v>*</v>
          </cell>
        </row>
        <row r="12">
          <cell r="A12">
            <v>102</v>
          </cell>
          <cell r="B12" t="str">
            <v>ひので工業</v>
          </cell>
          <cell r="C12">
            <v>13</v>
          </cell>
          <cell r="D12" t="str">
            <v>製品L</v>
          </cell>
          <cell r="E12">
            <v>451</v>
          </cell>
          <cell r="F12">
            <v>437</v>
          </cell>
          <cell r="G12">
            <v>394611</v>
          </cell>
          <cell r="H12">
            <v>34960</v>
          </cell>
          <cell r="I12">
            <v>13746</v>
          </cell>
          <cell r="J12">
            <v>443317</v>
          </cell>
          <cell r="K12">
            <v>0.96899999999999997</v>
          </cell>
          <cell r="L12" t="str">
            <v>**</v>
          </cell>
        </row>
        <row r="13">
          <cell r="A13">
            <v>103</v>
          </cell>
          <cell r="B13" t="str">
            <v>中村製作所</v>
          </cell>
          <cell r="C13">
            <v>14</v>
          </cell>
          <cell r="D13" t="str">
            <v>製品M</v>
          </cell>
          <cell r="E13">
            <v>547</v>
          </cell>
          <cell r="F13">
            <v>514</v>
          </cell>
          <cell r="G13">
            <v>387042</v>
          </cell>
          <cell r="H13">
            <v>46260</v>
          </cell>
          <cell r="I13">
            <v>13866</v>
          </cell>
          <cell r="J13">
            <v>447168</v>
          </cell>
          <cell r="K13">
            <v>0.94</v>
          </cell>
          <cell r="L13" t="str">
            <v>*</v>
          </cell>
        </row>
        <row r="14">
          <cell r="A14">
            <v>107</v>
          </cell>
          <cell r="B14" t="str">
            <v>佐々木工機</v>
          </cell>
          <cell r="C14">
            <v>11</v>
          </cell>
          <cell r="D14" t="str">
            <v>製品J</v>
          </cell>
          <cell r="E14">
            <v>467</v>
          </cell>
          <cell r="F14">
            <v>439</v>
          </cell>
          <cell r="G14">
            <v>413099</v>
          </cell>
          <cell r="H14">
            <v>35120</v>
          </cell>
          <cell r="I14">
            <v>14343</v>
          </cell>
          <cell r="J14">
            <v>462562</v>
          </cell>
          <cell r="K14">
            <v>0.94099999999999995</v>
          </cell>
          <cell r="L14" t="str">
            <v>*</v>
          </cell>
        </row>
        <row r="15">
          <cell r="A15">
            <v>105</v>
          </cell>
          <cell r="B15" t="str">
            <v>三井精工所</v>
          </cell>
          <cell r="C15">
            <v>12</v>
          </cell>
          <cell r="D15" t="str">
            <v>製品K</v>
          </cell>
          <cell r="E15">
            <v>542</v>
          </cell>
          <cell r="F15">
            <v>519</v>
          </cell>
          <cell r="G15">
            <v>401706</v>
          </cell>
          <cell r="H15">
            <v>46710</v>
          </cell>
          <cell r="I15">
            <v>14349</v>
          </cell>
          <cell r="J15">
            <v>462765</v>
          </cell>
          <cell r="K15">
            <v>0.95799999999999996</v>
          </cell>
          <cell r="L15" t="str">
            <v>**</v>
          </cell>
        </row>
        <row r="16">
          <cell r="A16">
            <v>106</v>
          </cell>
          <cell r="B16" t="str">
            <v>西日本電工</v>
          </cell>
          <cell r="C16">
            <v>13</v>
          </cell>
          <cell r="D16" t="str">
            <v>製品L</v>
          </cell>
          <cell r="E16">
            <v>475</v>
          </cell>
          <cell r="F16">
            <v>462</v>
          </cell>
          <cell r="G16">
            <v>417186</v>
          </cell>
          <cell r="H16">
            <v>41580</v>
          </cell>
          <cell r="I16">
            <v>14681</v>
          </cell>
          <cell r="J16">
            <v>473447</v>
          </cell>
          <cell r="K16">
            <v>0.97299999999999998</v>
          </cell>
          <cell r="L16" t="str">
            <v>***</v>
          </cell>
        </row>
        <row r="17">
          <cell r="A17">
            <v>104</v>
          </cell>
          <cell r="B17" t="str">
            <v>ＫＹテクノ</v>
          </cell>
          <cell r="C17">
            <v>11</v>
          </cell>
          <cell r="D17" t="str">
            <v>製品J</v>
          </cell>
          <cell r="E17">
            <v>490</v>
          </cell>
          <cell r="F17">
            <v>463</v>
          </cell>
          <cell r="G17">
            <v>435683</v>
          </cell>
          <cell r="H17">
            <v>41670</v>
          </cell>
          <cell r="I17">
            <v>15275</v>
          </cell>
          <cell r="J17">
            <v>492628</v>
          </cell>
          <cell r="K17">
            <v>0.94499999999999995</v>
          </cell>
          <cell r="L17" t="str">
            <v>***</v>
          </cell>
        </row>
      </sheetData>
      <sheetData sheetId="8"/>
      <sheetData sheetId="9">
        <row r="9">
          <cell r="A9" t="str">
            <v>CO</v>
          </cell>
          <cell r="B9" t="str">
            <v>リース先名</v>
          </cell>
          <cell r="C9" t="str">
            <v>番号</v>
          </cell>
          <cell r="D9" t="str">
            <v>商品名</v>
          </cell>
          <cell r="E9" t="str">
            <v>日数</v>
          </cell>
          <cell r="F9" t="str">
            <v>基本料金</v>
          </cell>
          <cell r="G9" t="str">
            <v>追加料金</v>
          </cell>
          <cell r="H9" t="str">
            <v>OP</v>
          </cell>
          <cell r="I9" t="str">
            <v>OP料金</v>
          </cell>
          <cell r="J9" t="str">
            <v>補償料</v>
          </cell>
          <cell r="K9" t="str">
            <v>料金合計</v>
          </cell>
          <cell r="L9" t="str">
            <v>評価</v>
          </cell>
        </row>
        <row r="10">
          <cell r="A10">
            <v>104</v>
          </cell>
          <cell r="B10" t="str">
            <v>アサヒ重機</v>
          </cell>
          <cell r="C10">
            <v>14</v>
          </cell>
          <cell r="D10" t="str">
            <v>商品V</v>
          </cell>
          <cell r="E10">
            <v>54</v>
          </cell>
          <cell r="F10">
            <v>85500</v>
          </cell>
          <cell r="G10">
            <v>34200</v>
          </cell>
          <cell r="H10" t="str">
            <v>A</v>
          </cell>
          <cell r="I10">
            <v>8550</v>
          </cell>
          <cell r="J10">
            <v>3472</v>
          </cell>
          <cell r="K10">
            <v>131722</v>
          </cell>
          <cell r="L10" t="str">
            <v>*</v>
          </cell>
        </row>
        <row r="11">
          <cell r="A11">
            <v>103</v>
          </cell>
          <cell r="B11" t="str">
            <v>ＪＨＰ電機</v>
          </cell>
          <cell r="C11">
            <v>12</v>
          </cell>
          <cell r="D11" t="str">
            <v>商品T</v>
          </cell>
          <cell r="E11">
            <v>51</v>
          </cell>
          <cell r="F11">
            <v>81300</v>
          </cell>
          <cell r="G11">
            <v>28455</v>
          </cell>
          <cell r="H11" t="str">
            <v>B</v>
          </cell>
          <cell r="I11">
            <v>6504</v>
          </cell>
          <cell r="J11">
            <v>3183</v>
          </cell>
          <cell r="K11">
            <v>119442</v>
          </cell>
          <cell r="L11" t="str">
            <v>*</v>
          </cell>
        </row>
        <row r="12">
          <cell r="A12">
            <v>103</v>
          </cell>
          <cell r="B12" t="str">
            <v>ＪＨＰ電機</v>
          </cell>
          <cell r="C12">
            <v>14</v>
          </cell>
          <cell r="D12" t="str">
            <v>商品V</v>
          </cell>
          <cell r="E12">
            <v>40</v>
          </cell>
          <cell r="F12">
            <v>85500</v>
          </cell>
          <cell r="G12">
            <v>14250</v>
          </cell>
          <cell r="H12" t="str">
            <v>A</v>
          </cell>
          <cell r="I12">
            <v>8550</v>
          </cell>
          <cell r="J12">
            <v>2893</v>
          </cell>
          <cell r="K12">
            <v>111193</v>
          </cell>
          <cell r="L12" t="str">
            <v>*</v>
          </cell>
        </row>
        <row r="13">
          <cell r="A13">
            <v>101</v>
          </cell>
          <cell r="B13" t="str">
            <v>久保山建設</v>
          </cell>
          <cell r="C13">
            <v>12</v>
          </cell>
          <cell r="D13" t="str">
            <v>商品T</v>
          </cell>
          <cell r="E13">
            <v>45</v>
          </cell>
          <cell r="F13">
            <v>81300</v>
          </cell>
          <cell r="G13">
            <v>20325</v>
          </cell>
          <cell r="H13" t="str">
            <v>B</v>
          </cell>
          <cell r="I13">
            <v>6504</v>
          </cell>
          <cell r="J13">
            <v>2948</v>
          </cell>
          <cell r="K13">
            <v>111077</v>
          </cell>
          <cell r="L13" t="str">
            <v>*</v>
          </cell>
        </row>
        <row r="14">
          <cell r="A14">
            <v>102</v>
          </cell>
          <cell r="B14" t="str">
            <v>スター工業</v>
          </cell>
          <cell r="C14">
            <v>14</v>
          </cell>
          <cell r="D14" t="str">
            <v>商品V</v>
          </cell>
          <cell r="E14">
            <v>41</v>
          </cell>
          <cell r="F14">
            <v>85500</v>
          </cell>
          <cell r="G14">
            <v>15675</v>
          </cell>
          <cell r="H14" t="str">
            <v>C</v>
          </cell>
          <cell r="I14">
            <v>5130</v>
          </cell>
          <cell r="J14">
            <v>2935</v>
          </cell>
          <cell r="K14">
            <v>109240</v>
          </cell>
          <cell r="L14" t="str">
            <v>*</v>
          </cell>
        </row>
        <row r="15">
          <cell r="A15">
            <v>102</v>
          </cell>
          <cell r="B15" t="str">
            <v>スター工業</v>
          </cell>
          <cell r="C15">
            <v>12</v>
          </cell>
          <cell r="D15" t="str">
            <v>商品T</v>
          </cell>
          <cell r="E15">
            <v>37</v>
          </cell>
          <cell r="F15">
            <v>81300</v>
          </cell>
          <cell r="G15">
            <v>9485</v>
          </cell>
          <cell r="H15" t="str">
            <v>A</v>
          </cell>
          <cell r="I15">
            <v>8130</v>
          </cell>
          <cell r="J15">
            <v>2633</v>
          </cell>
          <cell r="K15">
            <v>101548</v>
          </cell>
          <cell r="L15" t="str">
            <v/>
          </cell>
        </row>
        <row r="16">
          <cell r="A16">
            <v>104</v>
          </cell>
          <cell r="B16" t="str">
            <v>アサヒ重機</v>
          </cell>
          <cell r="C16">
            <v>13</v>
          </cell>
          <cell r="D16" t="str">
            <v>商品U</v>
          </cell>
          <cell r="E16">
            <v>39</v>
          </cell>
          <cell r="F16">
            <v>79800</v>
          </cell>
          <cell r="G16">
            <v>11970</v>
          </cell>
          <cell r="H16" t="str">
            <v>B</v>
          </cell>
          <cell r="I16">
            <v>6384</v>
          </cell>
          <cell r="J16">
            <v>2662</v>
          </cell>
          <cell r="K16">
            <v>100816</v>
          </cell>
          <cell r="L16" t="str">
            <v/>
          </cell>
        </row>
        <row r="17">
          <cell r="A17">
            <v>101</v>
          </cell>
          <cell r="B17" t="str">
            <v>久保山建設</v>
          </cell>
          <cell r="C17">
            <v>13</v>
          </cell>
          <cell r="D17" t="str">
            <v>商品U</v>
          </cell>
          <cell r="E17">
            <v>28</v>
          </cell>
          <cell r="F17">
            <v>79800</v>
          </cell>
          <cell r="G17">
            <v>0</v>
          </cell>
          <cell r="H17" t="str">
            <v>A</v>
          </cell>
          <cell r="I17">
            <v>7980</v>
          </cell>
          <cell r="J17">
            <v>2315</v>
          </cell>
          <cell r="K17">
            <v>90095</v>
          </cell>
          <cell r="L17" t="str">
            <v/>
          </cell>
        </row>
        <row r="18">
          <cell r="A18">
            <v>102</v>
          </cell>
          <cell r="B18" t="str">
            <v>スター工業</v>
          </cell>
          <cell r="C18">
            <v>13</v>
          </cell>
          <cell r="D18" t="str">
            <v>商品U</v>
          </cell>
          <cell r="E18">
            <v>31</v>
          </cell>
          <cell r="F18">
            <v>79800</v>
          </cell>
          <cell r="G18">
            <v>1330</v>
          </cell>
          <cell r="H18" t="str">
            <v>B</v>
          </cell>
          <cell r="I18">
            <v>6384</v>
          </cell>
          <cell r="J18">
            <v>2353</v>
          </cell>
          <cell r="K18">
            <v>89867</v>
          </cell>
          <cell r="L18" t="str">
            <v/>
          </cell>
        </row>
        <row r="19">
          <cell r="A19">
            <v>101</v>
          </cell>
          <cell r="B19" t="str">
            <v>久保山建設</v>
          </cell>
          <cell r="C19">
            <v>11</v>
          </cell>
          <cell r="D19" t="str">
            <v>商品S</v>
          </cell>
          <cell r="E19">
            <v>43</v>
          </cell>
          <cell r="F19">
            <v>62100</v>
          </cell>
          <cell r="G19">
            <v>13455</v>
          </cell>
          <cell r="H19" t="str">
            <v>C</v>
          </cell>
          <cell r="I19">
            <v>3726</v>
          </cell>
          <cell r="J19">
            <v>2192</v>
          </cell>
          <cell r="K19">
            <v>81473</v>
          </cell>
          <cell r="L19" t="str">
            <v/>
          </cell>
        </row>
        <row r="20">
          <cell r="A20">
            <v>104</v>
          </cell>
          <cell r="B20" t="str">
            <v>アサヒ重機</v>
          </cell>
          <cell r="C20">
            <v>11</v>
          </cell>
          <cell r="D20" t="str">
            <v>商品S</v>
          </cell>
          <cell r="E20">
            <v>35</v>
          </cell>
          <cell r="F20">
            <v>62100</v>
          </cell>
          <cell r="G20">
            <v>5175</v>
          </cell>
          <cell r="H20" t="str">
            <v>C</v>
          </cell>
          <cell r="I20">
            <v>3726</v>
          </cell>
          <cell r="J20">
            <v>1951</v>
          </cell>
          <cell r="K20">
            <v>72952</v>
          </cell>
          <cell r="L20" t="str">
            <v/>
          </cell>
        </row>
        <row r="21">
          <cell r="A21">
            <v>103</v>
          </cell>
          <cell r="B21" t="str">
            <v>ＪＨＰ電機</v>
          </cell>
          <cell r="C21">
            <v>11</v>
          </cell>
          <cell r="D21" t="str">
            <v>商品S</v>
          </cell>
          <cell r="E21">
            <v>29</v>
          </cell>
          <cell r="F21">
            <v>62100</v>
          </cell>
          <cell r="G21">
            <v>0</v>
          </cell>
          <cell r="H21" t="str">
            <v>C</v>
          </cell>
          <cell r="I21">
            <v>3726</v>
          </cell>
          <cell r="J21">
            <v>1801</v>
          </cell>
          <cell r="K21">
            <v>67627</v>
          </cell>
          <cell r="L21" t="str">
            <v/>
          </cell>
        </row>
      </sheetData>
      <sheetData sheetId="10"/>
      <sheetData sheetId="11">
        <row r="16">
          <cell r="A16" t="str">
            <v>CO</v>
          </cell>
          <cell r="B16" t="str">
            <v>社員名</v>
          </cell>
          <cell r="C16" t="str">
            <v>等級</v>
          </cell>
          <cell r="D16" t="str">
            <v>基本給</v>
          </cell>
          <cell r="E16" t="str">
            <v>通勤距離</v>
          </cell>
          <cell r="F16" t="str">
            <v>出社率</v>
          </cell>
          <cell r="G16" t="str">
            <v>通勤手当</v>
          </cell>
          <cell r="H16" t="str">
            <v>査定</v>
          </cell>
          <cell r="I16" t="str">
            <v>営業手当</v>
          </cell>
          <cell r="J16" t="str">
            <v>職域手当</v>
          </cell>
          <cell r="K16" t="str">
            <v>総支給額</v>
          </cell>
          <cell r="L16" t="str">
            <v>判定</v>
          </cell>
        </row>
        <row r="17">
          <cell r="A17">
            <v>301</v>
          </cell>
          <cell r="B17" t="str">
            <v>藤森　健一</v>
          </cell>
          <cell r="C17" t="str">
            <v>A</v>
          </cell>
          <cell r="D17">
            <v>297600</v>
          </cell>
          <cell r="E17">
            <v>36</v>
          </cell>
          <cell r="F17">
            <v>0.8</v>
          </cell>
          <cell r="G17">
            <v>9216</v>
          </cell>
          <cell r="H17">
            <v>64</v>
          </cell>
          <cell r="I17">
            <v>30720</v>
          </cell>
          <cell r="J17">
            <v>22320</v>
          </cell>
          <cell r="K17">
            <v>359856</v>
          </cell>
          <cell r="L17" t="str">
            <v>###</v>
          </cell>
        </row>
        <row r="18">
          <cell r="A18">
            <v>302</v>
          </cell>
          <cell r="B18" t="str">
            <v>鈴木　政治</v>
          </cell>
          <cell r="C18" t="str">
            <v>A</v>
          </cell>
          <cell r="D18">
            <v>297600</v>
          </cell>
          <cell r="E18">
            <v>48</v>
          </cell>
          <cell r="F18">
            <v>0.65</v>
          </cell>
          <cell r="G18">
            <v>8112</v>
          </cell>
          <cell r="H18">
            <v>55</v>
          </cell>
          <cell r="I18">
            <v>26400</v>
          </cell>
          <cell r="J18">
            <v>22320</v>
          </cell>
          <cell r="K18">
            <v>354432</v>
          </cell>
          <cell r="L18" t="str">
            <v>###</v>
          </cell>
        </row>
        <row r="19">
          <cell r="A19">
            <v>103</v>
          </cell>
          <cell r="B19" t="str">
            <v>長谷川　誠</v>
          </cell>
          <cell r="C19" t="str">
            <v>B</v>
          </cell>
          <cell r="D19">
            <v>283800</v>
          </cell>
          <cell r="E19">
            <v>29</v>
          </cell>
          <cell r="F19">
            <v>0.85</v>
          </cell>
          <cell r="G19">
            <v>8381</v>
          </cell>
          <cell r="H19">
            <v>49</v>
          </cell>
          <cell r="I19">
            <v>23520</v>
          </cell>
          <cell r="J19">
            <v>25820</v>
          </cell>
          <cell r="K19">
            <v>341521</v>
          </cell>
          <cell r="L19" t="str">
            <v>#</v>
          </cell>
        </row>
        <row r="20">
          <cell r="A20">
            <v>303</v>
          </cell>
          <cell r="B20" t="str">
            <v>久保田　心</v>
          </cell>
          <cell r="C20" t="str">
            <v>D</v>
          </cell>
          <cell r="D20">
            <v>259500</v>
          </cell>
          <cell r="E20">
            <v>54</v>
          </cell>
          <cell r="F20">
            <v>0.75</v>
          </cell>
          <cell r="G20">
            <v>12150</v>
          </cell>
          <cell r="H20">
            <v>63</v>
          </cell>
          <cell r="I20">
            <v>30240</v>
          </cell>
          <cell r="J20">
            <v>19460</v>
          </cell>
          <cell r="K20">
            <v>321350</v>
          </cell>
          <cell r="L20" t="str">
            <v>##</v>
          </cell>
        </row>
        <row r="21">
          <cell r="A21">
            <v>201</v>
          </cell>
          <cell r="B21" t="str">
            <v>西　さおり</v>
          </cell>
          <cell r="C21" t="str">
            <v>C</v>
          </cell>
          <cell r="D21">
            <v>270200</v>
          </cell>
          <cell r="E21">
            <v>63</v>
          </cell>
          <cell r="F21">
            <v>0.7</v>
          </cell>
          <cell r="G21">
            <v>12348</v>
          </cell>
          <cell r="H21">
            <v>60</v>
          </cell>
          <cell r="I21">
            <v>28800</v>
          </cell>
          <cell r="J21">
            <v>22420</v>
          </cell>
          <cell r="K21">
            <v>333768</v>
          </cell>
          <cell r="L21" t="str">
            <v>##</v>
          </cell>
        </row>
        <row r="22">
          <cell r="A22">
            <v>102</v>
          </cell>
          <cell r="B22" t="str">
            <v>加藤　美香</v>
          </cell>
          <cell r="C22" t="str">
            <v>C</v>
          </cell>
          <cell r="D22">
            <v>270200</v>
          </cell>
          <cell r="E22">
            <v>52</v>
          </cell>
          <cell r="F22">
            <v>0.79</v>
          </cell>
          <cell r="G22">
            <v>12324</v>
          </cell>
          <cell r="H22">
            <v>54</v>
          </cell>
          <cell r="I22">
            <v>25920</v>
          </cell>
          <cell r="J22">
            <v>24580</v>
          </cell>
          <cell r="K22">
            <v>333024</v>
          </cell>
          <cell r="L22" t="str">
            <v>##</v>
          </cell>
        </row>
        <row r="23">
          <cell r="A23">
            <v>202</v>
          </cell>
          <cell r="B23" t="str">
            <v>大山　京介</v>
          </cell>
          <cell r="C23" t="str">
            <v>D</v>
          </cell>
          <cell r="D23">
            <v>259500</v>
          </cell>
          <cell r="E23">
            <v>47</v>
          </cell>
          <cell r="F23">
            <v>0.65</v>
          </cell>
          <cell r="G23">
            <v>7943</v>
          </cell>
          <cell r="H23">
            <v>52</v>
          </cell>
          <cell r="I23">
            <v>24960</v>
          </cell>
          <cell r="J23">
            <v>21530</v>
          </cell>
          <cell r="K23">
            <v>313933</v>
          </cell>
          <cell r="L23" t="str">
            <v>＃</v>
          </cell>
        </row>
        <row r="24">
          <cell r="A24">
            <v>101</v>
          </cell>
          <cell r="B24" t="str">
            <v>中川　正雄</v>
          </cell>
          <cell r="C24" t="str">
            <v>E</v>
          </cell>
          <cell r="D24">
            <v>246300</v>
          </cell>
          <cell r="E24">
            <v>38</v>
          </cell>
          <cell r="F24">
            <v>0.85</v>
          </cell>
          <cell r="G24">
            <v>10982</v>
          </cell>
          <cell r="H24">
            <v>57</v>
          </cell>
          <cell r="I24">
            <v>27360</v>
          </cell>
          <cell r="J24">
            <v>22410</v>
          </cell>
          <cell r="K24">
            <v>307052</v>
          </cell>
          <cell r="L24" t="str">
            <v>#</v>
          </cell>
        </row>
        <row r="25">
          <cell r="A25">
            <v>203</v>
          </cell>
          <cell r="B25" t="str">
            <v>渡部　清子</v>
          </cell>
          <cell r="C25" t="str">
            <v>E</v>
          </cell>
          <cell r="D25">
            <v>246300</v>
          </cell>
          <cell r="E25">
            <v>23</v>
          </cell>
          <cell r="F25">
            <v>0.9</v>
          </cell>
          <cell r="G25">
            <v>7452</v>
          </cell>
          <cell r="H25">
            <v>59</v>
          </cell>
          <cell r="I25">
            <v>28320</v>
          </cell>
          <cell r="J25">
            <v>20440</v>
          </cell>
          <cell r="K25">
            <v>302512</v>
          </cell>
          <cell r="L25" t="str">
            <v>#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E84F-0252-442A-81D8-6BD37D51FD36}">
  <dimension ref="A1:N31"/>
  <sheetViews>
    <sheetView topLeftCell="A22" workbookViewId="0">
      <selection activeCell="E31" sqref="E31"/>
    </sheetView>
  </sheetViews>
  <sheetFormatPr defaultRowHeight="18.75" x14ac:dyDescent="0.4"/>
  <cols>
    <col min="3" max="4" width="11" bestFit="1" customWidth="1"/>
    <col min="12" max="12" width="2.125" customWidth="1"/>
    <col min="13" max="13" width="4.5" bestFit="1" customWidth="1"/>
  </cols>
  <sheetData>
    <row r="1" spans="1:14" ht="19.5" thickBot="1" x14ac:dyDescent="0.45">
      <c r="A1" s="21" t="s">
        <v>0</v>
      </c>
      <c r="B1" s="21"/>
      <c r="C1" s="21"/>
      <c r="D1" s="21"/>
      <c r="E1" s="21"/>
      <c r="F1" s="21"/>
      <c r="G1" s="21"/>
      <c r="H1" s="21"/>
    </row>
    <row r="2" spans="1:14" x14ac:dyDescent="0.4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M2">
        <v>101</v>
      </c>
      <c r="N2" t="s">
        <v>9</v>
      </c>
    </row>
    <row r="3" spans="1:14" x14ac:dyDescent="0.4">
      <c r="A3" s="5">
        <v>11</v>
      </c>
      <c r="B3" s="6" t="s">
        <v>10</v>
      </c>
      <c r="C3" s="6">
        <v>43</v>
      </c>
      <c r="D3" s="7">
        <v>1644</v>
      </c>
      <c r="E3" s="7">
        <f>INT((D3-C3)*1.03)</f>
        <v>1649</v>
      </c>
      <c r="F3" s="7">
        <v>1174</v>
      </c>
      <c r="G3" s="7">
        <f>ROUNDUP(F3*1.28,-1)</f>
        <v>1510</v>
      </c>
      <c r="H3" s="8">
        <f>ROUNDUP(IF(E3&gt;=2100,G3*0.91,G3*0.79),0)</f>
        <v>1193</v>
      </c>
      <c r="M3">
        <v>102</v>
      </c>
      <c r="N3" t="s">
        <v>11</v>
      </c>
    </row>
    <row r="4" spans="1:14" x14ac:dyDescent="0.4">
      <c r="A4" s="5">
        <v>12</v>
      </c>
      <c r="B4" s="6" t="s">
        <v>12</v>
      </c>
      <c r="C4" s="6">
        <v>38</v>
      </c>
      <c r="D4" s="7">
        <v>2094</v>
      </c>
      <c r="E4" s="7">
        <f t="shared" ref="E4:E6" si="0">INT((D4-C4)*1.03)</f>
        <v>2117</v>
      </c>
      <c r="F4" s="7">
        <v>963</v>
      </c>
      <c r="G4" s="7">
        <f t="shared" ref="G4:G6" si="1">ROUNDUP(F4*1.28,-1)</f>
        <v>1240</v>
      </c>
      <c r="H4" s="8">
        <f t="shared" ref="H4:H6" si="2">ROUNDUP(IF(E4&gt;=2100,G4*0.91,G4*0.79),0)</f>
        <v>1129</v>
      </c>
      <c r="M4">
        <v>103</v>
      </c>
      <c r="N4" t="s">
        <v>13</v>
      </c>
    </row>
    <row r="5" spans="1:14" x14ac:dyDescent="0.4">
      <c r="A5" s="5">
        <v>13</v>
      </c>
      <c r="B5" s="6" t="s">
        <v>14</v>
      </c>
      <c r="C5" s="6">
        <v>46</v>
      </c>
      <c r="D5" s="7">
        <v>1732</v>
      </c>
      <c r="E5" s="7">
        <f t="shared" si="0"/>
        <v>1736</v>
      </c>
      <c r="F5" s="7">
        <v>1219</v>
      </c>
      <c r="G5" s="7">
        <f t="shared" si="1"/>
        <v>1570</v>
      </c>
      <c r="H5" s="8">
        <f t="shared" si="2"/>
        <v>1241</v>
      </c>
    </row>
    <row r="6" spans="1:14" x14ac:dyDescent="0.4">
      <c r="A6" s="5">
        <v>14</v>
      </c>
      <c r="B6" s="6" t="s">
        <v>15</v>
      </c>
      <c r="C6" s="6">
        <v>37</v>
      </c>
      <c r="D6" s="7">
        <v>2391</v>
      </c>
      <c r="E6" s="7">
        <f t="shared" si="0"/>
        <v>2424</v>
      </c>
      <c r="F6" s="7">
        <v>851</v>
      </c>
      <c r="G6" s="7">
        <f t="shared" si="1"/>
        <v>1090</v>
      </c>
      <c r="H6" s="8">
        <f t="shared" si="2"/>
        <v>992</v>
      </c>
    </row>
    <row r="7" spans="1:14" x14ac:dyDescent="0.4">
      <c r="A7" s="5"/>
      <c r="B7" s="6"/>
      <c r="C7" s="6"/>
      <c r="D7" s="6"/>
      <c r="E7" s="6"/>
      <c r="F7" s="6"/>
      <c r="G7" s="6"/>
      <c r="H7" s="9"/>
    </row>
    <row r="8" spans="1:14" ht="19.5" thickBot="1" x14ac:dyDescent="0.45">
      <c r="A8" s="10"/>
      <c r="B8" s="11" t="s">
        <v>16</v>
      </c>
      <c r="C8" s="12">
        <f>AVERAGE(C3:C6)</f>
        <v>41</v>
      </c>
      <c r="D8" s="12">
        <f t="shared" ref="D8:H8" si="3">AVERAGE(D3:D6)</f>
        <v>1965.25</v>
      </c>
      <c r="E8" s="12">
        <f t="shared" si="3"/>
        <v>1981.5</v>
      </c>
      <c r="F8" s="12">
        <f t="shared" si="3"/>
        <v>1051.75</v>
      </c>
      <c r="G8" s="12">
        <f t="shared" si="3"/>
        <v>1352.5</v>
      </c>
      <c r="H8" s="13">
        <f t="shared" si="3"/>
        <v>1138.75</v>
      </c>
    </row>
    <row r="10" spans="1:14" ht="19.5" thickBot="1" x14ac:dyDescent="0.45">
      <c r="A10" s="21" t="s">
        <v>17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4" x14ac:dyDescent="0.4">
      <c r="A11" s="2" t="s">
        <v>18</v>
      </c>
      <c r="B11" s="3" t="s">
        <v>19</v>
      </c>
      <c r="C11" s="3" t="s">
        <v>1</v>
      </c>
      <c r="D11" s="3" t="s">
        <v>2</v>
      </c>
      <c r="E11" s="3" t="s">
        <v>8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4" t="s">
        <v>25</v>
      </c>
    </row>
    <row r="12" spans="1:14" x14ac:dyDescent="0.4">
      <c r="A12" s="5">
        <v>103</v>
      </c>
      <c r="B12" s="6" t="str">
        <f t="shared" ref="B12:B23" si="4">VLOOKUP(A12,$M$2:$N$4,2,0)</f>
        <v>鈴木商会</v>
      </c>
      <c r="C12" s="6">
        <v>13</v>
      </c>
      <c r="D12" s="6" t="str">
        <f t="shared" ref="D12:D23" si="5">VLOOKUP($C12,$A$3:$H$6,2,0)</f>
        <v>商品C</v>
      </c>
      <c r="E12" s="7">
        <f t="shared" ref="E12:E23" si="6">VLOOKUP($C12,$A$3:$H$6,8,0)</f>
        <v>1241</v>
      </c>
      <c r="F12" s="6">
        <v>445</v>
      </c>
      <c r="G12" s="6">
        <v>404</v>
      </c>
      <c r="H12" s="7">
        <f t="shared" ref="H12:H23" si="7">E12*G12</f>
        <v>501364</v>
      </c>
      <c r="I12" s="7">
        <f t="shared" ref="I12:I23" si="8">INT(H12*8.9%)</f>
        <v>44621</v>
      </c>
      <c r="J12" s="6">
        <f t="shared" ref="J12:J23" si="9">INT(G12/F12*100)</f>
        <v>90</v>
      </c>
      <c r="K12" s="9" t="str">
        <f t="shared" ref="K12:K23" si="10">IF(AND(I12&gt;=65000,J12&gt;=93),"A",IF(OR(I12&gt;=65000,J12&gt;=93),"B","C"))</f>
        <v>C</v>
      </c>
    </row>
    <row r="13" spans="1:14" x14ac:dyDescent="0.4">
      <c r="A13" s="5">
        <v>103</v>
      </c>
      <c r="B13" s="6" t="str">
        <f t="shared" si="4"/>
        <v>鈴木商会</v>
      </c>
      <c r="C13" s="6">
        <v>11</v>
      </c>
      <c r="D13" s="6" t="str">
        <f t="shared" si="5"/>
        <v>商品A</v>
      </c>
      <c r="E13" s="7">
        <f t="shared" si="6"/>
        <v>1193</v>
      </c>
      <c r="F13" s="6">
        <v>521</v>
      </c>
      <c r="G13" s="6">
        <v>492</v>
      </c>
      <c r="H13" s="7">
        <f t="shared" si="7"/>
        <v>586956</v>
      </c>
      <c r="I13" s="7">
        <f t="shared" si="8"/>
        <v>52239</v>
      </c>
      <c r="J13" s="6">
        <f t="shared" si="9"/>
        <v>94</v>
      </c>
      <c r="K13" s="9" t="str">
        <f t="shared" si="10"/>
        <v>B</v>
      </c>
    </row>
    <row r="14" spans="1:14" x14ac:dyDescent="0.4">
      <c r="A14" s="5">
        <v>102</v>
      </c>
      <c r="B14" s="6" t="str">
        <f t="shared" si="4"/>
        <v>渡辺総業</v>
      </c>
      <c r="C14" s="6">
        <v>11</v>
      </c>
      <c r="D14" s="6" t="str">
        <f t="shared" si="5"/>
        <v>商品A</v>
      </c>
      <c r="E14" s="7">
        <f t="shared" si="6"/>
        <v>1193</v>
      </c>
      <c r="F14" s="6">
        <v>547</v>
      </c>
      <c r="G14" s="6">
        <v>521</v>
      </c>
      <c r="H14" s="7">
        <f t="shared" si="7"/>
        <v>621553</v>
      </c>
      <c r="I14" s="7">
        <f t="shared" si="8"/>
        <v>55318</v>
      </c>
      <c r="J14" s="6">
        <f t="shared" si="9"/>
        <v>95</v>
      </c>
      <c r="K14" s="9" t="str">
        <f t="shared" si="10"/>
        <v>B</v>
      </c>
    </row>
    <row r="15" spans="1:14" x14ac:dyDescent="0.4">
      <c r="A15" s="5">
        <v>101</v>
      </c>
      <c r="B15" s="6" t="str">
        <f t="shared" si="4"/>
        <v>東海商事</v>
      </c>
      <c r="C15" s="6">
        <v>11</v>
      </c>
      <c r="D15" s="6" t="str">
        <f t="shared" si="5"/>
        <v>商品A</v>
      </c>
      <c r="E15" s="7">
        <f t="shared" si="6"/>
        <v>1193</v>
      </c>
      <c r="F15" s="6">
        <v>586</v>
      </c>
      <c r="G15" s="6">
        <v>538</v>
      </c>
      <c r="H15" s="7">
        <f t="shared" si="7"/>
        <v>641834</v>
      </c>
      <c r="I15" s="7">
        <f t="shared" si="8"/>
        <v>57123</v>
      </c>
      <c r="J15" s="6">
        <f t="shared" si="9"/>
        <v>91</v>
      </c>
      <c r="K15" s="9" t="str">
        <f t="shared" si="10"/>
        <v>C</v>
      </c>
    </row>
    <row r="16" spans="1:14" x14ac:dyDescent="0.4">
      <c r="A16" s="5">
        <v>101</v>
      </c>
      <c r="B16" s="6" t="str">
        <f t="shared" si="4"/>
        <v>東海商事</v>
      </c>
      <c r="C16" s="6">
        <v>13</v>
      </c>
      <c r="D16" s="6" t="str">
        <f t="shared" si="5"/>
        <v>商品C</v>
      </c>
      <c r="E16" s="7">
        <f t="shared" si="6"/>
        <v>1241</v>
      </c>
      <c r="F16" s="6">
        <v>627</v>
      </c>
      <c r="G16" s="6">
        <v>586</v>
      </c>
      <c r="H16" s="7">
        <f t="shared" si="7"/>
        <v>727226</v>
      </c>
      <c r="I16" s="7">
        <f t="shared" si="8"/>
        <v>64723</v>
      </c>
      <c r="J16" s="6">
        <f t="shared" si="9"/>
        <v>93</v>
      </c>
      <c r="K16" s="9" t="str">
        <f t="shared" si="10"/>
        <v>B</v>
      </c>
    </row>
    <row r="17" spans="1:11" x14ac:dyDescent="0.4">
      <c r="A17" s="5">
        <v>101</v>
      </c>
      <c r="B17" s="6" t="str">
        <f t="shared" si="4"/>
        <v>東海商事</v>
      </c>
      <c r="C17" s="6">
        <v>12</v>
      </c>
      <c r="D17" s="6" t="str">
        <f t="shared" si="5"/>
        <v>商品B</v>
      </c>
      <c r="E17" s="7">
        <f t="shared" si="6"/>
        <v>1129</v>
      </c>
      <c r="F17" s="6">
        <v>643</v>
      </c>
      <c r="G17" s="6">
        <v>614</v>
      </c>
      <c r="H17" s="7">
        <f t="shared" si="7"/>
        <v>693206</v>
      </c>
      <c r="I17" s="7">
        <f t="shared" si="8"/>
        <v>61695</v>
      </c>
      <c r="J17" s="6">
        <f t="shared" si="9"/>
        <v>95</v>
      </c>
      <c r="K17" s="9" t="str">
        <f t="shared" si="10"/>
        <v>B</v>
      </c>
    </row>
    <row r="18" spans="1:11" x14ac:dyDescent="0.4">
      <c r="A18" s="5">
        <v>102</v>
      </c>
      <c r="B18" s="6" t="str">
        <f t="shared" si="4"/>
        <v>渡辺総業</v>
      </c>
      <c r="C18" s="6">
        <v>13</v>
      </c>
      <c r="D18" s="6" t="str">
        <f t="shared" si="5"/>
        <v>商品C</v>
      </c>
      <c r="E18" s="7">
        <f t="shared" si="6"/>
        <v>1241</v>
      </c>
      <c r="F18" s="6">
        <v>664</v>
      </c>
      <c r="G18" s="6">
        <v>629</v>
      </c>
      <c r="H18" s="7">
        <f t="shared" si="7"/>
        <v>780589</v>
      </c>
      <c r="I18" s="7">
        <f t="shared" si="8"/>
        <v>69472</v>
      </c>
      <c r="J18" s="6">
        <f t="shared" si="9"/>
        <v>94</v>
      </c>
      <c r="K18" s="9" t="str">
        <f t="shared" si="10"/>
        <v>A</v>
      </c>
    </row>
    <row r="19" spans="1:11" x14ac:dyDescent="0.4">
      <c r="A19" s="5">
        <v>102</v>
      </c>
      <c r="B19" s="6" t="str">
        <f t="shared" si="4"/>
        <v>渡辺総業</v>
      </c>
      <c r="C19" s="6">
        <v>12</v>
      </c>
      <c r="D19" s="6" t="str">
        <f t="shared" si="5"/>
        <v>商品B</v>
      </c>
      <c r="E19" s="7">
        <f t="shared" si="6"/>
        <v>1129</v>
      </c>
      <c r="F19" s="6">
        <v>690</v>
      </c>
      <c r="G19" s="6">
        <v>638</v>
      </c>
      <c r="H19" s="7">
        <f t="shared" si="7"/>
        <v>720302</v>
      </c>
      <c r="I19" s="7">
        <f t="shared" si="8"/>
        <v>64106</v>
      </c>
      <c r="J19" s="6">
        <f t="shared" si="9"/>
        <v>92</v>
      </c>
      <c r="K19" s="9" t="str">
        <f t="shared" si="10"/>
        <v>C</v>
      </c>
    </row>
    <row r="20" spans="1:11" x14ac:dyDescent="0.4">
      <c r="A20" s="5">
        <v>101</v>
      </c>
      <c r="B20" s="6" t="str">
        <f t="shared" si="4"/>
        <v>東海商事</v>
      </c>
      <c r="C20" s="6">
        <v>14</v>
      </c>
      <c r="D20" s="6" t="str">
        <f t="shared" si="5"/>
        <v>商品D</v>
      </c>
      <c r="E20" s="7">
        <f t="shared" si="6"/>
        <v>992</v>
      </c>
      <c r="F20" s="6">
        <v>712</v>
      </c>
      <c r="G20" s="6">
        <v>662</v>
      </c>
      <c r="H20" s="7">
        <f t="shared" si="7"/>
        <v>656704</v>
      </c>
      <c r="I20" s="7">
        <f t="shared" si="8"/>
        <v>58446</v>
      </c>
      <c r="J20" s="6">
        <f t="shared" si="9"/>
        <v>92</v>
      </c>
      <c r="K20" s="9" t="str">
        <f t="shared" si="10"/>
        <v>C</v>
      </c>
    </row>
    <row r="21" spans="1:11" x14ac:dyDescent="0.4">
      <c r="A21" s="5">
        <v>103</v>
      </c>
      <c r="B21" s="6" t="str">
        <f t="shared" si="4"/>
        <v>鈴木商会</v>
      </c>
      <c r="C21" s="6">
        <v>12</v>
      </c>
      <c r="D21" s="6" t="str">
        <f t="shared" si="5"/>
        <v>商品B</v>
      </c>
      <c r="E21" s="7">
        <f t="shared" si="6"/>
        <v>1129</v>
      </c>
      <c r="F21" s="6">
        <v>766</v>
      </c>
      <c r="G21" s="6">
        <v>714</v>
      </c>
      <c r="H21" s="7">
        <f t="shared" si="7"/>
        <v>806106</v>
      </c>
      <c r="I21" s="7">
        <f t="shared" si="8"/>
        <v>71743</v>
      </c>
      <c r="J21" s="6">
        <f t="shared" si="9"/>
        <v>93</v>
      </c>
      <c r="K21" s="9" t="str">
        <f t="shared" si="10"/>
        <v>A</v>
      </c>
    </row>
    <row r="22" spans="1:11" x14ac:dyDescent="0.4">
      <c r="A22" s="5">
        <v>103</v>
      </c>
      <c r="B22" s="6" t="str">
        <f t="shared" si="4"/>
        <v>鈴木商会</v>
      </c>
      <c r="C22" s="6">
        <v>14</v>
      </c>
      <c r="D22" s="6" t="str">
        <f t="shared" si="5"/>
        <v>商品D</v>
      </c>
      <c r="E22" s="7">
        <f t="shared" si="6"/>
        <v>992</v>
      </c>
      <c r="F22" s="6">
        <v>841</v>
      </c>
      <c r="G22" s="6">
        <v>781</v>
      </c>
      <c r="H22" s="7">
        <f t="shared" si="7"/>
        <v>774752</v>
      </c>
      <c r="I22" s="7">
        <f t="shared" si="8"/>
        <v>68952</v>
      </c>
      <c r="J22" s="6">
        <f t="shared" si="9"/>
        <v>92</v>
      </c>
      <c r="K22" s="9" t="str">
        <f t="shared" si="10"/>
        <v>B</v>
      </c>
    </row>
    <row r="23" spans="1:11" x14ac:dyDescent="0.4">
      <c r="A23" s="5">
        <v>102</v>
      </c>
      <c r="B23" s="6" t="str">
        <f t="shared" si="4"/>
        <v>渡辺総業</v>
      </c>
      <c r="C23" s="6">
        <v>14</v>
      </c>
      <c r="D23" s="6" t="str">
        <f t="shared" si="5"/>
        <v>商品D</v>
      </c>
      <c r="E23" s="7">
        <f t="shared" si="6"/>
        <v>992</v>
      </c>
      <c r="F23" s="6">
        <v>869</v>
      </c>
      <c r="G23" s="6">
        <v>813</v>
      </c>
      <c r="H23" s="7">
        <f t="shared" si="7"/>
        <v>806496</v>
      </c>
      <c r="I23" s="7">
        <f t="shared" si="8"/>
        <v>71778</v>
      </c>
      <c r="J23" s="6">
        <f t="shared" si="9"/>
        <v>93</v>
      </c>
      <c r="K23" s="9" t="str">
        <f t="shared" si="10"/>
        <v>A</v>
      </c>
    </row>
    <row r="24" spans="1:11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9"/>
    </row>
    <row r="25" spans="1:11" ht="19.5" thickBot="1" x14ac:dyDescent="0.45">
      <c r="A25" s="10"/>
      <c r="B25" s="11" t="s">
        <v>26</v>
      </c>
      <c r="C25" s="14"/>
      <c r="D25" s="14"/>
      <c r="E25" s="14"/>
      <c r="F25" s="12">
        <f>SUM(F12:F23)</f>
        <v>7911</v>
      </c>
      <c r="G25" s="12">
        <f t="shared" ref="G25:I25" si="11">SUM(G12:G23)</f>
        <v>7392</v>
      </c>
      <c r="H25" s="12">
        <f t="shared" si="11"/>
        <v>8317088</v>
      </c>
      <c r="I25" s="12">
        <f t="shared" si="11"/>
        <v>740216</v>
      </c>
      <c r="J25" s="14"/>
      <c r="K25" s="15"/>
    </row>
    <row r="27" spans="1:11" ht="19.5" thickBot="1" x14ac:dyDescent="0.45">
      <c r="A27" s="21" t="s">
        <v>27</v>
      </c>
      <c r="B27" s="21"/>
      <c r="C27" s="21"/>
    </row>
    <row r="28" spans="1:11" x14ac:dyDescent="0.4">
      <c r="A28" s="2" t="s">
        <v>19</v>
      </c>
      <c r="B28" s="3" t="s">
        <v>21</v>
      </c>
      <c r="C28" s="4" t="s">
        <v>23</v>
      </c>
      <c r="E28" s="16" t="s">
        <v>18</v>
      </c>
      <c r="F28" s="16" t="s">
        <v>18</v>
      </c>
      <c r="G28" s="16" t="s">
        <v>18</v>
      </c>
    </row>
    <row r="29" spans="1:11" x14ac:dyDescent="0.4">
      <c r="A29" s="5" t="s">
        <v>9</v>
      </c>
      <c r="B29" s="7">
        <f>DSUM(委託販売手数料一覧表1,B$28,$E$28:$E$29)</f>
        <v>2400</v>
      </c>
      <c r="C29" s="8">
        <f>DSUM(委託販売手数料一覧表1,C$28,$E$28:$E$29)</f>
        <v>241987</v>
      </c>
      <c r="E29" s="17">
        <v>101</v>
      </c>
      <c r="F29" s="17">
        <v>102</v>
      </c>
      <c r="G29" s="17">
        <v>103</v>
      </c>
    </row>
    <row r="30" spans="1:11" x14ac:dyDescent="0.4">
      <c r="A30" s="5" t="s">
        <v>11</v>
      </c>
      <c r="B30" s="7">
        <f>DSUM(委託販売手数料一覧表1,B$28,$F$28:$F$29)</f>
        <v>2601</v>
      </c>
      <c r="C30" s="8">
        <f>DSUM(委託販売手数料一覧表1,C$28,$F$28:$F$29)</f>
        <v>260674</v>
      </c>
      <c r="E30" s="18" t="s">
        <v>19</v>
      </c>
      <c r="F30" s="18" t="s">
        <v>19</v>
      </c>
      <c r="G30" s="18" t="s">
        <v>19</v>
      </c>
    </row>
    <row r="31" spans="1:11" ht="19.5" thickBot="1" x14ac:dyDescent="0.45">
      <c r="A31" s="10" t="s">
        <v>13</v>
      </c>
      <c r="B31" s="12">
        <f>DSUM(委託販売手数料一覧表1,B$28,$G$28:$G$29)</f>
        <v>2391</v>
      </c>
      <c r="C31" s="13">
        <f>DSUM(委託販売手数料一覧表1,C$28,$G$28:$G$29)</f>
        <v>237555</v>
      </c>
      <c r="E31" s="19" t="s">
        <v>9</v>
      </c>
      <c r="F31" s="19" t="s">
        <v>11</v>
      </c>
      <c r="G31" s="19" t="s">
        <v>13</v>
      </c>
    </row>
  </sheetData>
  <mergeCells count="3">
    <mergeCell ref="A1:H1"/>
    <mergeCell ref="A10:K10"/>
    <mergeCell ref="A27:C2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ECCF-4D8F-495F-BF42-5D699A68BE0F}">
  <dimension ref="A1:N31"/>
  <sheetViews>
    <sheetView tabSelected="1" topLeftCell="A7" workbookViewId="0">
      <selection activeCell="B29" sqref="B29"/>
    </sheetView>
  </sheetViews>
  <sheetFormatPr defaultRowHeight="18.75" x14ac:dyDescent="0.4"/>
  <cols>
    <col min="2" max="2" width="9.375" bestFit="1" customWidth="1"/>
    <col min="3" max="4" width="11" bestFit="1" customWidth="1"/>
    <col min="5" max="7" width="9" bestFit="1" customWidth="1"/>
    <col min="8" max="8" width="9.5" bestFit="1" customWidth="1"/>
    <col min="9" max="9" width="8" bestFit="1" customWidth="1"/>
    <col min="11" max="11" width="5.25" bestFit="1" customWidth="1"/>
    <col min="12" max="12" width="2.125" customWidth="1"/>
    <col min="13" max="13" width="6" bestFit="1" customWidth="1"/>
  </cols>
  <sheetData>
    <row r="1" spans="1:14" ht="19.5" thickBot="1" x14ac:dyDescent="0.45">
      <c r="A1" s="21" t="s">
        <v>0</v>
      </c>
      <c r="B1" s="21"/>
      <c r="C1" s="21"/>
      <c r="D1" s="21"/>
      <c r="E1" s="21"/>
      <c r="F1" s="21"/>
      <c r="G1" s="21"/>
      <c r="H1" s="21"/>
    </row>
    <row r="2" spans="1:14" ht="19.5" thickBot="1" x14ac:dyDescent="0.4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M2" s="21" t="s">
        <v>50</v>
      </c>
      <c r="N2" s="21"/>
    </row>
    <row r="3" spans="1:14" x14ac:dyDescent="0.4">
      <c r="A3" s="5">
        <v>11</v>
      </c>
      <c r="B3" s="6" t="s">
        <v>45</v>
      </c>
      <c r="C3" s="24">
        <v>43</v>
      </c>
      <c r="D3" s="24">
        <v>1644</v>
      </c>
      <c r="E3" s="24">
        <f>INT((D3-C3)*1.03)</f>
        <v>1649</v>
      </c>
      <c r="F3" s="24">
        <v>1174</v>
      </c>
      <c r="G3" s="24">
        <f>ROUNDUP(F3*1.28,-1)</f>
        <v>1510</v>
      </c>
      <c r="H3" s="25">
        <f>ROUNDUP(IF(E3&gt;=2100,G3*0.91,G3*0.79),0)</f>
        <v>1193</v>
      </c>
      <c r="M3" s="22" t="s">
        <v>49</v>
      </c>
      <c r="N3" s="23" t="s">
        <v>19</v>
      </c>
    </row>
    <row r="4" spans="1:14" x14ac:dyDescent="0.4">
      <c r="A4" s="5">
        <v>12</v>
      </c>
      <c r="B4" s="6" t="s">
        <v>46</v>
      </c>
      <c r="C4" s="24">
        <v>38</v>
      </c>
      <c r="D4" s="24">
        <v>2094</v>
      </c>
      <c r="E4" s="24">
        <f t="shared" ref="E4:E6" si="0">INT((D4-C4)*1.03)</f>
        <v>2117</v>
      </c>
      <c r="F4" s="24">
        <v>963</v>
      </c>
      <c r="G4" s="24">
        <f t="shared" ref="G4:G6" si="1">ROUNDUP(F4*1.28,-1)</f>
        <v>1240</v>
      </c>
      <c r="H4" s="25">
        <f t="shared" ref="H4:H6" si="2">ROUNDUP(IF(E4&gt;=2100,G4*0.91,G4*0.79),0)</f>
        <v>1129</v>
      </c>
      <c r="M4" s="5">
        <v>101</v>
      </c>
      <c r="N4" s="9" t="s">
        <v>9</v>
      </c>
    </row>
    <row r="5" spans="1:14" x14ac:dyDescent="0.4">
      <c r="A5" s="5">
        <v>13</v>
      </c>
      <c r="B5" s="6" t="s">
        <v>47</v>
      </c>
      <c r="C5" s="24">
        <v>46</v>
      </c>
      <c r="D5" s="24">
        <v>1732</v>
      </c>
      <c r="E5" s="24">
        <f t="shared" si="0"/>
        <v>1736</v>
      </c>
      <c r="F5" s="24">
        <v>1219</v>
      </c>
      <c r="G5" s="24">
        <f t="shared" si="1"/>
        <v>1570</v>
      </c>
      <c r="H5" s="25">
        <f t="shared" si="2"/>
        <v>1241</v>
      </c>
      <c r="M5" s="5">
        <v>102</v>
      </c>
      <c r="N5" s="9" t="s">
        <v>11</v>
      </c>
    </row>
    <row r="6" spans="1:14" ht="19.5" thickBot="1" x14ac:dyDescent="0.45">
      <c r="A6" s="5">
        <v>14</v>
      </c>
      <c r="B6" s="6" t="s">
        <v>48</v>
      </c>
      <c r="C6" s="24">
        <v>37</v>
      </c>
      <c r="D6" s="24">
        <v>2391</v>
      </c>
      <c r="E6" s="24">
        <f t="shared" si="0"/>
        <v>2424</v>
      </c>
      <c r="F6" s="24">
        <v>851</v>
      </c>
      <c r="G6" s="24">
        <f t="shared" si="1"/>
        <v>1090</v>
      </c>
      <c r="H6" s="25">
        <f t="shared" si="2"/>
        <v>992</v>
      </c>
      <c r="M6" s="10">
        <v>103</v>
      </c>
      <c r="N6" s="15" t="s">
        <v>13</v>
      </c>
    </row>
    <row r="7" spans="1:14" x14ac:dyDescent="0.4">
      <c r="A7" s="5"/>
      <c r="B7" s="6"/>
      <c r="C7" s="6"/>
      <c r="D7" s="6"/>
      <c r="E7" s="6"/>
      <c r="F7" s="6"/>
      <c r="G7" s="6"/>
      <c r="H7" s="9"/>
    </row>
    <row r="8" spans="1:14" ht="19.5" thickBot="1" x14ac:dyDescent="0.45">
      <c r="A8" s="10"/>
      <c r="B8" s="11" t="s">
        <v>16</v>
      </c>
      <c r="C8" s="26">
        <f>AVERAGE(C3:C6)</f>
        <v>41</v>
      </c>
      <c r="D8" s="26">
        <f t="shared" ref="D8:H8" si="3">AVERAGE(D3:D6)</f>
        <v>1965.25</v>
      </c>
      <c r="E8" s="26">
        <f t="shared" si="3"/>
        <v>1981.5</v>
      </c>
      <c r="F8" s="26">
        <f t="shared" si="3"/>
        <v>1051.75</v>
      </c>
      <c r="G8" s="26">
        <f t="shared" si="3"/>
        <v>1352.5</v>
      </c>
      <c r="H8" s="27">
        <f t="shared" si="3"/>
        <v>1138.75</v>
      </c>
    </row>
    <row r="10" spans="1:14" ht="19.5" thickBot="1" x14ac:dyDescent="0.45">
      <c r="A10" s="21" t="s">
        <v>17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4" x14ac:dyDescent="0.4">
      <c r="A11" s="2" t="s">
        <v>18</v>
      </c>
      <c r="B11" s="3" t="s">
        <v>19</v>
      </c>
      <c r="C11" s="3" t="s">
        <v>1</v>
      </c>
      <c r="D11" s="3" t="s">
        <v>2</v>
      </c>
      <c r="E11" s="3" t="s">
        <v>8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4" t="s">
        <v>25</v>
      </c>
    </row>
    <row r="12" spans="1:14" x14ac:dyDescent="0.4">
      <c r="A12" s="5">
        <v>103</v>
      </c>
      <c r="B12" s="6" t="str">
        <f>VLOOKUP(A12,$M$4:$N$6,2,0)</f>
        <v>鈴木商会</v>
      </c>
      <c r="C12" s="6">
        <v>13</v>
      </c>
      <c r="D12" s="6" t="str">
        <f>VLOOKUP(C12,$A$3:$H$6,2,0)</f>
        <v>商品C</v>
      </c>
      <c r="E12" s="24">
        <f>VLOOKUP(C12,$A$3:$H$6,8,0)</f>
        <v>1241</v>
      </c>
      <c r="F12" s="24">
        <v>445</v>
      </c>
      <c r="G12" s="24">
        <v>404</v>
      </c>
      <c r="H12" s="24">
        <f>E12*G12</f>
        <v>501364</v>
      </c>
      <c r="I12" s="24">
        <f>INT(H12*8.9%)</f>
        <v>44621</v>
      </c>
      <c r="J12" s="6">
        <f>INT(G12/F12*100)</f>
        <v>90</v>
      </c>
      <c r="K12" s="9" t="str">
        <f>IF(AND(I12&gt;=65000,J12&gt;=93),"A",IF(OR(I12&gt;=65000,J12&gt;=93),"B","C"))</f>
        <v>C</v>
      </c>
    </row>
    <row r="13" spans="1:14" x14ac:dyDescent="0.4">
      <c r="A13" s="5">
        <v>103</v>
      </c>
      <c r="B13" s="6" t="str">
        <f>VLOOKUP(A13,$M$4:$N$6,2,0)</f>
        <v>鈴木商会</v>
      </c>
      <c r="C13" s="6">
        <v>11</v>
      </c>
      <c r="D13" s="6" t="str">
        <f>VLOOKUP(C13,$A$3:$H$6,2,0)</f>
        <v>商品A</v>
      </c>
      <c r="E13" s="24">
        <f>VLOOKUP(C13,$A$3:$H$6,8,0)</f>
        <v>1193</v>
      </c>
      <c r="F13" s="24">
        <v>521</v>
      </c>
      <c r="G13" s="24">
        <v>492</v>
      </c>
      <c r="H13" s="24">
        <f>E13*G13</f>
        <v>586956</v>
      </c>
      <c r="I13" s="24">
        <f>INT(H13*8.9%)</f>
        <v>52239</v>
      </c>
      <c r="J13" s="6">
        <f>INT(G13/F13*100)</f>
        <v>94</v>
      </c>
      <c r="K13" s="9" t="str">
        <f>IF(AND(I13&gt;=65000,J13&gt;=93),"A",IF(OR(I13&gt;=65000,J13&gt;=93),"B","C"))</f>
        <v>B</v>
      </c>
    </row>
    <row r="14" spans="1:14" x14ac:dyDescent="0.4">
      <c r="A14" s="5">
        <v>102</v>
      </c>
      <c r="B14" s="6" t="str">
        <f>VLOOKUP(A14,$M$4:$N$6,2,0)</f>
        <v>渡辺総業</v>
      </c>
      <c r="C14" s="6">
        <v>11</v>
      </c>
      <c r="D14" s="6" t="str">
        <f>VLOOKUP(C14,$A$3:$H$6,2,0)</f>
        <v>商品A</v>
      </c>
      <c r="E14" s="24">
        <f>VLOOKUP(C14,$A$3:$H$6,8,0)</f>
        <v>1193</v>
      </c>
      <c r="F14" s="24">
        <v>547</v>
      </c>
      <c r="G14" s="24">
        <v>521</v>
      </c>
      <c r="H14" s="24">
        <f>E14*G14</f>
        <v>621553</v>
      </c>
      <c r="I14" s="24">
        <f>INT(H14*8.9%)</f>
        <v>55318</v>
      </c>
      <c r="J14" s="6">
        <f>INT(G14/F14*100)</f>
        <v>95</v>
      </c>
      <c r="K14" s="9" t="str">
        <f>IF(AND(I14&gt;=65000,J14&gt;=93),"A",IF(OR(I14&gt;=65000,J14&gt;=93),"B","C"))</f>
        <v>B</v>
      </c>
    </row>
    <row r="15" spans="1:14" x14ac:dyDescent="0.4">
      <c r="A15" s="5">
        <v>101</v>
      </c>
      <c r="B15" s="6" t="str">
        <f>VLOOKUP(A15,$M$4:$N$6,2,0)</f>
        <v>東海商事</v>
      </c>
      <c r="C15" s="6">
        <v>11</v>
      </c>
      <c r="D15" s="6" t="str">
        <f>VLOOKUP(C15,$A$3:$H$6,2,0)</f>
        <v>商品A</v>
      </c>
      <c r="E15" s="24">
        <f>VLOOKUP(C15,$A$3:$H$6,8,0)</f>
        <v>1193</v>
      </c>
      <c r="F15" s="24">
        <v>586</v>
      </c>
      <c r="G15" s="24">
        <v>538</v>
      </c>
      <c r="H15" s="24">
        <f>E15*G15</f>
        <v>641834</v>
      </c>
      <c r="I15" s="24">
        <f>INT(H15*8.9%)</f>
        <v>57123</v>
      </c>
      <c r="J15" s="6">
        <f>INT(G15/F15*100)</f>
        <v>91</v>
      </c>
      <c r="K15" s="9" t="str">
        <f>IF(AND(I15&gt;=65000,J15&gt;=93),"A",IF(OR(I15&gt;=65000,J15&gt;=93),"B","C"))</f>
        <v>C</v>
      </c>
    </row>
    <row r="16" spans="1:14" x14ac:dyDescent="0.4">
      <c r="A16" s="5">
        <v>101</v>
      </c>
      <c r="B16" s="6" t="str">
        <f>VLOOKUP(A16,$M$4:$N$6,2,0)</f>
        <v>東海商事</v>
      </c>
      <c r="C16" s="6">
        <v>13</v>
      </c>
      <c r="D16" s="6" t="str">
        <f>VLOOKUP(C16,$A$3:$H$6,2,0)</f>
        <v>商品C</v>
      </c>
      <c r="E16" s="24">
        <f>VLOOKUP(C16,$A$3:$H$6,8,0)</f>
        <v>1241</v>
      </c>
      <c r="F16" s="24">
        <v>627</v>
      </c>
      <c r="G16" s="24">
        <v>586</v>
      </c>
      <c r="H16" s="24">
        <f>E16*G16</f>
        <v>727226</v>
      </c>
      <c r="I16" s="24">
        <f>INT(H16*8.9%)</f>
        <v>64723</v>
      </c>
      <c r="J16" s="6">
        <f>INT(G16/F16*100)</f>
        <v>93</v>
      </c>
      <c r="K16" s="9" t="str">
        <f>IF(AND(I16&gt;=65000,J16&gt;=93),"A",IF(OR(I16&gt;=65000,J16&gt;=93),"B","C"))</f>
        <v>B</v>
      </c>
    </row>
    <row r="17" spans="1:11" x14ac:dyDescent="0.4">
      <c r="A17" s="5">
        <v>101</v>
      </c>
      <c r="B17" s="6" t="str">
        <f>VLOOKUP(A17,$M$4:$N$6,2,0)</f>
        <v>東海商事</v>
      </c>
      <c r="C17" s="6">
        <v>12</v>
      </c>
      <c r="D17" s="6" t="str">
        <f>VLOOKUP(C17,$A$3:$H$6,2,0)</f>
        <v>商品B</v>
      </c>
      <c r="E17" s="24">
        <f>VLOOKUP(C17,$A$3:$H$6,8,0)</f>
        <v>1129</v>
      </c>
      <c r="F17" s="24">
        <v>643</v>
      </c>
      <c r="G17" s="24">
        <v>614</v>
      </c>
      <c r="H17" s="24">
        <f>E17*G17</f>
        <v>693206</v>
      </c>
      <c r="I17" s="24">
        <f>INT(H17*8.9%)</f>
        <v>61695</v>
      </c>
      <c r="J17" s="6">
        <f>INT(G17/F17*100)</f>
        <v>95</v>
      </c>
      <c r="K17" s="9" t="str">
        <f>IF(AND(I17&gt;=65000,J17&gt;=93),"A",IF(OR(I17&gt;=65000,J17&gt;=93),"B","C"))</f>
        <v>B</v>
      </c>
    </row>
    <row r="18" spans="1:11" x14ac:dyDescent="0.4">
      <c r="A18" s="5">
        <v>102</v>
      </c>
      <c r="B18" s="6" t="str">
        <f>VLOOKUP(A18,$M$4:$N$6,2,0)</f>
        <v>渡辺総業</v>
      </c>
      <c r="C18" s="6">
        <v>13</v>
      </c>
      <c r="D18" s="6" t="str">
        <f>VLOOKUP(C18,$A$3:$H$6,2,0)</f>
        <v>商品C</v>
      </c>
      <c r="E18" s="24">
        <f>VLOOKUP(C18,$A$3:$H$6,8,0)</f>
        <v>1241</v>
      </c>
      <c r="F18" s="24">
        <v>664</v>
      </c>
      <c r="G18" s="24">
        <v>629</v>
      </c>
      <c r="H18" s="24">
        <f>E18*G18</f>
        <v>780589</v>
      </c>
      <c r="I18" s="24">
        <f>INT(H18*8.9%)</f>
        <v>69472</v>
      </c>
      <c r="J18" s="6">
        <f>INT(G18/F18*100)</f>
        <v>94</v>
      </c>
      <c r="K18" s="9" t="str">
        <f>IF(AND(I18&gt;=65000,J18&gt;=93),"A",IF(OR(I18&gt;=65000,J18&gt;=93),"B","C"))</f>
        <v>A</v>
      </c>
    </row>
    <row r="19" spans="1:11" x14ac:dyDescent="0.4">
      <c r="A19" s="5">
        <v>102</v>
      </c>
      <c r="B19" s="6" t="str">
        <f>VLOOKUP(A19,$M$4:$N$6,2,0)</f>
        <v>渡辺総業</v>
      </c>
      <c r="C19" s="6">
        <v>12</v>
      </c>
      <c r="D19" s="6" t="str">
        <f>VLOOKUP(C19,$A$3:$H$6,2,0)</f>
        <v>商品B</v>
      </c>
      <c r="E19" s="24">
        <f>VLOOKUP(C19,$A$3:$H$6,8,0)</f>
        <v>1129</v>
      </c>
      <c r="F19" s="24">
        <v>690</v>
      </c>
      <c r="G19" s="24">
        <v>638</v>
      </c>
      <c r="H19" s="24">
        <f>E19*G19</f>
        <v>720302</v>
      </c>
      <c r="I19" s="24">
        <f>INT(H19*8.9%)</f>
        <v>64106</v>
      </c>
      <c r="J19" s="6">
        <f>INT(G19/F19*100)</f>
        <v>92</v>
      </c>
      <c r="K19" s="9" t="str">
        <f>IF(AND(I19&gt;=65000,J19&gt;=93),"A",IF(OR(I19&gt;=65000,J19&gt;=93),"B","C"))</f>
        <v>C</v>
      </c>
    </row>
    <row r="20" spans="1:11" x14ac:dyDescent="0.4">
      <c r="A20" s="5">
        <v>101</v>
      </c>
      <c r="B20" s="6" t="str">
        <f>VLOOKUP(A20,$M$4:$N$6,2,0)</f>
        <v>東海商事</v>
      </c>
      <c r="C20" s="6">
        <v>14</v>
      </c>
      <c r="D20" s="6" t="str">
        <f>VLOOKUP(C20,$A$3:$H$6,2,0)</f>
        <v>商品D</v>
      </c>
      <c r="E20" s="24">
        <f>VLOOKUP(C20,$A$3:$H$6,8,0)</f>
        <v>992</v>
      </c>
      <c r="F20" s="24">
        <v>712</v>
      </c>
      <c r="G20" s="24">
        <v>662</v>
      </c>
      <c r="H20" s="24">
        <f>E20*G20</f>
        <v>656704</v>
      </c>
      <c r="I20" s="24">
        <f>INT(H20*8.9%)</f>
        <v>58446</v>
      </c>
      <c r="J20" s="6">
        <f>INT(G20/F20*100)</f>
        <v>92</v>
      </c>
      <c r="K20" s="9" t="str">
        <f>IF(AND(I20&gt;=65000,J20&gt;=93),"A",IF(OR(I20&gt;=65000,J20&gt;=93),"B","C"))</f>
        <v>C</v>
      </c>
    </row>
    <row r="21" spans="1:11" x14ac:dyDescent="0.4">
      <c r="A21" s="5">
        <v>103</v>
      </c>
      <c r="B21" s="6" t="str">
        <f>VLOOKUP(A21,$M$4:$N$6,2,0)</f>
        <v>鈴木商会</v>
      </c>
      <c r="C21" s="6">
        <v>12</v>
      </c>
      <c r="D21" s="6" t="str">
        <f>VLOOKUP(C21,$A$3:$H$6,2,0)</f>
        <v>商品B</v>
      </c>
      <c r="E21" s="24">
        <f>VLOOKUP(C21,$A$3:$H$6,8,0)</f>
        <v>1129</v>
      </c>
      <c r="F21" s="24">
        <v>766</v>
      </c>
      <c r="G21" s="24">
        <v>714</v>
      </c>
      <c r="H21" s="24">
        <f>E21*G21</f>
        <v>806106</v>
      </c>
      <c r="I21" s="24">
        <f>INT(H21*8.9%)</f>
        <v>71743</v>
      </c>
      <c r="J21" s="6">
        <f>INT(G21/F21*100)</f>
        <v>93</v>
      </c>
      <c r="K21" s="9" t="str">
        <f>IF(AND(I21&gt;=65000,J21&gt;=93),"A",IF(OR(I21&gt;=65000,J21&gt;=93),"B","C"))</f>
        <v>A</v>
      </c>
    </row>
    <row r="22" spans="1:11" x14ac:dyDescent="0.4">
      <c r="A22" s="5">
        <v>103</v>
      </c>
      <c r="B22" s="6" t="str">
        <f>VLOOKUP(A22,$M$4:$N$6,2,0)</f>
        <v>鈴木商会</v>
      </c>
      <c r="C22" s="6">
        <v>14</v>
      </c>
      <c r="D22" s="6" t="str">
        <f>VLOOKUP(C22,$A$3:$H$6,2,0)</f>
        <v>商品D</v>
      </c>
      <c r="E22" s="24">
        <f>VLOOKUP(C22,$A$3:$H$6,8,0)</f>
        <v>992</v>
      </c>
      <c r="F22" s="24">
        <v>841</v>
      </c>
      <c r="G22" s="24">
        <v>781</v>
      </c>
      <c r="H22" s="24">
        <f>E22*G22</f>
        <v>774752</v>
      </c>
      <c r="I22" s="24">
        <f>INT(H22*8.9%)</f>
        <v>68952</v>
      </c>
      <c r="J22" s="6">
        <f>INT(G22/F22*100)</f>
        <v>92</v>
      </c>
      <c r="K22" s="9" t="str">
        <f>IF(AND(I22&gt;=65000,J22&gt;=93),"A",IF(OR(I22&gt;=65000,J22&gt;=93),"B","C"))</f>
        <v>B</v>
      </c>
    </row>
    <row r="23" spans="1:11" x14ac:dyDescent="0.4">
      <c r="A23" s="5">
        <v>102</v>
      </c>
      <c r="B23" s="6" t="str">
        <f>VLOOKUP(A23,$M$4:$N$6,2,0)</f>
        <v>渡辺総業</v>
      </c>
      <c r="C23" s="6">
        <v>14</v>
      </c>
      <c r="D23" s="6" t="str">
        <f>VLOOKUP(C23,$A$3:$H$6,2,0)</f>
        <v>商品D</v>
      </c>
      <c r="E23" s="24">
        <f>VLOOKUP(C23,$A$3:$H$6,8,0)</f>
        <v>992</v>
      </c>
      <c r="F23" s="24">
        <v>869</v>
      </c>
      <c r="G23" s="24">
        <v>813</v>
      </c>
      <c r="H23" s="24">
        <f>E23*G23</f>
        <v>806496</v>
      </c>
      <c r="I23" s="24">
        <f>INT(H23*8.9%)</f>
        <v>71778</v>
      </c>
      <c r="J23" s="6">
        <f>INT(G23/F23*100)</f>
        <v>93</v>
      </c>
      <c r="K23" s="9" t="str">
        <f>IF(AND(I23&gt;=65000,J23&gt;=93),"A",IF(OR(I23&gt;=65000,J23&gt;=93),"B","C"))</f>
        <v>A</v>
      </c>
    </row>
    <row r="24" spans="1:11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9"/>
    </row>
    <row r="25" spans="1:11" ht="19.5" thickBot="1" x14ac:dyDescent="0.45">
      <c r="A25" s="10"/>
      <c r="B25" s="11" t="s">
        <v>26</v>
      </c>
      <c r="C25" s="14"/>
      <c r="D25" s="14"/>
      <c r="E25" s="14"/>
      <c r="F25" s="26">
        <f>SUM(F12:F23)</f>
        <v>7911</v>
      </c>
      <c r="G25" s="26">
        <f t="shared" ref="G25:I25" si="4">SUM(G12:G23)</f>
        <v>7392</v>
      </c>
      <c r="H25" s="26">
        <f t="shared" si="4"/>
        <v>8317088</v>
      </c>
      <c r="I25" s="26">
        <f t="shared" si="4"/>
        <v>740216</v>
      </c>
      <c r="J25" s="14"/>
      <c r="K25" s="15"/>
    </row>
    <row r="27" spans="1:11" x14ac:dyDescent="0.4">
      <c r="A27" s="21" t="s">
        <v>27</v>
      </c>
      <c r="B27" s="21"/>
      <c r="C27" s="21"/>
    </row>
    <row r="28" spans="1:11" x14ac:dyDescent="0.4">
      <c r="A28" s="1" t="s">
        <v>19</v>
      </c>
      <c r="B28" s="1" t="s">
        <v>21</v>
      </c>
      <c r="C28" s="1" t="s">
        <v>23</v>
      </c>
      <c r="E28" s="1" t="s">
        <v>19</v>
      </c>
      <c r="F28" s="1" t="s">
        <v>19</v>
      </c>
      <c r="G28" s="1" t="s">
        <v>19</v>
      </c>
    </row>
    <row r="29" spans="1:11" x14ac:dyDescent="0.4">
      <c r="A29" t="s">
        <v>9</v>
      </c>
      <c r="B29" s="28" t="e">
        <f>DSUM(委託販売手数料一覧表コウヨウ,B$28,)</f>
        <v>#VALUE!</v>
      </c>
      <c r="C29" s="28"/>
      <c r="E29" t="s">
        <v>9</v>
      </c>
      <c r="F29" t="s">
        <v>11</v>
      </c>
      <c r="G29" t="s">
        <v>13</v>
      </c>
    </row>
    <row r="30" spans="1:11" x14ac:dyDescent="0.4">
      <c r="A30" t="s">
        <v>11</v>
      </c>
      <c r="B30" s="28"/>
      <c r="C30" s="28"/>
    </row>
    <row r="31" spans="1:11" x14ac:dyDescent="0.4">
      <c r="A31" t="s">
        <v>13</v>
      </c>
      <c r="B31" s="28"/>
      <c r="C31" s="28"/>
    </row>
  </sheetData>
  <sortState ref="A12:K23">
    <sortCondition ref="G11"/>
  </sortState>
  <mergeCells count="4">
    <mergeCell ref="A1:H1"/>
    <mergeCell ref="M2:N2"/>
    <mergeCell ref="A27:C27"/>
    <mergeCell ref="A10:K10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D3C1-72CC-43D4-8F13-4E39D3243E9A}">
  <dimension ref="A1:N31"/>
  <sheetViews>
    <sheetView topLeftCell="A10" workbookViewId="0">
      <selection activeCell="R24" sqref="R24"/>
    </sheetView>
  </sheetViews>
  <sheetFormatPr defaultRowHeight="18.75" x14ac:dyDescent="0.4"/>
  <cols>
    <col min="12" max="12" width="2.75" customWidth="1"/>
  </cols>
  <sheetData>
    <row r="1" spans="1:14" x14ac:dyDescent="0.4">
      <c r="A1" t="s">
        <v>28</v>
      </c>
    </row>
    <row r="2" spans="1:14" x14ac:dyDescent="0.4">
      <c r="A2" t="s">
        <v>1</v>
      </c>
      <c r="B2" t="s">
        <v>2</v>
      </c>
      <c r="C2" t="s">
        <v>5</v>
      </c>
      <c r="D2" t="s">
        <v>29</v>
      </c>
      <c r="E2" t="s">
        <v>23</v>
      </c>
      <c r="F2" t="s">
        <v>6</v>
      </c>
      <c r="G2" t="s">
        <v>30</v>
      </c>
      <c r="H2" t="s">
        <v>7</v>
      </c>
      <c r="M2">
        <v>101</v>
      </c>
      <c r="N2" t="s">
        <v>31</v>
      </c>
    </row>
    <row r="3" spans="1:14" x14ac:dyDescent="0.4">
      <c r="A3">
        <v>11</v>
      </c>
      <c r="M3">
        <v>102</v>
      </c>
      <c r="N3" t="s">
        <v>32</v>
      </c>
    </row>
    <row r="4" spans="1:14" x14ac:dyDescent="0.4">
      <c r="A4">
        <v>12</v>
      </c>
      <c r="M4">
        <v>103</v>
      </c>
      <c r="N4" t="s">
        <v>33</v>
      </c>
    </row>
    <row r="5" spans="1:14" x14ac:dyDescent="0.4">
      <c r="A5">
        <v>13</v>
      </c>
    </row>
    <row r="6" spans="1:14" x14ac:dyDescent="0.4">
      <c r="A6">
        <v>14</v>
      </c>
      <c r="M6">
        <v>1</v>
      </c>
      <c r="N6" s="20">
        <v>6.8000000000000005E-2</v>
      </c>
    </row>
    <row r="7" spans="1:14" x14ac:dyDescent="0.4">
      <c r="M7">
        <v>2400000</v>
      </c>
      <c r="N7" s="20">
        <v>7.6999999999999999E-2</v>
      </c>
    </row>
    <row r="8" spans="1:14" x14ac:dyDescent="0.4">
      <c r="B8" t="s">
        <v>26</v>
      </c>
      <c r="M8">
        <v>2700000</v>
      </c>
      <c r="N8" s="20">
        <v>8.5999999999999993E-2</v>
      </c>
    </row>
    <row r="10" spans="1:14" x14ac:dyDescent="0.4">
      <c r="A10" t="s">
        <v>34</v>
      </c>
    </row>
    <row r="11" spans="1:14" x14ac:dyDescent="0.4">
      <c r="A11" t="s">
        <v>35</v>
      </c>
      <c r="B11" t="s">
        <v>36</v>
      </c>
      <c r="C11" t="s">
        <v>1</v>
      </c>
      <c r="D11" t="s">
        <v>2</v>
      </c>
      <c r="E11" t="s">
        <v>37</v>
      </c>
      <c r="F11" t="s">
        <v>38</v>
      </c>
      <c r="G11" t="s">
        <v>39</v>
      </c>
      <c r="H11" t="s">
        <v>40</v>
      </c>
      <c r="I11" t="s">
        <v>41</v>
      </c>
      <c r="J11" t="s">
        <v>42</v>
      </c>
      <c r="K11" t="s">
        <v>43</v>
      </c>
    </row>
    <row r="12" spans="1:14" x14ac:dyDescent="0.4">
      <c r="A12">
        <v>101</v>
      </c>
      <c r="C12">
        <v>11</v>
      </c>
    </row>
    <row r="13" spans="1:14" x14ac:dyDescent="0.4">
      <c r="A13">
        <v>101</v>
      </c>
      <c r="C13">
        <v>12</v>
      </c>
    </row>
    <row r="14" spans="1:14" x14ac:dyDescent="0.4">
      <c r="A14">
        <v>101</v>
      </c>
      <c r="C14">
        <v>13</v>
      </c>
    </row>
    <row r="15" spans="1:14" x14ac:dyDescent="0.4">
      <c r="A15">
        <v>101</v>
      </c>
      <c r="C15">
        <v>14</v>
      </c>
    </row>
    <row r="16" spans="1:14" x14ac:dyDescent="0.4">
      <c r="A16">
        <v>102</v>
      </c>
      <c r="C16">
        <v>11</v>
      </c>
    </row>
    <row r="17" spans="1:3" x14ac:dyDescent="0.4">
      <c r="A17">
        <v>102</v>
      </c>
      <c r="C17">
        <v>12</v>
      </c>
    </row>
    <row r="18" spans="1:3" x14ac:dyDescent="0.4">
      <c r="A18">
        <v>102</v>
      </c>
      <c r="C18">
        <v>13</v>
      </c>
    </row>
    <row r="19" spans="1:3" x14ac:dyDescent="0.4">
      <c r="A19">
        <v>102</v>
      </c>
      <c r="C19">
        <v>14</v>
      </c>
    </row>
    <row r="20" spans="1:3" x14ac:dyDescent="0.4">
      <c r="A20">
        <v>103</v>
      </c>
      <c r="C20">
        <v>11</v>
      </c>
    </row>
    <row r="21" spans="1:3" x14ac:dyDescent="0.4">
      <c r="A21">
        <v>103</v>
      </c>
      <c r="C21">
        <v>12</v>
      </c>
    </row>
    <row r="22" spans="1:3" x14ac:dyDescent="0.4">
      <c r="A22">
        <v>103</v>
      </c>
      <c r="C22">
        <v>13</v>
      </c>
    </row>
    <row r="23" spans="1:3" x14ac:dyDescent="0.4">
      <c r="A23">
        <v>103</v>
      </c>
      <c r="C23">
        <v>14</v>
      </c>
    </row>
    <row r="25" spans="1:3" x14ac:dyDescent="0.4">
      <c r="B25" t="s">
        <v>26</v>
      </c>
    </row>
    <row r="27" spans="1:3" x14ac:dyDescent="0.4">
      <c r="A27" t="s">
        <v>44</v>
      </c>
    </row>
    <row r="28" spans="1:3" x14ac:dyDescent="0.4">
      <c r="A28" t="s">
        <v>36</v>
      </c>
      <c r="B28" t="s">
        <v>37</v>
      </c>
      <c r="C28" t="s">
        <v>42</v>
      </c>
    </row>
    <row r="29" spans="1:3" x14ac:dyDescent="0.4">
      <c r="A29" t="s">
        <v>31</v>
      </c>
    </row>
    <row r="30" spans="1:3" x14ac:dyDescent="0.4">
      <c r="A30" t="s">
        <v>32</v>
      </c>
    </row>
    <row r="31" spans="1:3" x14ac:dyDescent="0.4">
      <c r="A31" t="s">
        <v>33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準1-1解答例</vt:lpstr>
      <vt:lpstr>準1-1</vt:lpstr>
      <vt:lpstr>準1-2</vt:lpstr>
      <vt:lpstr>委託販売手数料一覧表</vt:lpstr>
      <vt:lpstr>委託販売手数料一覧表1</vt:lpstr>
      <vt:lpstr>委託販売手数料一覧表コウヨウ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seito</cp:lastModifiedBy>
  <dcterms:created xsi:type="dcterms:W3CDTF">2023-07-20T02:25:03Z</dcterms:created>
  <dcterms:modified xsi:type="dcterms:W3CDTF">2023-07-20T03:22:44Z</dcterms:modified>
</cp:coreProperties>
</file>