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2こうよう\"/>
    </mc:Choice>
  </mc:AlternateContent>
  <xr:revisionPtr revIDLastSave="0" documentId="13_ncr:1_{F70D399C-CEDE-4BAD-AB27-56B625DF5FFF}" xr6:coauthVersionLast="36" xr6:coauthVersionMax="47" xr10:uidLastSave="{00000000-0000-0000-0000-000000000000}"/>
  <bookViews>
    <workbookView xWindow="-105" yWindow="-105" windowWidth="19425" windowHeight="10425" activeTab="7" xr2:uid="{55EE7743-BB17-4B7D-B1E7-8C6EE44C133D}"/>
  </bookViews>
  <sheets>
    <sheet name="4-1" sheetId="1" r:id="rId1"/>
    <sheet name="4-2" sheetId="2" r:id="rId2"/>
    <sheet name="4-3" sheetId="3" r:id="rId3"/>
    <sheet name="4-4" sheetId="4" r:id="rId4"/>
    <sheet name="4-5" sheetId="5" r:id="rId5"/>
    <sheet name="4-6" sheetId="6" r:id="rId6"/>
    <sheet name="4-7" sheetId="7" r:id="rId7"/>
    <sheet name="4-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8" l="1"/>
  <c r="G5" i="8"/>
  <c r="G6" i="8"/>
  <c r="G7" i="8"/>
  <c r="G8" i="8"/>
  <c r="G9" i="8"/>
  <c r="G3" i="8"/>
  <c r="C12" i="8" l="1"/>
  <c r="D12" i="8"/>
  <c r="E12" i="8"/>
  <c r="F12" i="8"/>
  <c r="C11" i="8"/>
  <c r="D11" i="8"/>
  <c r="E11" i="8"/>
  <c r="F11" i="8"/>
  <c r="B12" i="8"/>
  <c r="B11" i="8"/>
  <c r="F4" i="8"/>
  <c r="F5" i="8"/>
  <c r="F6" i="8"/>
  <c r="F7" i="8"/>
  <c r="F8" i="8"/>
  <c r="F9" i="8"/>
  <c r="E4" i="8"/>
  <c r="E5" i="8"/>
  <c r="E6" i="8"/>
  <c r="E7" i="8"/>
  <c r="E8" i="8"/>
  <c r="E9" i="8"/>
  <c r="F3" i="8"/>
  <c r="E3" i="8"/>
  <c r="C14" i="7"/>
  <c r="D14" i="7"/>
  <c r="E14" i="7"/>
  <c r="F14" i="7"/>
  <c r="C13" i="7"/>
  <c r="D13" i="7"/>
  <c r="E13" i="7"/>
  <c r="F13" i="7"/>
  <c r="F4" i="7"/>
  <c r="F5" i="7"/>
  <c r="F6" i="7"/>
  <c r="F7" i="7"/>
  <c r="F8" i="7"/>
  <c r="F9" i="7"/>
  <c r="F10" i="7"/>
  <c r="F11" i="7"/>
  <c r="F3" i="7"/>
  <c r="E4" i="7"/>
  <c r="E5" i="7"/>
  <c r="E6" i="7"/>
  <c r="E7" i="7"/>
  <c r="E8" i="7"/>
  <c r="E9" i="7"/>
  <c r="E10" i="7"/>
  <c r="E11" i="7"/>
  <c r="E3" i="7"/>
  <c r="C4" i="7"/>
  <c r="C5" i="7"/>
  <c r="C6" i="7"/>
  <c r="C7" i="7"/>
  <c r="C8" i="7"/>
  <c r="C9" i="7"/>
  <c r="C10" i="7"/>
  <c r="C11" i="7"/>
  <c r="C3" i="7"/>
  <c r="D13" i="6"/>
  <c r="E13" i="6"/>
  <c r="F13" i="6"/>
  <c r="G13" i="6"/>
  <c r="D12" i="6"/>
  <c r="E12" i="6"/>
  <c r="F12" i="6"/>
  <c r="G12" i="6"/>
  <c r="C13" i="6"/>
  <c r="C12" i="6"/>
  <c r="G4" i="6"/>
  <c r="G5" i="6"/>
  <c r="G6" i="6"/>
  <c r="G7" i="6"/>
  <c r="G8" i="6"/>
  <c r="G9" i="6"/>
  <c r="G10" i="6"/>
  <c r="G3" i="6"/>
  <c r="F4" i="6"/>
  <c r="F5" i="6"/>
  <c r="F6" i="6"/>
  <c r="F7" i="6"/>
  <c r="F8" i="6"/>
  <c r="F9" i="6"/>
  <c r="F10" i="6"/>
  <c r="F3" i="6"/>
  <c r="E4" i="6"/>
  <c r="E5" i="6"/>
  <c r="E6" i="6"/>
  <c r="E7" i="6"/>
  <c r="E8" i="6"/>
  <c r="E9" i="6"/>
  <c r="E10" i="6"/>
  <c r="E3" i="6"/>
  <c r="C13" i="5"/>
  <c r="D13" i="5"/>
  <c r="E13" i="5"/>
  <c r="F13" i="5"/>
  <c r="B13" i="5"/>
  <c r="C12" i="5"/>
  <c r="D12" i="5"/>
  <c r="E12" i="5"/>
  <c r="F12" i="5"/>
  <c r="B12" i="5"/>
  <c r="F4" i="5"/>
  <c r="F5" i="5"/>
  <c r="F6" i="5"/>
  <c r="F7" i="5"/>
  <c r="F8" i="5"/>
  <c r="F9" i="5"/>
  <c r="F10" i="5"/>
  <c r="F3" i="5"/>
  <c r="E4" i="5"/>
  <c r="E5" i="5"/>
  <c r="E6" i="5"/>
  <c r="E7" i="5"/>
  <c r="E8" i="5"/>
  <c r="E9" i="5"/>
  <c r="E10" i="5"/>
  <c r="E3" i="5"/>
  <c r="D4" i="5"/>
  <c r="D5" i="5"/>
  <c r="D6" i="5"/>
  <c r="D7" i="5"/>
  <c r="D8" i="5"/>
  <c r="D9" i="5"/>
  <c r="D10" i="5"/>
  <c r="D3" i="5"/>
  <c r="C13" i="4"/>
  <c r="D13" i="4"/>
  <c r="E13" i="4"/>
  <c r="F13" i="4"/>
  <c r="C12" i="4"/>
  <c r="D12" i="4"/>
  <c r="E12" i="4"/>
  <c r="F12" i="4"/>
  <c r="F4" i="4"/>
  <c r="F5" i="4"/>
  <c r="F6" i="4"/>
  <c r="F7" i="4"/>
  <c r="F8" i="4"/>
  <c r="F9" i="4"/>
  <c r="F10" i="4"/>
  <c r="F3" i="4"/>
  <c r="E4" i="4"/>
  <c r="E5" i="4"/>
  <c r="E6" i="4"/>
  <c r="E7" i="4"/>
  <c r="E8" i="4"/>
  <c r="E9" i="4"/>
  <c r="E10" i="4"/>
  <c r="E3" i="4"/>
  <c r="D4" i="4"/>
  <c r="D5" i="4"/>
  <c r="D6" i="4"/>
  <c r="D7" i="4"/>
  <c r="D8" i="4"/>
  <c r="D9" i="4"/>
  <c r="D10" i="4"/>
  <c r="D3" i="4"/>
  <c r="C12" i="3" l="1"/>
  <c r="C13" i="3"/>
  <c r="B13" i="3"/>
  <c r="B12" i="3"/>
  <c r="F4" i="3"/>
  <c r="F5" i="3"/>
  <c r="F6" i="3"/>
  <c r="F7" i="3"/>
  <c r="F8" i="3"/>
  <c r="F9" i="3"/>
  <c r="F10" i="3"/>
  <c r="F3" i="3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3" i="3"/>
  <c r="D13" i="3" s="1"/>
  <c r="F12" i="3" l="1"/>
  <c r="F13" i="3"/>
  <c r="D12" i="3"/>
  <c r="E3" i="3"/>
</calcChain>
</file>

<file path=xl/sharedStrings.xml><?xml version="1.0" encoding="utf-8"?>
<sst xmlns="http://schemas.openxmlformats.org/spreadsheetml/2006/main" count="159" uniqueCount="140">
  <si>
    <t>外注加工一覧表</t>
    <rPh sb="0" eb="7">
      <t>ガイチュウカコウイチランヒョウ</t>
    </rPh>
    <phoneticPr fontId="2"/>
  </si>
  <si>
    <t>外注先名</t>
    <rPh sb="0" eb="4">
      <t>ガイチュウサキメイ</t>
    </rPh>
    <phoneticPr fontId="2"/>
  </si>
  <si>
    <t>製品名</t>
    <rPh sb="0" eb="3">
      <t>セイヒンメイ</t>
    </rPh>
    <phoneticPr fontId="2"/>
  </si>
  <si>
    <t>加工単価</t>
    <rPh sb="0" eb="4">
      <t>カコウタンカ</t>
    </rPh>
    <phoneticPr fontId="2"/>
  </si>
  <si>
    <t>加工数</t>
    <rPh sb="0" eb="3">
      <t>カコウスウ</t>
    </rPh>
    <phoneticPr fontId="2"/>
  </si>
  <si>
    <t>加工賃</t>
    <rPh sb="0" eb="3">
      <t>カコウチン</t>
    </rPh>
    <phoneticPr fontId="2"/>
  </si>
  <si>
    <t>諸経費</t>
    <rPh sb="0" eb="3">
      <t>ショケイヒ</t>
    </rPh>
    <phoneticPr fontId="2"/>
  </si>
  <si>
    <t>支払額</t>
    <rPh sb="0" eb="3">
      <t>シハライガク</t>
    </rPh>
    <phoneticPr fontId="2"/>
  </si>
  <si>
    <t>川上機工</t>
    <rPh sb="0" eb="4">
      <t>カワカミキコウ</t>
    </rPh>
    <phoneticPr fontId="2"/>
  </si>
  <si>
    <t>ハシモト</t>
    <phoneticPr fontId="2"/>
  </si>
  <si>
    <t>森部品</t>
    <rPh sb="0" eb="3">
      <t>モリブヒン</t>
    </rPh>
    <phoneticPr fontId="2"/>
  </si>
  <si>
    <t>南産業</t>
    <rPh sb="0" eb="3">
      <t>ミナミサンギョウ</t>
    </rPh>
    <phoneticPr fontId="2"/>
  </si>
  <si>
    <t>東北製造</t>
    <rPh sb="0" eb="2">
      <t>トウホク</t>
    </rPh>
    <rPh sb="2" eb="4">
      <t>セイゾウ</t>
    </rPh>
    <phoneticPr fontId="2"/>
  </si>
  <si>
    <t>東工作</t>
    <rPh sb="0" eb="1">
      <t>ヒガシ</t>
    </rPh>
    <rPh sb="1" eb="3">
      <t>コウサク</t>
    </rPh>
    <phoneticPr fontId="2"/>
  </si>
  <si>
    <t>中村電機</t>
    <rPh sb="0" eb="2">
      <t>ナカムラ</t>
    </rPh>
    <rPh sb="2" eb="4">
      <t>デンキ</t>
    </rPh>
    <phoneticPr fontId="2"/>
  </si>
  <si>
    <t>さの工業</t>
    <rPh sb="2" eb="4">
      <t>コウギョウ</t>
    </rPh>
    <phoneticPr fontId="2"/>
  </si>
  <si>
    <t>合計</t>
    <rPh sb="0" eb="2">
      <t>ゴウケイ</t>
    </rPh>
    <phoneticPr fontId="2"/>
  </si>
  <si>
    <t>平均</t>
    <rPh sb="0" eb="2">
      <t>ヘイキン</t>
    </rPh>
    <phoneticPr fontId="2"/>
  </si>
  <si>
    <t>支払額一覧表</t>
    <rPh sb="0" eb="3">
      <t>シハライガク</t>
    </rPh>
    <rPh sb="3" eb="6">
      <t>イチランヒョウ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</si>
  <si>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</si>
  <si>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</si>
  <si>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仕入数</t>
    <rPh sb="0" eb="3">
      <t>シイレスウ</t>
    </rPh>
    <phoneticPr fontId="2"/>
  </si>
  <si>
    <t>仕入額</t>
    <rPh sb="0" eb="3">
      <t>シイレガク</t>
    </rPh>
    <phoneticPr fontId="2"/>
  </si>
  <si>
    <t>値引率</t>
    <rPh sb="0" eb="3">
      <t>ネビキリツ</t>
    </rPh>
    <phoneticPr fontId="2"/>
  </si>
  <si>
    <t>値引額</t>
    <rPh sb="0" eb="3">
      <t>ネビキガク</t>
    </rPh>
    <phoneticPr fontId="2"/>
  </si>
  <si>
    <t>A商品</t>
    <rPh sb="1" eb="3">
      <t>ショウヒン</t>
    </rPh>
    <phoneticPr fontId="2"/>
  </si>
  <si>
    <t>B商品</t>
    <rPh sb="1" eb="3">
      <t>ショウヒン</t>
    </rPh>
    <phoneticPr fontId="2"/>
  </si>
  <si>
    <t>C商品</t>
    <rPh sb="1" eb="3">
      <t>ショウヒン</t>
    </rPh>
    <phoneticPr fontId="2"/>
  </si>
  <si>
    <t>D商品</t>
    <rPh sb="1" eb="3">
      <t>ショウヒン</t>
    </rPh>
    <phoneticPr fontId="2"/>
  </si>
  <si>
    <t>E商品</t>
    <rPh sb="1" eb="3">
      <t>ショウヒン</t>
    </rPh>
    <phoneticPr fontId="2"/>
  </si>
  <si>
    <t>F商品</t>
    <rPh sb="1" eb="3">
      <t>ショウヒン</t>
    </rPh>
    <phoneticPr fontId="2"/>
  </si>
  <si>
    <t>G商品</t>
    <rPh sb="1" eb="3">
      <t>ショウヒン</t>
    </rPh>
    <phoneticPr fontId="2"/>
  </si>
  <si>
    <t>H商品</t>
    <rPh sb="1" eb="3">
      <t>ショウヒン</t>
    </rPh>
    <phoneticPr fontId="2"/>
  </si>
  <si>
    <t>I商品</t>
    <rPh sb="1" eb="3">
      <t>ショウヒン</t>
    </rPh>
    <phoneticPr fontId="2"/>
  </si>
  <si>
    <t>株式受取金額一覧表</t>
    <rPh sb="0" eb="4">
      <t>カブシキウケトリ</t>
    </rPh>
    <rPh sb="4" eb="9">
      <t>キンガクイチランヒョウ</t>
    </rPh>
    <phoneticPr fontId="2"/>
  </si>
  <si>
    <t>銘柄名</t>
    <rPh sb="0" eb="3">
      <t>メイガラメイ</t>
    </rPh>
    <phoneticPr fontId="2"/>
  </si>
  <si>
    <t>株価</t>
    <rPh sb="0" eb="2">
      <t>カブカ</t>
    </rPh>
    <phoneticPr fontId="2"/>
  </si>
  <si>
    <t>株数</t>
    <rPh sb="0" eb="2">
      <t>カブスウ</t>
    </rPh>
    <phoneticPr fontId="2"/>
  </si>
  <si>
    <t>約定金額</t>
    <rPh sb="0" eb="4">
      <t>ヤクテイキンガク</t>
    </rPh>
    <phoneticPr fontId="2"/>
  </si>
  <si>
    <t>手数料</t>
    <rPh sb="0" eb="3">
      <t>テスウリョウ</t>
    </rPh>
    <phoneticPr fontId="2"/>
  </si>
  <si>
    <t>受取金額</t>
    <rPh sb="0" eb="4">
      <t>ウケトリキンガク</t>
    </rPh>
    <phoneticPr fontId="2"/>
  </si>
  <si>
    <t>朝日食品</t>
    <rPh sb="0" eb="4">
      <t>アサヒショクヒン</t>
    </rPh>
    <phoneticPr fontId="2"/>
  </si>
  <si>
    <t>北陸水産</t>
    <rPh sb="0" eb="2">
      <t>ホクリク</t>
    </rPh>
    <rPh sb="2" eb="4">
      <t>スイサン</t>
    </rPh>
    <phoneticPr fontId="2"/>
  </si>
  <si>
    <t>青木化学</t>
    <rPh sb="0" eb="2">
      <t>アオキ</t>
    </rPh>
    <rPh sb="2" eb="4">
      <t>カガク</t>
    </rPh>
    <phoneticPr fontId="2"/>
  </si>
  <si>
    <t>上野薬品</t>
    <rPh sb="0" eb="2">
      <t>ウエノ</t>
    </rPh>
    <rPh sb="2" eb="4">
      <t>ヤクヒン</t>
    </rPh>
    <phoneticPr fontId="2"/>
  </si>
  <si>
    <t>新田工業</t>
    <rPh sb="0" eb="2">
      <t>ニッタ</t>
    </rPh>
    <rPh sb="2" eb="4">
      <t>コウギョウ</t>
    </rPh>
    <phoneticPr fontId="2"/>
  </si>
  <si>
    <t>秋山電機</t>
    <rPh sb="0" eb="2">
      <t>アキヤマ</t>
    </rPh>
    <rPh sb="2" eb="4">
      <t>デンキ</t>
    </rPh>
    <phoneticPr fontId="2"/>
  </si>
  <si>
    <t>丸中商事</t>
    <rPh sb="0" eb="2">
      <t>マルナカ</t>
    </rPh>
    <rPh sb="2" eb="4">
      <t>ショウジ</t>
    </rPh>
    <phoneticPr fontId="2"/>
  </si>
  <si>
    <t>金子物産</t>
    <rPh sb="0" eb="2">
      <t>カネコ</t>
    </rPh>
    <rPh sb="2" eb="4">
      <t>ブッサン</t>
    </rPh>
    <phoneticPr fontId="2"/>
  </si>
  <si>
    <t>請求金額一覧表</t>
    <rPh sb="0" eb="4">
      <t>セイキュウキンガク</t>
    </rPh>
    <rPh sb="4" eb="7">
      <t>イチランヒョウ</t>
    </rPh>
    <phoneticPr fontId="2"/>
  </si>
  <si>
    <t>得意先名</t>
    <rPh sb="0" eb="4">
      <t>トクイサキメイ</t>
    </rPh>
    <phoneticPr fontId="2"/>
  </si>
  <si>
    <t>売上数A</t>
    <rPh sb="0" eb="3">
      <t>ウリアゲスウ</t>
    </rPh>
    <phoneticPr fontId="2"/>
  </si>
  <si>
    <t>売上数B</t>
    <rPh sb="0" eb="3">
      <t>ウリアゲスウ</t>
    </rPh>
    <phoneticPr fontId="2"/>
  </si>
  <si>
    <t>商品代金</t>
    <rPh sb="0" eb="4">
      <t>ショウヒンダイキン</t>
    </rPh>
    <phoneticPr fontId="2"/>
  </si>
  <si>
    <t>請求金額</t>
    <rPh sb="0" eb="4">
      <t>セイキュウキンガク</t>
    </rPh>
    <phoneticPr fontId="2"/>
  </si>
  <si>
    <t>山村商事</t>
    <rPh sb="0" eb="2">
      <t>ヤマムラ</t>
    </rPh>
    <rPh sb="2" eb="4">
      <t>ショウジ</t>
    </rPh>
    <phoneticPr fontId="2"/>
  </si>
  <si>
    <t>中川総業</t>
    <rPh sb="0" eb="2">
      <t>ナカガワ</t>
    </rPh>
    <rPh sb="2" eb="4">
      <t>ソウギョウ</t>
    </rPh>
    <phoneticPr fontId="2"/>
  </si>
  <si>
    <t>田村商店</t>
    <rPh sb="0" eb="2">
      <t>タムラ</t>
    </rPh>
    <rPh sb="2" eb="4">
      <t>ショウテン</t>
    </rPh>
    <phoneticPr fontId="2"/>
  </si>
  <si>
    <t>ヨシムラ</t>
    <phoneticPr fontId="2"/>
  </si>
  <si>
    <t>大島青果</t>
    <rPh sb="0" eb="2">
      <t>オオシマ</t>
    </rPh>
    <rPh sb="2" eb="4">
      <t>セイカ</t>
    </rPh>
    <phoneticPr fontId="2"/>
  </si>
  <si>
    <t>東部食品</t>
    <rPh sb="0" eb="2">
      <t>ヒガシベ</t>
    </rPh>
    <rPh sb="2" eb="4">
      <t>ショクヒン</t>
    </rPh>
    <phoneticPr fontId="2"/>
  </si>
  <si>
    <t>片山水産</t>
    <rPh sb="0" eb="2">
      <t>カタヤマ</t>
    </rPh>
    <rPh sb="2" eb="4">
      <t>スイサン</t>
    </rPh>
    <phoneticPr fontId="2"/>
  </si>
  <si>
    <t>ひかり堂</t>
    <rPh sb="3" eb="4">
      <t>ドウ</t>
    </rPh>
    <phoneticPr fontId="2"/>
  </si>
  <si>
    <t>商品別売上一覧表</t>
    <rPh sb="0" eb="5">
      <t>しょうひんべつうりあげ</t>
    </rPh>
    <rPh sb="5" eb="8">
      <t>いちらんひょう</t>
    </rPh>
    <phoneticPr fontId="2" type="Hiragana"/>
  </si>
  <si>
    <t>タイトルは＜セル結合中央揃え＞</t>
    <rPh sb="8" eb="10">
      <t>けつごう</t>
    </rPh>
    <rPh sb="10" eb="13">
      <t>ちゅうおうぞろ</t>
    </rPh>
    <phoneticPr fontId="2" type="Hiragana"/>
  </si>
  <si>
    <t>商品名</t>
    <rPh sb="0" eb="3">
      <t>しょうひんめい</t>
    </rPh>
    <phoneticPr fontId="2" type="Hiragana"/>
  </si>
  <si>
    <t>５月</t>
    <rPh sb="1" eb="2">
      <t>がつ</t>
    </rPh>
    <phoneticPr fontId="2" type="Hiragana"/>
  </si>
  <si>
    <t>６月</t>
    <rPh sb="1" eb="2">
      <t>がつ</t>
    </rPh>
    <phoneticPr fontId="2" type="Hiragana"/>
  </si>
  <si>
    <t>増減額</t>
    <rPh sb="0" eb="3">
      <t>ぞうげんがく</t>
    </rPh>
    <phoneticPr fontId="2" type="Hiragana"/>
  </si>
  <si>
    <t>増減率</t>
    <rPh sb="0" eb="3">
      <t>ぞうげんりつ</t>
    </rPh>
    <phoneticPr fontId="2" type="Hiragana"/>
  </si>
  <si>
    <t>次月目標</t>
    <rPh sb="0" eb="2">
      <t>じげつ</t>
    </rPh>
    <rPh sb="2" eb="4">
      <t>もくひょう</t>
    </rPh>
    <phoneticPr fontId="2" type="Hiragana"/>
  </si>
  <si>
    <t>見出しは＜中央揃え＞</t>
    <rPh sb="0" eb="2">
      <t>みだ</t>
    </rPh>
    <rPh sb="5" eb="8">
      <t>ちゅうおうぞろ</t>
    </rPh>
    <phoneticPr fontId="2" type="Hiragana"/>
  </si>
  <si>
    <t>A商品</t>
    <rPh sb="1" eb="3">
      <t>しょうひん</t>
    </rPh>
    <phoneticPr fontId="2" type="Hiragana"/>
  </si>
  <si>
    <t>文字は左揃え</t>
    <rPh sb="0" eb="2">
      <t>もじ</t>
    </rPh>
    <rPh sb="3" eb="5">
      <t>ひだりぞろ</t>
    </rPh>
    <phoneticPr fontId="2" type="Hiragana"/>
  </si>
  <si>
    <t>B商品</t>
    <rPh sb="1" eb="3">
      <t>しょうひん</t>
    </rPh>
    <phoneticPr fontId="2" type="Hiragana"/>
  </si>
  <si>
    <t>数字にはコンマをつける</t>
    <rPh sb="0" eb="2">
      <t>すうじ</t>
    </rPh>
    <phoneticPr fontId="2" type="Hiragana"/>
  </si>
  <si>
    <t>C商品</t>
    <rPh sb="1" eb="3">
      <t>しょうひん</t>
    </rPh>
    <phoneticPr fontId="2" type="Hiragana"/>
  </si>
  <si>
    <t>合計・平均も＜中央揃え＞</t>
    <rPh sb="0" eb="2">
      <t>ごうけい</t>
    </rPh>
    <rPh sb="3" eb="5">
      <t>へいきん</t>
    </rPh>
    <rPh sb="7" eb="10">
      <t>ちゅうおうぞろ</t>
    </rPh>
    <phoneticPr fontId="2" type="Hiragana"/>
  </si>
  <si>
    <t>D商品</t>
    <rPh sb="1" eb="3">
      <t>しょうひん</t>
    </rPh>
    <phoneticPr fontId="2" type="Hiragana"/>
  </si>
  <si>
    <t>合計は＜SUM関数＞使用</t>
    <rPh sb="0" eb="2">
      <t>ごうけい</t>
    </rPh>
    <rPh sb="7" eb="9">
      <t>かんすう</t>
    </rPh>
    <rPh sb="10" eb="12">
      <t>しよう</t>
    </rPh>
    <phoneticPr fontId="2" type="Hiragana"/>
  </si>
  <si>
    <t>E商品</t>
    <rPh sb="1" eb="3">
      <t>しょうひん</t>
    </rPh>
    <phoneticPr fontId="2" type="Hiragana"/>
  </si>
  <si>
    <t>平均は＜AVERAGE関数＞使用</t>
    <rPh sb="0" eb="2">
      <t>へいきん</t>
    </rPh>
    <rPh sb="11" eb="13">
      <t>かんすう</t>
    </rPh>
    <rPh sb="14" eb="16">
      <t>しよう</t>
    </rPh>
    <phoneticPr fontId="2" type="Hiragana"/>
  </si>
  <si>
    <t>F商品</t>
    <rPh sb="1" eb="3">
      <t>しょうひん</t>
    </rPh>
    <phoneticPr fontId="2" type="Hiragana"/>
  </si>
  <si>
    <t>罫線は＜中は格子・外は太い外枠＞をつける</t>
    <rPh sb="0" eb="2">
      <t>けいせん</t>
    </rPh>
    <rPh sb="4" eb="5">
      <t>なか</t>
    </rPh>
    <rPh sb="6" eb="8">
      <t>こうし</t>
    </rPh>
    <rPh sb="9" eb="10">
      <t>そと</t>
    </rPh>
    <rPh sb="11" eb="12">
      <t>ふと</t>
    </rPh>
    <rPh sb="13" eb="15">
      <t>そとわく</t>
    </rPh>
    <phoneticPr fontId="2" type="Hiragana"/>
  </si>
  <si>
    <t>G商品</t>
    <rPh sb="1" eb="3">
      <t>しょうひん</t>
    </rPh>
    <phoneticPr fontId="2" type="Hiragana"/>
  </si>
  <si>
    <t>H商品</t>
    <rPh sb="1" eb="3">
      <t>しょうひん</t>
    </rPh>
    <phoneticPr fontId="2" type="Hiragana"/>
  </si>
  <si>
    <t>合計</t>
    <rPh sb="0" eb="2">
      <t>ごうけい</t>
    </rPh>
    <phoneticPr fontId="2" type="Hiragana"/>
  </si>
  <si>
    <t>平均</t>
    <rPh sb="0" eb="2">
      <t>へいきん</t>
    </rPh>
    <phoneticPr fontId="2" type="Hiragana"/>
  </si>
  <si>
    <t>最後は＜自動調整＞で列幅を調整し</t>
    <rPh sb="0" eb="2">
      <t>さいご</t>
    </rPh>
    <rPh sb="4" eb="8">
      <t>じどうちょうせい</t>
    </rPh>
    <rPh sb="10" eb="12">
      <t>れつはば</t>
    </rPh>
    <rPh sb="13" eb="15">
      <t>ちょうせい</t>
    </rPh>
    <phoneticPr fontId="2" type="Hiragana"/>
  </si>
  <si>
    <t>印刷プレビューを確認</t>
    <rPh sb="0" eb="2">
      <t>いんさつ</t>
    </rPh>
    <rPh sb="8" eb="10">
      <t>かくにん</t>
    </rPh>
    <phoneticPr fontId="2" type="Hiragana"/>
  </si>
  <si>
    <t>出張諸手当一覧表</t>
    <rPh sb="0" eb="2">
      <t>シュッチョウ</t>
    </rPh>
    <rPh sb="2" eb="5">
      <t>ショテアテ</t>
    </rPh>
    <rPh sb="5" eb="8">
      <t>イチランヒョウ</t>
    </rPh>
    <phoneticPr fontId="2"/>
  </si>
  <si>
    <t>社員名</t>
    <rPh sb="0" eb="3">
      <t>シャインメイ</t>
    </rPh>
    <phoneticPr fontId="2"/>
  </si>
  <si>
    <t>出張日数</t>
    <rPh sb="0" eb="4">
      <t>シュッチョウニッスウ</t>
    </rPh>
    <phoneticPr fontId="2"/>
  </si>
  <si>
    <t>出張手当</t>
    <rPh sb="0" eb="4">
      <t>シュッチョウテアテ</t>
    </rPh>
    <phoneticPr fontId="2"/>
  </si>
  <si>
    <t>販売額</t>
    <rPh sb="0" eb="3">
      <t>ハンバイガク</t>
    </rPh>
    <phoneticPr fontId="2"/>
  </si>
  <si>
    <t>販売手当</t>
    <rPh sb="0" eb="4">
      <t>ハンバイテアテ</t>
    </rPh>
    <phoneticPr fontId="2"/>
  </si>
  <si>
    <t>支給総額</t>
    <rPh sb="0" eb="4">
      <t>シキュウソウガク</t>
    </rPh>
    <phoneticPr fontId="2"/>
  </si>
  <si>
    <t>秋山　和夫</t>
    <rPh sb="0" eb="2">
      <t>アキヤマ</t>
    </rPh>
    <rPh sb="3" eb="5">
      <t>カズオ</t>
    </rPh>
    <phoneticPr fontId="2"/>
  </si>
  <si>
    <t>石川　洋子</t>
    <rPh sb="0" eb="2">
      <t>イシカワ</t>
    </rPh>
    <rPh sb="3" eb="5">
      <t>ヨウコ</t>
    </rPh>
    <phoneticPr fontId="2"/>
  </si>
  <si>
    <t>西　ひとみ</t>
    <rPh sb="0" eb="1">
      <t>ニシ</t>
    </rPh>
    <phoneticPr fontId="2"/>
  </si>
  <si>
    <t>植田　正広</t>
    <rPh sb="0" eb="2">
      <t>ウエダ</t>
    </rPh>
    <rPh sb="3" eb="5">
      <t>マサヒロ</t>
    </rPh>
    <phoneticPr fontId="2"/>
  </si>
  <si>
    <t>中西　英夫</t>
    <rPh sb="0" eb="2">
      <t>ナカニシ</t>
    </rPh>
    <rPh sb="3" eb="5">
      <t>ヒデオ</t>
    </rPh>
    <phoneticPr fontId="2"/>
  </si>
  <si>
    <t>久木山　愛</t>
    <rPh sb="0" eb="3">
      <t>クギヤマ</t>
    </rPh>
    <rPh sb="4" eb="5">
      <t>アイ</t>
    </rPh>
    <phoneticPr fontId="2"/>
  </si>
  <si>
    <t>山内　清香</t>
    <rPh sb="0" eb="2">
      <t>ヤマウチ</t>
    </rPh>
    <rPh sb="3" eb="5">
      <t>キヨカ</t>
    </rPh>
    <phoneticPr fontId="2"/>
  </si>
  <si>
    <t>大森　太一</t>
    <rPh sb="0" eb="2">
      <t>オオモリ</t>
    </rPh>
    <rPh sb="3" eb="5">
      <t>タイチ</t>
    </rPh>
    <phoneticPr fontId="2"/>
  </si>
  <si>
    <t>長野　加代</t>
    <rPh sb="0" eb="2">
      <t>ナガノ</t>
    </rPh>
    <rPh sb="3" eb="5">
      <t>カヨ</t>
    </rPh>
    <phoneticPr fontId="2"/>
  </si>
  <si>
    <t>曜日別委託販売一覧表</t>
    <rPh sb="0" eb="3">
      <t>ヨウビベツ</t>
    </rPh>
    <rPh sb="3" eb="10">
      <t>イタクハンバイイチランヒョウ</t>
    </rPh>
    <phoneticPr fontId="2"/>
  </si>
  <si>
    <t>曜日</t>
    <rPh sb="0" eb="2">
      <t>ヨウビ</t>
    </rPh>
    <phoneticPr fontId="2"/>
  </si>
  <si>
    <t>委託数</t>
    <rPh sb="0" eb="3">
      <t>イタクスウ</t>
    </rPh>
    <phoneticPr fontId="2"/>
  </si>
  <si>
    <t>販売数</t>
    <rPh sb="0" eb="3">
      <t>ハンバイスウ</t>
    </rPh>
    <phoneticPr fontId="2"/>
  </si>
  <si>
    <t>販売率</t>
    <rPh sb="0" eb="3">
      <t>ハンバイリツ</t>
    </rPh>
    <phoneticPr fontId="2"/>
  </si>
  <si>
    <t>月曜日</t>
    <rPh sb="0" eb="3">
      <t>ゲツヨウビ</t>
    </rPh>
    <phoneticPr fontId="2"/>
  </si>
  <si>
    <t>火曜日</t>
  </si>
  <si>
    <t>水曜日</t>
  </si>
  <si>
    <t>木曜日</t>
  </si>
  <si>
    <t>金曜日</t>
  </si>
  <si>
    <t>土曜日</t>
  </si>
  <si>
    <t>日曜日</t>
  </si>
  <si>
    <t>貸出料金一覧表</t>
    <rPh sb="0" eb="2">
      <t>カシダシ</t>
    </rPh>
    <rPh sb="2" eb="4">
      <t>リョウキン</t>
    </rPh>
    <rPh sb="4" eb="6">
      <t>イチラン</t>
    </rPh>
    <rPh sb="6" eb="7">
      <t>ヒョウ</t>
    </rPh>
    <phoneticPr fontId="2"/>
  </si>
  <si>
    <t>貸出先名</t>
    <rPh sb="0" eb="2">
      <t>カシダシ</t>
    </rPh>
    <rPh sb="2" eb="3">
      <t>サキ</t>
    </rPh>
    <rPh sb="3" eb="4">
      <t>メイ</t>
    </rPh>
    <phoneticPr fontId="2"/>
  </si>
  <si>
    <t>商品名</t>
    <rPh sb="0" eb="3">
      <t>ショウヒンメイ</t>
    </rPh>
    <phoneticPr fontId="2"/>
  </si>
  <si>
    <t>日数</t>
    <rPh sb="0" eb="2">
      <t>ヒスウ</t>
    </rPh>
    <phoneticPr fontId="2"/>
  </si>
  <si>
    <t>基本料金</t>
    <rPh sb="0" eb="2">
      <t>キホン</t>
    </rPh>
    <rPh sb="2" eb="4">
      <t>リョウキン</t>
    </rPh>
    <phoneticPr fontId="2"/>
  </si>
  <si>
    <t>追加料金</t>
    <rPh sb="0" eb="2">
      <t>ツイカ</t>
    </rPh>
    <rPh sb="2" eb="4">
      <t>リョウキン</t>
    </rPh>
    <phoneticPr fontId="2"/>
  </si>
  <si>
    <t>補償料</t>
    <rPh sb="0" eb="2">
      <t>ホショウ</t>
    </rPh>
    <rPh sb="2" eb="3">
      <t>リョウ</t>
    </rPh>
    <phoneticPr fontId="2"/>
  </si>
  <si>
    <t>請求額</t>
    <rPh sb="0" eb="3">
      <t>セイキュウガク</t>
    </rPh>
    <phoneticPr fontId="2"/>
  </si>
  <si>
    <t>光総業</t>
    <rPh sb="0" eb="1">
      <t>ヒカリ</t>
    </rPh>
    <rPh sb="1" eb="3">
      <t>ソウギョウ</t>
    </rPh>
    <phoneticPr fontId="2"/>
  </si>
  <si>
    <t>田中商事</t>
    <rPh sb="0" eb="2">
      <t>タナカ</t>
    </rPh>
    <rPh sb="2" eb="4">
      <t>ショウジ</t>
    </rPh>
    <phoneticPr fontId="2"/>
  </si>
  <si>
    <t>カネコ</t>
    <phoneticPr fontId="2"/>
  </si>
  <si>
    <t>渡辺商事</t>
    <rPh sb="0" eb="2">
      <t>ワタナベ</t>
    </rPh>
    <rPh sb="2" eb="4">
      <t>ショウジ</t>
    </rPh>
    <phoneticPr fontId="2"/>
  </si>
  <si>
    <t>丸和屋</t>
    <rPh sb="0" eb="2">
      <t>マルワ</t>
    </rPh>
    <rPh sb="2" eb="3">
      <t>ヤ</t>
    </rPh>
    <phoneticPr fontId="2"/>
  </si>
  <si>
    <t>やまなか</t>
    <phoneticPr fontId="2"/>
  </si>
  <si>
    <t>南商店</t>
    <rPh sb="0" eb="1">
      <t>ミナミ</t>
    </rPh>
    <rPh sb="1" eb="3">
      <t>ショウテン</t>
    </rPh>
    <phoneticPr fontId="2"/>
  </si>
  <si>
    <t>中央電気</t>
    <rPh sb="0" eb="2">
      <t>チュウオウ</t>
    </rPh>
    <rPh sb="2" eb="4">
      <t>デンキ</t>
    </rPh>
    <phoneticPr fontId="2"/>
  </si>
  <si>
    <t>C</t>
    <phoneticPr fontId="2"/>
  </si>
  <si>
    <t>A</t>
    <phoneticPr fontId="2"/>
  </si>
  <si>
    <t>B</t>
    <phoneticPr fontId="2"/>
  </si>
  <si>
    <t>D</t>
    <phoneticPr fontId="2"/>
  </si>
  <si>
    <t>合計</t>
    <rPh sb="0" eb="2">
      <t>ゴウケイ</t>
    </rPh>
    <phoneticPr fontId="2"/>
  </si>
  <si>
    <t>平均</t>
    <rPh sb="0" eb="2">
      <t>ヘイキン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</si>
</sst>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G丸ｺﾞｼｯｸM-PRO"/>
      <family val="3"/>
      <charset val="128"/>
    </font>
    <font>
      <sz val="12"/>
      <color rgb="FF000000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3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8" xfId="0" applyNumberFormat="1" applyBorder="1">
      <alignment vertical="center"/>
    </xf>
    <xf numFmtId="3" fontId="0" fillId="0" borderId="9" xfId="0" applyNumberFormat="1" applyBorder="1">
      <alignment vertical="center"/>
    </xf>
    <xf numFmtId="0" fontId="4" fillId="0" borderId="0" xfId="0" applyFont="1" applyAlignment="1">
      <alignment horizontal="left" vertical="center"/>
    </xf>
    <xf numFmtId="38" fontId="0" fillId="0" borderId="0" xfId="2" applyFont="1">
      <alignment vertical="center"/>
    </xf>
    <xf numFmtId="38" fontId="0" fillId="0" borderId="1" xfId="2" applyFont="1" applyBorder="1">
      <alignment vertical="center"/>
    </xf>
    <xf numFmtId="38" fontId="0" fillId="0" borderId="5" xfId="2" applyFont="1" applyBorder="1">
      <alignment vertical="center"/>
    </xf>
    <xf numFmtId="38" fontId="0" fillId="0" borderId="6" xfId="2" applyFont="1" applyBorder="1">
      <alignment vertical="center"/>
    </xf>
    <xf numFmtId="38" fontId="0" fillId="0" borderId="8" xfId="2" applyFont="1" applyBorder="1">
      <alignment vertical="center"/>
    </xf>
    <xf numFmtId="38" fontId="0" fillId="0" borderId="9" xfId="2" applyFont="1" applyBorder="1">
      <alignment vertical="center"/>
    </xf>
    <xf numFmtId="38" fontId="0" fillId="0" borderId="2" xfId="2" applyFont="1" applyBorder="1" applyAlignment="1">
      <alignment horizontal="center" vertical="center"/>
    </xf>
    <xf numFmtId="38" fontId="0" fillId="0" borderId="3" xfId="2" applyFont="1" applyBorder="1" applyAlignment="1">
      <alignment horizontal="center" vertical="center"/>
    </xf>
    <xf numFmtId="38" fontId="0" fillId="0" borderId="4" xfId="2" applyFont="1" applyBorder="1" applyAlignment="1">
      <alignment horizontal="center" vertical="center"/>
    </xf>
    <xf numFmtId="38" fontId="0" fillId="0" borderId="2" xfId="2" applyFont="1" applyBorder="1">
      <alignment vertical="center"/>
    </xf>
    <xf numFmtId="38" fontId="0" fillId="0" borderId="3" xfId="2" applyFont="1" applyBorder="1">
      <alignment vertical="center"/>
    </xf>
    <xf numFmtId="38" fontId="0" fillId="0" borderId="4" xfId="2" applyFont="1" applyBorder="1">
      <alignment vertical="center"/>
    </xf>
    <xf numFmtId="38" fontId="0" fillId="0" borderId="5" xfId="2" applyFont="1" applyBorder="1" applyAlignment="1">
      <alignment horizontal="center" vertical="center"/>
    </xf>
    <xf numFmtId="38" fontId="0" fillId="0" borderId="7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8" fontId="0" fillId="0" borderId="0" xfId="2" applyFont="1" applyBorder="1" applyAlignment="1">
      <alignment horizontal="center" vertical="center"/>
    </xf>
    <xf numFmtId="38" fontId="0" fillId="0" borderId="0" xfId="2" applyFont="1" applyAlignment="1">
      <alignment horizontal="center" vertical="center"/>
    </xf>
    <xf numFmtId="9" fontId="0" fillId="0" borderId="6" xfId="1" applyFont="1" applyBorder="1">
      <alignment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CAF0-E6C1-4354-BD27-C844E1187BC2}">
  <dimension ref="A1:G13"/>
  <sheetViews>
    <sheetView workbookViewId="0">
      <selection activeCell="A14" sqref="A14"/>
    </sheetView>
  </sheetViews>
  <sheetFormatPr defaultRowHeight="18.75" x14ac:dyDescent="0.4"/>
  <sheetData>
    <row r="1" spans="1:7" x14ac:dyDescent="0.4">
      <c r="A1" t="s">
        <v>0</v>
      </c>
    </row>
    <row r="2" spans="1: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4">
      <c r="A3" t="s">
        <v>8</v>
      </c>
    </row>
    <row r="4" spans="1:7" x14ac:dyDescent="0.4">
      <c r="A4" t="s">
        <v>9</v>
      </c>
    </row>
    <row r="5" spans="1:7" x14ac:dyDescent="0.4">
      <c r="A5" t="s">
        <v>10</v>
      </c>
    </row>
    <row r="6" spans="1:7" x14ac:dyDescent="0.4">
      <c r="A6" t="s">
        <v>11</v>
      </c>
    </row>
    <row r="7" spans="1:7" x14ac:dyDescent="0.4">
      <c r="A7" t="s">
        <v>12</v>
      </c>
    </row>
    <row r="8" spans="1:7" x14ac:dyDescent="0.4">
      <c r="A8" t="s">
        <v>13</v>
      </c>
    </row>
    <row r="9" spans="1:7" x14ac:dyDescent="0.4">
      <c r="A9" t="s">
        <v>14</v>
      </c>
    </row>
    <row r="10" spans="1:7" x14ac:dyDescent="0.4">
      <c r="A10" t="s">
        <v>15</v>
      </c>
    </row>
    <row r="12" spans="1:7" x14ac:dyDescent="0.4">
      <c r="A12" t="s">
        <v>16</v>
      </c>
    </row>
    <row r="13" spans="1:7" x14ac:dyDescent="0.4">
      <c r="A13" t="s">
        <v>17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C7BA-E9E0-4B98-A368-57115D240F5F}">
  <dimension ref="A1:G14"/>
  <sheetViews>
    <sheetView workbookViewId="0">
      <selection activeCell="A3" sqref="A3:A10"/>
    </sheetView>
  </sheetViews>
  <sheetFormatPr defaultRowHeight="18.75" x14ac:dyDescent="0.4"/>
  <sheetData>
    <row r="1" spans="1:7" x14ac:dyDescent="0.4">
      <c r="A1" t="s">
        <v>18</v>
      </c>
    </row>
    <row r="2" spans="1:7" x14ac:dyDescent="0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7</v>
      </c>
    </row>
    <row r="3" spans="1:7" x14ac:dyDescent="0.4">
      <c r="A3" t="s">
        <v>25</v>
      </c>
    </row>
    <row r="4" spans="1:7" x14ac:dyDescent="0.4">
      <c r="A4" t="s">
        <v>26</v>
      </c>
    </row>
    <row r="5" spans="1:7" x14ac:dyDescent="0.4">
      <c r="A5" t="s">
        <v>27</v>
      </c>
    </row>
    <row r="6" spans="1:7" x14ac:dyDescent="0.4">
      <c r="A6" t="s">
        <v>28</v>
      </c>
    </row>
    <row r="7" spans="1:7" x14ac:dyDescent="0.4">
      <c r="A7" t="s">
        <v>29</v>
      </c>
    </row>
    <row r="8" spans="1:7" x14ac:dyDescent="0.4">
      <c r="A8" t="s">
        <v>30</v>
      </c>
    </row>
    <row r="9" spans="1:7" x14ac:dyDescent="0.4">
      <c r="A9" t="s">
        <v>31</v>
      </c>
    </row>
    <row r="10" spans="1:7" x14ac:dyDescent="0.4">
      <c r="A10" t="s">
        <v>32</v>
      </c>
    </row>
    <row r="11" spans="1:7" x14ac:dyDescent="0.4">
      <c r="A11" t="s">
        <v>33</v>
      </c>
    </row>
    <row r="13" spans="1:7" x14ac:dyDescent="0.4">
      <c r="A13" t="s">
        <v>16</v>
      </c>
    </row>
    <row r="14" spans="1:7" x14ac:dyDescent="0.4">
      <c r="A14" t="s">
        <v>17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7FA9-2578-45F9-BC21-AC6CCCE0CCAF}">
  <sheetPr>
    <tabColor rgb="FFFFFF00"/>
  </sheetPr>
  <dimension ref="A1:H13"/>
  <sheetViews>
    <sheetView zoomScale="130" zoomScaleNormal="130" workbookViewId="0">
      <selection activeCell="B13" sqref="B13"/>
    </sheetView>
  </sheetViews>
  <sheetFormatPr defaultColWidth="8.625" defaultRowHeight="27.75" x14ac:dyDescent="0.4"/>
  <cols>
    <col min="1" max="1" width="8.125" bestFit="1" customWidth="1" phonetic="1"/>
    <col min="2" max="3" width="10.125" bestFit="1" customWidth="1" phonetic="1"/>
    <col min="4" max="4" width="9.125" bestFit="1" customWidth="1" phonetic="1"/>
    <col min="5" max="5" width="7.125" bestFit="1" customWidth="1" phonetic="1"/>
    <col min="6" max="6" width="10.125" bestFit="1" customWidth="1" phonetic="1"/>
    <col min="7" max="16384" width="8.625" phonetic="1"/>
  </cols>
  <sheetData>
    <row r="1" spans="1:8" ht="24.95" customHeight="1" thickBot="1" ph="1" x14ac:dyDescent="0.45">
      <c r="A1" s="31" t="s" ph="1">
        <v>63</v>
      </c>
      <c r="B1" s="31" ph="1"/>
      <c r="C1" s="31" ph="1"/>
      <c r="D1" s="31" ph="1"/>
      <c r="E1" s="31" ph="1"/>
      <c r="F1" s="31" ph="1"/>
      <c r="H1" s="1" t="s" ph="1">
        <v>64</v>
      </c>
    </row>
    <row r="2" spans="1:8" ht="24.95" customHeight="1" ph="1" x14ac:dyDescent="0.4">
      <c r="A2" s="6" t="s" ph="1">
        <v>65</v>
      </c>
      <c r="B2" s="7" t="s" ph="1">
        <v>66</v>
      </c>
      <c r="C2" s="7" t="s" ph="1">
        <v>67</v>
      </c>
      <c r="D2" s="7" t="s" ph="1">
        <v>68</v>
      </c>
      <c r="E2" s="7" t="s" ph="1">
        <v>69</v>
      </c>
      <c r="F2" s="8" t="s" ph="1">
        <v>70</v>
      </c>
      <c r="H2" s="1" t="s" ph="1">
        <v>71</v>
      </c>
    </row>
    <row r="3" spans="1:8" ht="24.95" customHeight="1" ph="1" x14ac:dyDescent="0.4">
      <c r="A3" s="9" t="s" ph="1">
        <v>72</v>
      </c>
      <c r="B3" s="4" ph="1">
        <v>5914000</v>
      </c>
      <c r="C3" s="4" ph="1">
        <v>6172000</v>
      </c>
      <c r="D3" s="4" ph="1">
        <f>C3-B3</f>
        <v>258000</v>
      </c>
      <c r="E3" s="5" ph="1">
        <f>D3/B3</f>
        <v>4.362529590801488E-2</v>
      </c>
      <c r="F3" s="10" ph="1">
        <f>C3*1.05</f>
        <v>6480600</v>
      </c>
      <c r="H3" s="2" t="s" ph="1">
        <v>73</v>
      </c>
    </row>
    <row r="4" spans="1:8" ht="24.95" customHeight="1" ph="1" x14ac:dyDescent="0.4">
      <c r="A4" s="9" t="s" ph="1">
        <v>74</v>
      </c>
      <c r="B4" s="4" ph="1">
        <v>4527000</v>
      </c>
      <c r="C4" s="4" ph="1">
        <v>4295000</v>
      </c>
      <c r="D4" s="4" ph="1">
        <f t="shared" ref="D4:D10" si="0">C4-B4</f>
        <v>-232000</v>
      </c>
      <c r="E4" s="5" ph="1">
        <f t="shared" ref="E4:E10" si="1">D4/B4</f>
        <v>-5.1248067152639715E-2</v>
      </c>
      <c r="F4" s="10" ph="1">
        <f t="shared" ref="F4:F10" si="2">C4*1.05</f>
        <v>4509750</v>
      </c>
      <c r="H4" s="2" t="s" ph="1">
        <v>75</v>
      </c>
    </row>
    <row r="5" spans="1:8" ht="24.95" customHeight="1" ph="1" x14ac:dyDescent="0.4">
      <c r="A5" s="9" t="s" ph="1">
        <v>76</v>
      </c>
      <c r="B5" s="4" ph="1">
        <v>7372000</v>
      </c>
      <c r="C5" s="4" ph="1">
        <v>7754000</v>
      </c>
      <c r="D5" s="4" ph="1">
        <f t="shared" si="0"/>
        <v>382000</v>
      </c>
      <c r="E5" s="5" ph="1">
        <f t="shared" si="1"/>
        <v>5.1817688551275096E-2</v>
      </c>
      <c r="F5" s="10" ph="1">
        <f t="shared" si="2"/>
        <v>8141700</v>
      </c>
      <c r="H5" s="1" t="s" ph="1">
        <v>77</v>
      </c>
    </row>
    <row r="6" spans="1:8" ht="24.95" customHeight="1" ph="1" x14ac:dyDescent="0.4">
      <c r="A6" s="9" t="s" ph="1">
        <v>78</v>
      </c>
      <c r="B6" s="4" ph="1">
        <v>6615000</v>
      </c>
      <c r="C6" s="4" ph="1">
        <v>6521000</v>
      </c>
      <c r="D6" s="4" ph="1">
        <f t="shared" si="0"/>
        <v>-94000</v>
      </c>
      <c r="E6" s="5" ph="1">
        <f t="shared" si="1"/>
        <v>-1.4210128495842781E-2</v>
      </c>
      <c r="F6" s="10" ph="1">
        <f t="shared" si="2"/>
        <v>6847050</v>
      </c>
      <c r="H6" s="2" t="s" ph="1">
        <v>79</v>
      </c>
    </row>
    <row r="7" spans="1:8" ht="24.95" customHeight="1" ph="1" x14ac:dyDescent="0.4">
      <c r="A7" s="9" t="s" ph="1">
        <v>80</v>
      </c>
      <c r="B7" s="4" ph="1">
        <v>7133000</v>
      </c>
      <c r="C7" s="4" ph="1">
        <v>6943000</v>
      </c>
      <c r="D7" s="4" ph="1">
        <f t="shared" si="0"/>
        <v>-190000</v>
      </c>
      <c r="E7" s="5" ph="1">
        <f t="shared" si="1"/>
        <v>-2.6636758727043321E-2</v>
      </c>
      <c r="F7" s="10" ph="1">
        <f t="shared" si="2"/>
        <v>7290150</v>
      </c>
      <c r="H7" s="2" t="s" ph="1">
        <v>81</v>
      </c>
    </row>
    <row r="8" spans="1:8" ht="24.95" customHeight="1" ph="1" x14ac:dyDescent="0.4">
      <c r="A8" s="9" t="s" ph="1">
        <v>82</v>
      </c>
      <c r="B8" s="4" ph="1">
        <v>3846000</v>
      </c>
      <c r="C8" s="4" ph="1">
        <v>4196000</v>
      </c>
      <c r="D8" s="4" ph="1">
        <f t="shared" si="0"/>
        <v>350000</v>
      </c>
      <c r="E8" s="5" ph="1">
        <f t="shared" si="1"/>
        <v>9.100364014560583E-2</v>
      </c>
      <c r="F8" s="10" ph="1">
        <f t="shared" si="2"/>
        <v>4405800</v>
      </c>
      <c r="H8" s="2" t="s" ph="1">
        <v>83</v>
      </c>
    </row>
    <row r="9" spans="1:8" ht="24.95" customHeight="1" ph="1" x14ac:dyDescent="0.4">
      <c r="A9" s="9" t="s" ph="1">
        <v>84</v>
      </c>
      <c r="B9" s="4" ph="1">
        <v>5198000</v>
      </c>
      <c r="C9" s="4" ph="1">
        <v>5649000</v>
      </c>
      <c r="D9" s="4" ph="1">
        <f t="shared" si="0"/>
        <v>451000</v>
      </c>
      <c r="E9" s="5" ph="1">
        <f t="shared" si="1"/>
        <v>8.6764140053866873E-2</v>
      </c>
      <c r="F9" s="10" ph="1">
        <f t="shared" si="2"/>
        <v>5931450</v>
      </c>
    </row>
    <row r="10" spans="1:8" ht="24.95" customHeight="1" ph="1" x14ac:dyDescent="0.4">
      <c r="A10" s="9" t="s" ph="1">
        <v>85</v>
      </c>
      <c r="B10" s="4" ph="1">
        <v>6859000</v>
      </c>
      <c r="C10" s="4" ph="1">
        <v>7128000</v>
      </c>
      <c r="D10" s="4" ph="1">
        <f t="shared" si="0"/>
        <v>269000</v>
      </c>
      <c r="E10" s="5" ph="1">
        <f t="shared" si="1"/>
        <v>3.9218544977401952E-2</v>
      </c>
      <c r="F10" s="10" ph="1">
        <f t="shared" si="2"/>
        <v>7484400</v>
      </c>
      <c r="H10" s="16" t="s" ph="1">
        <v>88</v>
      </c>
    </row>
    <row r="11" spans="1:8" ht="24.95" customHeight="1" ph="1" x14ac:dyDescent="0.4">
      <c r="A11" s="9" ph="1"/>
      <c r="B11" s="3" ph="1"/>
      <c r="C11" s="3" ph="1"/>
      <c r="D11" s="3" ph="1"/>
      <c r="E11" s="3" ph="1"/>
      <c r="F11" s="11" ph="1"/>
      <c r="H11" s="16" t="s" ph="1">
        <v>89</v>
      </c>
    </row>
    <row r="12" spans="1:8" ht="24.95" customHeight="1" ph="1" x14ac:dyDescent="0.4">
      <c r="A12" s="12" t="s" ph="1">
        <v>86</v>
      </c>
      <c r="B12" s="4" ph="1">
        <f>SUM(B3:B10)</f>
        <v>47464000</v>
      </c>
      <c r="C12" s="4" ph="1">
        <f t="shared" ref="C12:F12" si="3">SUM(C3:C10)</f>
        <v>48658000</v>
      </c>
      <c r="D12" s="4" ph="1">
        <f t="shared" si="3"/>
        <v>1194000</v>
      </c>
      <c r="E12" s="4" ph="1"/>
      <c r="F12" s="10" ph="1">
        <f t="shared" si="3"/>
        <v>51090900</v>
      </c>
    </row>
    <row r="13" spans="1:8" ht="24.95" customHeight="1" thickBot="1" ph="1" x14ac:dyDescent="0.45">
      <c r="A13" s="13" t="s" ph="1">
        <v>87</v>
      </c>
      <c r="B13" s="14" ph="1">
        <f>AVERAGE(B3:B10)</f>
        <v>5933000</v>
      </c>
      <c r="C13" s="14" ph="1">
        <f t="shared" ref="C13:F13" si="4">AVERAGE(C3:C10)</f>
        <v>6082250</v>
      </c>
      <c r="D13" s="14" ph="1">
        <f t="shared" si="4"/>
        <v>149250</v>
      </c>
      <c r="E13" s="14" ph="1"/>
      <c r="F13" s="15" ph="1">
        <f t="shared" si="4"/>
        <v>6386362.5</v>
      </c>
    </row>
  </sheetData>
  <mergeCells count="1">
    <mergeCell ref="A1:F1"/>
  </mergeCells>
  <phoneticPr fontId="2" type="Hiragana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C276-249F-492A-B3DE-74129C7B49CE}">
  <dimension ref="A1:F13"/>
  <sheetViews>
    <sheetView workbookViewId="0">
      <selection activeCell="A12" sqref="A12:A13"/>
    </sheetView>
  </sheetViews>
  <sheetFormatPr defaultRowHeight="27.75" x14ac:dyDescent="0.4"/>
  <cols>
    <col min="1" max="1" width="10.25" style="17" bestFit="1" customWidth="1" phonetic="1"/>
    <col min="2" max="3" width="7" style="17" bestFit="1" customWidth="1" phonetic="1"/>
    <col min="4" max="4" width="10.5" style="17" bestFit="1" customWidth="1" phonetic="1"/>
    <col min="5" max="5" width="7.5" style="17" bestFit="1" customWidth="1" phonetic="1"/>
    <col min="6" max="6" width="10.5" style="17" bestFit="1" customWidth="1" phonetic="1"/>
    <col min="7" max="16384" width="9" style="17" phonetic="1"/>
  </cols>
  <sheetData>
    <row r="1" spans="1:6" ht="28.5" thickBot="1" ph="1" x14ac:dyDescent="0.45">
      <c r="A1" s="32" t="s" ph="1">
        <v>34</v>
      </c>
      <c r="B1" s="32"/>
      <c r="C1" s="32"/>
      <c r="D1" s="32"/>
      <c r="E1" s="32"/>
      <c r="F1" s="32"/>
    </row>
    <row r="2" spans="1:6" ph="1" x14ac:dyDescent="0.4">
      <c r="A2" s="23" t="s" ph="1">
        <v>35</v>
      </c>
      <c r="B2" s="24" t="s" ph="1">
        <v>36</v>
      </c>
      <c r="C2" s="24" t="s" ph="1">
        <v>37</v>
      </c>
      <c r="D2" s="24" t="s" ph="1">
        <v>38</v>
      </c>
      <c r="E2" s="24" t="s" ph="1">
        <v>39</v>
      </c>
      <c r="F2" s="25" t="s" ph="1">
        <v>40</v>
      </c>
    </row>
    <row r="3" spans="1:6" ph="1" x14ac:dyDescent="0.4">
      <c r="A3" s="19" t="s" ph="1">
        <v>41</v>
      </c>
      <c r="B3" s="18" ph="1">
        <v>2740</v>
      </c>
      <c r="C3" s="18" ph="1">
        <v>400</v>
      </c>
      <c r="D3" s="18" ph="1">
        <f>B3*C3</f>
        <v>1096000</v>
      </c>
      <c r="E3" s="18" ph="1">
        <f>D3*0.45%</f>
        <v>4932.0000000000009</v>
      </c>
      <c r="F3" s="20" ph="1">
        <f>D3-E3</f>
        <v>1091068</v>
      </c>
    </row>
    <row r="4" spans="1:6" ph="1" x14ac:dyDescent="0.4">
      <c r="A4" s="19" t="s" ph="1">
        <v>42</v>
      </c>
      <c r="B4" s="18" ph="1">
        <v>862</v>
      </c>
      <c r="C4" s="18" ph="1">
        <v>3000</v>
      </c>
      <c r="D4" s="18" ph="1">
        <f t="shared" ref="D4:D10" si="0">B4*C4</f>
        <v>2586000</v>
      </c>
      <c r="E4" s="18" ph="1">
        <f t="shared" ref="E4:E10" si="1">D4*0.45%</f>
        <v>11637.000000000002</v>
      </c>
      <c r="F4" s="20" ph="1">
        <f t="shared" ref="F4:F10" si="2">D4-E4</f>
        <v>2574363</v>
      </c>
    </row>
    <row r="5" spans="1:6" ph="1" x14ac:dyDescent="0.4">
      <c r="A5" s="19" t="s" ph="1">
        <v>43</v>
      </c>
      <c r="B5" s="18" ph="1">
        <v>3560</v>
      </c>
      <c r="C5" s="18" ph="1">
        <v>500</v>
      </c>
      <c r="D5" s="18" ph="1">
        <f t="shared" si="0"/>
        <v>1780000</v>
      </c>
      <c r="E5" s="18" ph="1">
        <f t="shared" si="1"/>
        <v>8010.0000000000009</v>
      </c>
      <c r="F5" s="20" ph="1">
        <f t="shared" si="2"/>
        <v>1771990</v>
      </c>
    </row>
    <row r="6" spans="1:6" ph="1" x14ac:dyDescent="0.4">
      <c r="A6" s="19" t="s" ph="1">
        <v>44</v>
      </c>
      <c r="B6" s="18" ph="1">
        <v>5120</v>
      </c>
      <c r="C6" s="18" ph="1">
        <v>300</v>
      </c>
      <c r="D6" s="18" ph="1">
        <f t="shared" si="0"/>
        <v>1536000</v>
      </c>
      <c r="E6" s="18" ph="1">
        <f t="shared" si="1"/>
        <v>6912.0000000000009</v>
      </c>
      <c r="F6" s="20" ph="1">
        <f t="shared" si="2"/>
        <v>1529088</v>
      </c>
    </row>
    <row r="7" spans="1:6" ph="1" x14ac:dyDescent="0.4">
      <c r="A7" s="19" t="s" ph="1">
        <v>45</v>
      </c>
      <c r="B7" s="18" ph="1">
        <v>549</v>
      </c>
      <c r="C7" s="18" ph="1">
        <v>4000</v>
      </c>
      <c r="D7" s="18" ph="1">
        <f t="shared" si="0"/>
        <v>2196000</v>
      </c>
      <c r="E7" s="18" ph="1">
        <f t="shared" si="1"/>
        <v>9882.0000000000018</v>
      </c>
      <c r="F7" s="20" ph="1">
        <f t="shared" si="2"/>
        <v>2186118</v>
      </c>
    </row>
    <row r="8" spans="1:6" ph="1" x14ac:dyDescent="0.4">
      <c r="A8" s="19" t="s" ph="1">
        <v>46</v>
      </c>
      <c r="B8" s="18" ph="1">
        <v>4280</v>
      </c>
      <c r="C8" s="18" ph="1">
        <v>600</v>
      </c>
      <c r="D8" s="18" ph="1">
        <f t="shared" si="0"/>
        <v>2568000</v>
      </c>
      <c r="E8" s="18" ph="1">
        <f t="shared" si="1"/>
        <v>11556.000000000002</v>
      </c>
      <c r="F8" s="20" ph="1">
        <f t="shared" si="2"/>
        <v>2556444</v>
      </c>
    </row>
    <row r="9" spans="1:6" ph="1" x14ac:dyDescent="0.4">
      <c r="A9" s="19" t="s" ph="1">
        <v>47</v>
      </c>
      <c r="B9" s="18" ph="1">
        <v>671</v>
      </c>
      <c r="C9" s="18" ph="1">
        <v>2000</v>
      </c>
      <c r="D9" s="18" ph="1">
        <f t="shared" si="0"/>
        <v>1342000</v>
      </c>
      <c r="E9" s="18" ph="1">
        <f t="shared" si="1"/>
        <v>6039.0000000000009</v>
      </c>
      <c r="F9" s="20" ph="1">
        <f t="shared" si="2"/>
        <v>1335961</v>
      </c>
    </row>
    <row r="10" spans="1:6" ph="1" x14ac:dyDescent="0.4">
      <c r="A10" s="19" t="s" ph="1">
        <v>48</v>
      </c>
      <c r="B10" s="18" ph="1">
        <v>1920</v>
      </c>
      <c r="C10" s="18" ph="1">
        <v>900</v>
      </c>
      <c r="D10" s="18" ph="1">
        <f t="shared" si="0"/>
        <v>1728000</v>
      </c>
      <c r="E10" s="18" ph="1">
        <f t="shared" si="1"/>
        <v>7776.0000000000009</v>
      </c>
      <c r="F10" s="20" ph="1">
        <f t="shared" si="2"/>
        <v>1720224</v>
      </c>
    </row>
    <row r="11" spans="1:6" ph="1" x14ac:dyDescent="0.4">
      <c r="A11" s="19" ph="1"/>
      <c r="B11" s="18" ph="1"/>
      <c r="C11" s="18" ph="1"/>
      <c r="D11" s="18" ph="1"/>
      <c r="E11" s="18" ph="1"/>
      <c r="F11" s="20" ph="1"/>
    </row>
    <row r="12" spans="1:6" ph="1" x14ac:dyDescent="0.4">
      <c r="A12" s="29" t="s" ph="1">
        <v>16</v>
      </c>
      <c r="B12" s="18" ph="1"/>
      <c r="C12" s="18" ph="1">
        <f t="shared" ref="C12:F12" si="3">SUM(C3:C10)</f>
        <v>11700</v>
      </c>
      <c r="D12" s="18" ph="1">
        <f t="shared" si="3"/>
        <v>14832000</v>
      </c>
      <c r="E12" s="18" ph="1">
        <f t="shared" si="3"/>
        <v>66744.000000000015</v>
      </c>
      <c r="F12" s="20" ph="1">
        <f t="shared" si="3"/>
        <v>14765256</v>
      </c>
    </row>
    <row r="13" spans="1:6" ht="28.5" thickBot="1" ph="1" x14ac:dyDescent="0.45">
      <c r="A13" s="30" t="s" ph="1">
        <v>17</v>
      </c>
      <c r="B13" s="21" ph="1"/>
      <c r="C13" s="21" ph="1">
        <f t="shared" ref="C13:F13" si="4">AVERAGE(C3:C10)</f>
        <v>1462.5</v>
      </c>
      <c r="D13" s="21" ph="1">
        <f t="shared" si="4"/>
        <v>1854000</v>
      </c>
      <c r="E13" s="21" ph="1">
        <f t="shared" si="4"/>
        <v>8343.0000000000018</v>
      </c>
      <c r="F13" s="22" ph="1">
        <f t="shared" si="4"/>
        <v>1845657</v>
      </c>
    </row>
  </sheetData>
  <mergeCells count="1">
    <mergeCell ref="A1:F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81A4-84CD-4507-BB1F-D2DE98C35F41}">
  <dimension ref="A1:F13"/>
  <sheetViews>
    <sheetView workbookViewId="0">
      <selection activeCell="A12" sqref="A12:A13"/>
    </sheetView>
  </sheetViews>
  <sheetFormatPr defaultRowHeight="18.75" x14ac:dyDescent="0.4"/>
  <cols>
    <col min="1" max="1" width="10.25" style="17" bestFit="1" customWidth="1"/>
    <col min="2" max="3" width="8.375" style="17" bestFit="1" customWidth="1"/>
    <col min="4" max="4" width="10.5" style="17" bestFit="1" customWidth="1"/>
    <col min="5" max="5" width="8" style="17" bestFit="1" customWidth="1"/>
    <col min="6" max="6" width="10.5" style="17" bestFit="1" customWidth="1"/>
    <col min="7" max="16384" width="9" style="17"/>
  </cols>
  <sheetData>
    <row r="1" spans="1:6" ht="28.5" thickBot="1" x14ac:dyDescent="0.45">
      <c r="A1" s="32" t="s" ph="1">
        <v>49</v>
      </c>
      <c r="B1" s="32" ph="1"/>
      <c r="C1" s="32" ph="1"/>
      <c r="D1" s="32" ph="1"/>
      <c r="E1" s="32" ph="1"/>
      <c r="F1" s="32" ph="1"/>
    </row>
    <row r="2" spans="1:6" ht="27.75" x14ac:dyDescent="0.4">
      <c r="A2" s="23" t="s" ph="1">
        <v>50</v>
      </c>
      <c r="B2" s="24" t="s" ph="1">
        <v>51</v>
      </c>
      <c r="C2" s="24" t="s" ph="1">
        <v>52</v>
      </c>
      <c r="D2" s="24" t="s" ph="1">
        <v>53</v>
      </c>
      <c r="E2" s="24" t="s" ph="1">
        <v>24</v>
      </c>
      <c r="F2" s="25" t="s" ph="1">
        <v>54</v>
      </c>
    </row>
    <row r="3" spans="1:6" ht="27.75" x14ac:dyDescent="0.4">
      <c r="A3" s="19" t="s" ph="1">
        <v>55</v>
      </c>
      <c r="B3" s="18" ph="1">
        <v>3296</v>
      </c>
      <c r="C3" s="18" ph="1">
        <v>3059</v>
      </c>
      <c r="D3" s="18">
        <f>58*B3+62*C3</f>
        <v>380826</v>
      </c>
      <c r="E3" s="18">
        <f>12*(B3+C3)</f>
        <v>76260</v>
      </c>
      <c r="F3" s="20">
        <f>D3-E3</f>
        <v>304566</v>
      </c>
    </row>
    <row r="4" spans="1:6" ht="27.75" x14ac:dyDescent="0.4">
      <c r="A4" s="19" t="s" ph="1">
        <v>56</v>
      </c>
      <c r="B4" s="18" ph="1">
        <v>2241</v>
      </c>
      <c r="C4" s="18" ph="1">
        <v>2308</v>
      </c>
      <c r="D4" s="18">
        <f t="shared" ref="D4:D10" si="0">58*B4+62*C4</f>
        <v>273074</v>
      </c>
      <c r="E4" s="18">
        <f t="shared" ref="E4:E10" si="1">12*(B4+C4)</f>
        <v>54588</v>
      </c>
      <c r="F4" s="20">
        <f t="shared" ref="F4:F10" si="2">D4-E4</f>
        <v>218486</v>
      </c>
    </row>
    <row r="5" spans="1:6" ht="27.75" x14ac:dyDescent="0.4">
      <c r="A5" s="19" t="s" ph="1">
        <v>57</v>
      </c>
      <c r="B5" s="18" ph="1">
        <v>2592</v>
      </c>
      <c r="C5" s="18" ph="1">
        <v>2675</v>
      </c>
      <c r="D5" s="18">
        <f t="shared" si="0"/>
        <v>316186</v>
      </c>
      <c r="E5" s="18">
        <f t="shared" si="1"/>
        <v>63204</v>
      </c>
      <c r="F5" s="20">
        <f t="shared" si="2"/>
        <v>252982</v>
      </c>
    </row>
    <row r="6" spans="1:6" ht="27.75" x14ac:dyDescent="0.4">
      <c r="A6" s="19" t="s" ph="1">
        <v>58</v>
      </c>
      <c r="B6" s="18" ph="1">
        <v>2865</v>
      </c>
      <c r="C6" s="18" ph="1">
        <v>2926</v>
      </c>
      <c r="D6" s="18">
        <f t="shared" si="0"/>
        <v>347582</v>
      </c>
      <c r="E6" s="18">
        <f t="shared" si="1"/>
        <v>69492</v>
      </c>
      <c r="F6" s="20">
        <f t="shared" si="2"/>
        <v>278090</v>
      </c>
    </row>
    <row r="7" spans="1:6" ht="27.75" x14ac:dyDescent="0.4">
      <c r="A7" s="19" t="s" ph="1">
        <v>59</v>
      </c>
      <c r="B7" s="18" ph="1">
        <v>2320</v>
      </c>
      <c r="C7" s="18" ph="1">
        <v>2341</v>
      </c>
      <c r="D7" s="18">
        <f t="shared" si="0"/>
        <v>279702</v>
      </c>
      <c r="E7" s="18">
        <f t="shared" si="1"/>
        <v>55932</v>
      </c>
      <c r="F7" s="20">
        <f t="shared" si="2"/>
        <v>223770</v>
      </c>
    </row>
    <row r="8" spans="1:6" ht="27.75" x14ac:dyDescent="0.4">
      <c r="A8" s="19" t="s" ph="1">
        <v>60</v>
      </c>
      <c r="B8" s="18" ph="1">
        <v>2183</v>
      </c>
      <c r="C8" s="18" ph="1">
        <v>2224</v>
      </c>
      <c r="D8" s="18">
        <f t="shared" si="0"/>
        <v>264502</v>
      </c>
      <c r="E8" s="18">
        <f t="shared" si="1"/>
        <v>52884</v>
      </c>
      <c r="F8" s="20">
        <f t="shared" si="2"/>
        <v>211618</v>
      </c>
    </row>
    <row r="9" spans="1:6" ht="27.75" x14ac:dyDescent="0.4">
      <c r="A9" s="19" t="s" ph="1">
        <v>61</v>
      </c>
      <c r="B9" s="18" ph="1">
        <v>3034</v>
      </c>
      <c r="C9" s="18" ph="1">
        <v>2967</v>
      </c>
      <c r="D9" s="18">
        <f t="shared" si="0"/>
        <v>359926</v>
      </c>
      <c r="E9" s="18">
        <f t="shared" si="1"/>
        <v>72012</v>
      </c>
      <c r="F9" s="20">
        <f t="shared" si="2"/>
        <v>287914</v>
      </c>
    </row>
    <row r="10" spans="1:6" ht="27.75" x14ac:dyDescent="0.4">
      <c r="A10" s="19" t="s" ph="1">
        <v>62</v>
      </c>
      <c r="B10" s="18" ph="1">
        <v>2719</v>
      </c>
      <c r="C10" s="18" ph="1">
        <v>2780</v>
      </c>
      <c r="D10" s="18">
        <f t="shared" si="0"/>
        <v>330062</v>
      </c>
      <c r="E10" s="18">
        <f t="shared" si="1"/>
        <v>65988</v>
      </c>
      <c r="F10" s="20">
        <f t="shared" si="2"/>
        <v>264074</v>
      </c>
    </row>
    <row r="11" spans="1:6" ht="27.75" x14ac:dyDescent="0.4">
      <c r="A11" s="19" ph="1"/>
      <c r="B11" s="18" ph="1"/>
      <c r="C11" s="18" ph="1"/>
      <c r="D11" s="18" ph="1"/>
      <c r="E11" s="18" ph="1"/>
      <c r="F11" s="20" ph="1"/>
    </row>
    <row r="12" spans="1:6" ht="27.75" x14ac:dyDescent="0.4">
      <c r="A12" s="29" t="s" ph="1">
        <v>16</v>
      </c>
      <c r="B12" s="18">
        <f>SUM(B3:B10)</f>
        <v>21250</v>
      </c>
      <c r="C12" s="18">
        <f t="shared" ref="C12:F12" si="3">SUM(C3:C10)</f>
        <v>21280</v>
      </c>
      <c r="D12" s="18">
        <f t="shared" si="3"/>
        <v>2551860</v>
      </c>
      <c r="E12" s="18">
        <f t="shared" si="3"/>
        <v>510360</v>
      </c>
      <c r="F12" s="20">
        <f t="shared" si="3"/>
        <v>2041500</v>
      </c>
    </row>
    <row r="13" spans="1:6" ht="28.5" thickBot="1" x14ac:dyDescent="0.45">
      <c r="A13" s="30" t="s" ph="1">
        <v>17</v>
      </c>
      <c r="B13" s="21">
        <f>AVERAGE(B3:B10)</f>
        <v>2656.25</v>
      </c>
      <c r="C13" s="21">
        <f t="shared" ref="C13:F13" si="4">AVERAGE(C3:C10)</f>
        <v>2660</v>
      </c>
      <c r="D13" s="21">
        <f t="shared" si="4"/>
        <v>318982.5</v>
      </c>
      <c r="E13" s="21">
        <f t="shared" si="4"/>
        <v>63795</v>
      </c>
      <c r="F13" s="22">
        <f t="shared" si="4"/>
        <v>255187.5</v>
      </c>
    </row>
  </sheetData>
  <mergeCells count="1">
    <mergeCell ref="A1:F1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BEBC-DA87-4D0E-ADE7-C3E986DD2323}">
  <dimension ref="A1:G13"/>
  <sheetViews>
    <sheetView workbookViewId="0">
      <selection activeCell="A12" sqref="A12:A13"/>
    </sheetView>
  </sheetViews>
  <sheetFormatPr defaultRowHeight="27.75" x14ac:dyDescent="0.4"/>
  <cols>
    <col min="1" max="16384" width="9" style="17" phonetic="1"/>
  </cols>
  <sheetData>
    <row r="1" spans="1:7" ht="28.5" thickBot="1" ph="1" x14ac:dyDescent="0.45">
      <c r="A1" s="33" t="s" ph="1">
        <v>118</v>
      </c>
      <c r="B1" s="33" ph="1"/>
      <c r="C1" s="33" ph="1"/>
      <c r="D1" s="33" ph="1"/>
      <c r="E1" s="33" ph="1"/>
      <c r="F1" s="33" ph="1"/>
      <c r="G1" s="33" ph="1"/>
    </row>
    <row r="2" spans="1:7" ph="1" x14ac:dyDescent="0.4">
      <c r="A2" s="26" t="s" ph="1">
        <v>119</v>
      </c>
      <c r="B2" s="27" t="s" ph="1">
        <v>120</v>
      </c>
      <c r="C2" s="27" t="s" ph="1">
        <v>121</v>
      </c>
      <c r="D2" s="27" t="s" ph="1">
        <v>122</v>
      </c>
      <c r="E2" s="27" t="s" ph="1">
        <v>123</v>
      </c>
      <c r="F2" s="27" t="s" ph="1">
        <v>124</v>
      </c>
      <c r="G2" s="28" t="s" ph="1">
        <v>125</v>
      </c>
    </row>
    <row r="3" spans="1:7" ph="1" x14ac:dyDescent="0.4">
      <c r="A3" s="19" t="s" ph="1">
        <v>126</v>
      </c>
      <c r="B3" s="18" t="s" ph="1">
        <v>134</v>
      </c>
      <c r="C3" s="18" ph="1">
        <v>16</v>
      </c>
      <c r="D3" s="18" ph="1">
        <v>6400</v>
      </c>
      <c r="E3" s="18" ph="1">
        <f>D3/10*(C3-10)</f>
        <v>3840</v>
      </c>
      <c r="F3" s="18" ph="1">
        <f>(D3+E3)*0.05</f>
        <v>512</v>
      </c>
      <c r="G3" s="20" ph="1">
        <f>D3+E3+F3</f>
        <v>10752</v>
      </c>
    </row>
    <row r="4" spans="1:7" ph="1" x14ac:dyDescent="0.4">
      <c r="A4" s="19" t="s" ph="1">
        <v>127</v>
      </c>
      <c r="B4" s="18" t="s" ph="1">
        <v>135</v>
      </c>
      <c r="C4" s="18" ph="1">
        <v>12</v>
      </c>
      <c r="D4" s="18" ph="1">
        <v>7300</v>
      </c>
      <c r="E4" s="18" ph="1">
        <f t="shared" ref="E4:E10" si="0">D4/10*(C4-10)</f>
        <v>1460</v>
      </c>
      <c r="F4" s="18" ph="1">
        <f t="shared" ref="F4:F10" si="1">(D4+E4)*0.05</f>
        <v>438</v>
      </c>
      <c r="G4" s="20" ph="1">
        <f t="shared" ref="G4:G10" si="2">D4+E4+F4</f>
        <v>9198</v>
      </c>
    </row>
    <row r="5" spans="1:7" ph="1" x14ac:dyDescent="0.4">
      <c r="A5" s="19" t="s" ph="1">
        <v>128</v>
      </c>
      <c r="B5" s="18" t="s" ph="1">
        <v>136</v>
      </c>
      <c r="C5" s="18" ph="1">
        <v>15</v>
      </c>
      <c r="D5" s="18" ph="1">
        <v>6800</v>
      </c>
      <c r="E5" s="18" ph="1">
        <f t="shared" si="0"/>
        <v>3400</v>
      </c>
      <c r="F5" s="18" ph="1">
        <f t="shared" si="1"/>
        <v>510</v>
      </c>
      <c r="G5" s="20" ph="1">
        <f t="shared" si="2"/>
        <v>10710</v>
      </c>
    </row>
    <row r="6" spans="1:7" ph="1" x14ac:dyDescent="0.4">
      <c r="A6" s="19" t="s" ph="1">
        <v>129</v>
      </c>
      <c r="B6" s="18" t="s" ph="1">
        <v>135</v>
      </c>
      <c r="C6" s="18" ph="1">
        <v>14</v>
      </c>
      <c r="D6" s="18" ph="1">
        <v>7300</v>
      </c>
      <c r="E6" s="18" ph="1">
        <f t="shared" si="0"/>
        <v>2920</v>
      </c>
      <c r="F6" s="18" ph="1">
        <f t="shared" si="1"/>
        <v>511</v>
      </c>
      <c r="G6" s="20" ph="1">
        <f t="shared" si="2"/>
        <v>10731</v>
      </c>
    </row>
    <row r="7" spans="1:7" ph="1" x14ac:dyDescent="0.4">
      <c r="A7" s="19" t="s" ph="1">
        <v>130</v>
      </c>
      <c r="B7" s="18" t="s" ph="1">
        <v>136</v>
      </c>
      <c r="C7" s="18" ph="1">
        <v>10</v>
      </c>
      <c r="D7" s="18" ph="1">
        <v>6800</v>
      </c>
      <c r="E7" s="18" ph="1">
        <f t="shared" si="0"/>
        <v>0</v>
      </c>
      <c r="F7" s="18" ph="1">
        <f t="shared" si="1"/>
        <v>340</v>
      </c>
      <c r="G7" s="20" ph="1">
        <f t="shared" si="2"/>
        <v>7140</v>
      </c>
    </row>
    <row r="8" spans="1:7" ph="1" x14ac:dyDescent="0.4">
      <c r="A8" s="19" t="s" ph="1">
        <v>131</v>
      </c>
      <c r="B8" s="18" t="s" ph="1">
        <v>137</v>
      </c>
      <c r="C8" s="18" ph="1">
        <v>10</v>
      </c>
      <c r="D8" s="18" ph="1">
        <v>5800</v>
      </c>
      <c r="E8" s="18" ph="1">
        <f t="shared" si="0"/>
        <v>0</v>
      </c>
      <c r="F8" s="18" ph="1">
        <f t="shared" si="1"/>
        <v>290</v>
      </c>
      <c r="G8" s="20" ph="1">
        <f t="shared" si="2"/>
        <v>6090</v>
      </c>
    </row>
    <row r="9" spans="1:7" ph="1" x14ac:dyDescent="0.4">
      <c r="A9" s="19" t="s" ph="1">
        <v>132</v>
      </c>
      <c r="B9" s="18" t="s" ph="1">
        <v>134</v>
      </c>
      <c r="C9" s="18" ph="1">
        <v>11</v>
      </c>
      <c r="D9" s="18" ph="1">
        <v>6400</v>
      </c>
      <c r="E9" s="18" ph="1">
        <f t="shared" si="0"/>
        <v>640</v>
      </c>
      <c r="F9" s="18" ph="1">
        <f t="shared" si="1"/>
        <v>352</v>
      </c>
      <c r="G9" s="20" ph="1">
        <f t="shared" si="2"/>
        <v>7392</v>
      </c>
    </row>
    <row r="10" spans="1:7" ph="1" x14ac:dyDescent="0.4">
      <c r="A10" s="19" t="s" ph="1">
        <v>133</v>
      </c>
      <c r="B10" s="18" t="s" ph="1">
        <v>137</v>
      </c>
      <c r="C10" s="18" ph="1">
        <v>13</v>
      </c>
      <c r="D10" s="18" ph="1">
        <v>5800</v>
      </c>
      <c r="E10" s="18" ph="1">
        <f t="shared" si="0"/>
        <v>1740</v>
      </c>
      <c r="F10" s="18" ph="1">
        <f t="shared" si="1"/>
        <v>377</v>
      </c>
      <c r="G10" s="20" ph="1">
        <f t="shared" si="2"/>
        <v>7917</v>
      </c>
    </row>
    <row r="11" spans="1:7" ph="1" x14ac:dyDescent="0.4">
      <c r="A11" s="19" ph="1"/>
      <c r="B11" s="18" ph="1"/>
      <c r="C11" s="18" ph="1"/>
      <c r="D11" s="18" ph="1"/>
      <c r="E11" s="18" ph="1"/>
      <c r="F11" s="18" ph="1"/>
      <c r="G11" s="20" ph="1"/>
    </row>
    <row r="12" spans="1:7" ph="1" x14ac:dyDescent="0.4">
      <c r="A12" s="29" t="s" ph="1">
        <v>138</v>
      </c>
      <c r="B12" s="18" ph="1"/>
      <c r="C12" s="18" ph="1">
        <f>SUM(C3:C10)</f>
        <v>101</v>
      </c>
      <c r="D12" s="18" ph="1">
        <f t="shared" ref="D12:G12" si="3">SUM(D3:D10)</f>
        <v>52600</v>
      </c>
      <c r="E12" s="18" ph="1">
        <f t="shared" si="3"/>
        <v>14000</v>
      </c>
      <c r="F12" s="18" ph="1">
        <f t="shared" si="3"/>
        <v>3330</v>
      </c>
      <c r="G12" s="20" ph="1">
        <f t="shared" si="3"/>
        <v>69930</v>
      </c>
    </row>
    <row r="13" spans="1:7" ht="28.5" thickBot="1" ph="1" x14ac:dyDescent="0.45">
      <c r="A13" s="30" t="s" ph="1">
        <v>139</v>
      </c>
      <c r="B13" s="21" ph="1"/>
      <c r="C13" s="21" ph="1">
        <f>AVERAGE(C3:C10)</f>
        <v>12.625</v>
      </c>
      <c r="D13" s="21" ph="1">
        <f t="shared" ref="D13:G13" si="4">AVERAGE(D3:D10)</f>
        <v>6575</v>
      </c>
      <c r="E13" s="21" ph="1">
        <f t="shared" si="4"/>
        <v>1750</v>
      </c>
      <c r="F13" s="21" ph="1">
        <f t="shared" si="4"/>
        <v>416.25</v>
      </c>
      <c r="G13" s="22" ph="1">
        <f t="shared" si="4"/>
        <v>8741.25</v>
      </c>
    </row>
  </sheetData>
  <mergeCells count="1">
    <mergeCell ref="A1:G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00B0-35F9-4953-86F7-88DFCFF677F3}">
  <dimension ref="A1:F14"/>
  <sheetViews>
    <sheetView workbookViewId="0">
      <selection activeCell="A13" sqref="A13:A14"/>
    </sheetView>
  </sheetViews>
  <sheetFormatPr defaultRowHeight="27.75" x14ac:dyDescent="0.4"/>
  <cols>
    <col min="1" max="1" width="11.25" style="17" bestFit="1" customWidth="1" phonetic="1"/>
    <col min="2" max="2" width="11.625" style="17" bestFit="1" customWidth="1" phonetic="1"/>
    <col min="3" max="4" width="10.5" style="17" bestFit="1" customWidth="1" phonetic="1"/>
    <col min="5" max="5" width="9" style="17" bestFit="1" customWidth="1" phonetic="1"/>
    <col min="6" max="6" width="9.5" style="17" bestFit="1" customWidth="1" phonetic="1"/>
    <col min="7" max="16384" width="9" style="17" phonetic="1"/>
  </cols>
  <sheetData>
    <row r="1" spans="1:6" ht="28.5" thickBot="1" ph="1" x14ac:dyDescent="0.45">
      <c r="A1" s="33" t="s" ph="1">
        <v>90</v>
      </c>
      <c r="B1" s="33"/>
      <c r="C1" s="33"/>
      <c r="D1" s="33"/>
      <c r="E1" s="33"/>
      <c r="F1" s="33"/>
    </row>
    <row r="2" spans="1:6" ph="1" x14ac:dyDescent="0.4">
      <c r="A2" s="23" t="s" ph="1">
        <v>91</v>
      </c>
      <c r="B2" s="24" t="s" ph="1">
        <v>92</v>
      </c>
      <c r="C2" s="24" t="s" ph="1">
        <v>93</v>
      </c>
      <c r="D2" s="24" t="s" ph="1">
        <v>94</v>
      </c>
      <c r="E2" s="24" t="s" ph="1">
        <v>95</v>
      </c>
      <c r="F2" s="25" t="s" ph="1">
        <v>96</v>
      </c>
    </row>
    <row r="3" spans="1:6" ph="1" x14ac:dyDescent="0.4">
      <c r="A3" s="19" t="s" ph="1">
        <v>97</v>
      </c>
      <c r="B3" s="18" ph="1">
        <v>9</v>
      </c>
      <c r="C3" s="18" ph="1">
        <f>2550*B3</f>
        <v>22950</v>
      </c>
      <c r="D3" s="18" ph="1">
        <v>4765000</v>
      </c>
      <c r="E3" s="18" ph="1">
        <f>D3*2.5%</f>
        <v>119125</v>
      </c>
      <c r="F3" s="20" ph="1">
        <f>C3+E3</f>
        <v>142075</v>
      </c>
    </row>
    <row r="4" spans="1:6" ph="1" x14ac:dyDescent="0.4">
      <c r="A4" s="19" t="s" ph="1">
        <v>98</v>
      </c>
      <c r="B4" s="18" ph="1">
        <v>11</v>
      </c>
      <c r="C4" s="18" ph="1">
        <f t="shared" ref="C4:C11" si="0">2550*B4</f>
        <v>28050</v>
      </c>
      <c r="D4" s="18" ph="1">
        <v>3278000</v>
      </c>
      <c r="E4" s="18" ph="1">
        <f t="shared" ref="E4:E11" si="1">D4*2.5%</f>
        <v>81950</v>
      </c>
      <c r="F4" s="20" ph="1">
        <f t="shared" ref="F4:F11" si="2">C4+E4</f>
        <v>110000</v>
      </c>
    </row>
    <row r="5" spans="1:6" ph="1" x14ac:dyDescent="0.4">
      <c r="A5" s="19" t="s" ph="1">
        <v>99</v>
      </c>
      <c r="B5" s="18" ph="1">
        <v>12</v>
      </c>
      <c r="C5" s="18" ph="1">
        <f t="shared" si="0"/>
        <v>30600</v>
      </c>
      <c r="D5" s="18" ph="1">
        <v>4361000</v>
      </c>
      <c r="E5" s="18" ph="1">
        <f t="shared" si="1"/>
        <v>109025</v>
      </c>
      <c r="F5" s="20" ph="1">
        <f t="shared" si="2"/>
        <v>139625</v>
      </c>
    </row>
    <row r="6" spans="1:6" ph="1" x14ac:dyDescent="0.4">
      <c r="A6" s="19" t="s" ph="1">
        <v>100</v>
      </c>
      <c r="B6" s="18" ph="1">
        <v>13</v>
      </c>
      <c r="C6" s="18" ph="1">
        <f t="shared" si="0"/>
        <v>33150</v>
      </c>
      <c r="D6" s="18" ph="1">
        <v>3127000</v>
      </c>
      <c r="E6" s="18" ph="1">
        <f t="shared" si="1"/>
        <v>78175</v>
      </c>
      <c r="F6" s="20" ph="1">
        <f t="shared" si="2"/>
        <v>111325</v>
      </c>
    </row>
    <row r="7" spans="1:6" ph="1" x14ac:dyDescent="0.4">
      <c r="A7" s="19" t="s" ph="1">
        <v>101</v>
      </c>
      <c r="B7" s="18" ph="1">
        <v>10</v>
      </c>
      <c r="C7" s="18" ph="1">
        <f t="shared" si="0"/>
        <v>25500</v>
      </c>
      <c r="D7" s="18" ph="1">
        <v>4973000</v>
      </c>
      <c r="E7" s="18" ph="1">
        <f t="shared" si="1"/>
        <v>124325</v>
      </c>
      <c r="F7" s="20" ph="1">
        <f t="shared" si="2"/>
        <v>149825</v>
      </c>
    </row>
    <row r="8" spans="1:6" ph="1" x14ac:dyDescent="0.4">
      <c r="A8" s="19" t="s" ph="1">
        <v>102</v>
      </c>
      <c r="B8" s="18" ph="1">
        <v>8</v>
      </c>
      <c r="C8" s="18" ph="1">
        <f t="shared" si="0"/>
        <v>20400</v>
      </c>
      <c r="D8" s="18" ph="1">
        <v>3406000</v>
      </c>
      <c r="E8" s="18" ph="1">
        <f t="shared" si="1"/>
        <v>85150</v>
      </c>
      <c r="F8" s="20" ph="1">
        <f t="shared" si="2"/>
        <v>105550</v>
      </c>
    </row>
    <row r="9" spans="1:6" ph="1" x14ac:dyDescent="0.4">
      <c r="A9" s="19" t="s" ph="1">
        <v>103</v>
      </c>
      <c r="B9" s="18" ph="1">
        <v>15</v>
      </c>
      <c r="C9" s="18" ph="1">
        <f t="shared" si="0"/>
        <v>38250</v>
      </c>
      <c r="D9" s="18" ph="1">
        <v>5109000</v>
      </c>
      <c r="E9" s="18" ph="1">
        <f t="shared" si="1"/>
        <v>127725</v>
      </c>
      <c r="F9" s="20" ph="1">
        <f t="shared" si="2"/>
        <v>165975</v>
      </c>
    </row>
    <row r="10" spans="1:6" ph="1" x14ac:dyDescent="0.4">
      <c r="A10" s="19" t="s" ph="1">
        <v>104</v>
      </c>
      <c r="B10" s="18" ph="1">
        <v>7</v>
      </c>
      <c r="C10" s="18" ph="1">
        <f t="shared" si="0"/>
        <v>17850</v>
      </c>
      <c r="D10" s="18" ph="1">
        <v>3127000</v>
      </c>
      <c r="E10" s="18" ph="1">
        <f t="shared" si="1"/>
        <v>78175</v>
      </c>
      <c r="F10" s="20" ph="1">
        <f t="shared" si="2"/>
        <v>96025</v>
      </c>
    </row>
    <row r="11" spans="1:6" ph="1" x14ac:dyDescent="0.4">
      <c r="A11" s="19" t="s" ph="1">
        <v>105</v>
      </c>
      <c r="B11" s="18" ph="1">
        <v>14</v>
      </c>
      <c r="C11" s="18" ph="1">
        <f t="shared" si="0"/>
        <v>35700</v>
      </c>
      <c r="D11" s="18" ph="1">
        <v>5234000</v>
      </c>
      <c r="E11" s="18" ph="1">
        <f t="shared" si="1"/>
        <v>130850</v>
      </c>
      <c r="F11" s="20" ph="1">
        <f t="shared" si="2"/>
        <v>166550</v>
      </c>
    </row>
    <row r="12" spans="1:6" ph="1" x14ac:dyDescent="0.4">
      <c r="A12" s="19" ph="1"/>
      <c r="B12" s="18" ph="1"/>
      <c r="C12" s="18" ph="1"/>
      <c r="D12" s="18" ph="1"/>
      <c r="E12" s="18" ph="1"/>
      <c r="F12" s="20" ph="1"/>
    </row>
    <row r="13" spans="1:6" ph="1" x14ac:dyDescent="0.4">
      <c r="A13" s="29" t="s" ph="1">
        <v>16</v>
      </c>
      <c r="B13" s="18" ph="1"/>
      <c r="C13" s="18" ph="1">
        <f t="shared" ref="C13:F13" si="3">SUM(C3:C11)</f>
        <v>252450</v>
      </c>
      <c r="D13" s="18" ph="1">
        <f t="shared" si="3"/>
        <v>37380000</v>
      </c>
      <c r="E13" s="18" ph="1">
        <f t="shared" si="3"/>
        <v>934500</v>
      </c>
      <c r="F13" s="20" ph="1">
        <f t="shared" si="3"/>
        <v>1186950</v>
      </c>
    </row>
    <row r="14" spans="1:6" ht="28.5" thickBot="1" ph="1" x14ac:dyDescent="0.45">
      <c r="A14" s="30" t="s" ph="1">
        <v>17</v>
      </c>
      <c r="B14" s="21" ph="1"/>
      <c r="C14" s="21" ph="1">
        <f t="shared" ref="C14:F14" si="4">AVERAGE(C3:C11)</f>
        <v>28050</v>
      </c>
      <c r="D14" s="21" ph="1">
        <f t="shared" si="4"/>
        <v>4153333.3333333335</v>
      </c>
      <c r="E14" s="21" ph="1">
        <f t="shared" si="4"/>
        <v>103833.33333333333</v>
      </c>
      <c r="F14" s="22" ph="1">
        <f t="shared" si="4"/>
        <v>131883.33333333334</v>
      </c>
    </row>
  </sheetData>
  <mergeCells count="1">
    <mergeCell ref="A1:F1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3698-83A0-48BA-BED4-A6E65DAF3ADF}">
  <dimension ref="A1:G12"/>
  <sheetViews>
    <sheetView tabSelected="1" workbookViewId="0">
      <selection activeCell="G3" sqref="G3:G9"/>
    </sheetView>
  </sheetViews>
  <sheetFormatPr defaultRowHeight="27.75" x14ac:dyDescent="0.4"/>
  <cols>
    <col min="1" max="2" width="7.125" style="17" bestFit="1" customWidth="1" phonetic="1"/>
    <col min="3" max="3" width="7.5" style="17" bestFit="1" customWidth="1" phonetic="1"/>
    <col min="4" max="4" width="9.5" style="17" bestFit="1" customWidth="1" phonetic="1"/>
    <col min="5" max="5" width="8" style="17" bestFit="1" customWidth="1" phonetic="1"/>
    <col min="6" max="6" width="7.125" style="17" bestFit="1" customWidth="1" phonetic="1"/>
    <col min="7" max="7" width="7.5" style="17" bestFit="1" customWidth="1" phonetic="1"/>
    <col min="8" max="16384" width="9" style="17" phonetic="1"/>
  </cols>
  <sheetData>
    <row r="1" spans="1:7" ht="28.5" thickBot="1" ph="1" x14ac:dyDescent="0.45">
      <c r="A1" s="33" t="s" ph="1">
        <v>106</v>
      </c>
      <c r="B1" s="33" ph="1"/>
      <c r="C1" s="33" ph="1"/>
      <c r="D1" s="33" ph="1"/>
      <c r="E1" s="33" ph="1"/>
      <c r="F1" s="33" ph="1"/>
      <c r="G1" s="33" ph="1"/>
    </row>
    <row r="2" spans="1:7" ph="1" x14ac:dyDescent="0.4">
      <c r="A2" s="23" t="s" ph="1">
        <v>107</v>
      </c>
      <c r="B2" s="24" t="s" ph="1">
        <v>108</v>
      </c>
      <c r="C2" s="24" t="s" ph="1">
        <v>109</v>
      </c>
      <c r="D2" s="24" t="s" ph="1">
        <v>94</v>
      </c>
      <c r="E2" s="24" t="s" ph="1">
        <v>39</v>
      </c>
      <c r="F2" s="24" t="s" ph="1">
        <v>6</v>
      </c>
      <c r="G2" s="25" t="s" ph="1">
        <v>110</v>
      </c>
    </row>
    <row r="3" spans="1:7" ph="1" x14ac:dyDescent="0.4">
      <c r="A3" s="19" t="s" ph="1">
        <v>111</v>
      </c>
      <c r="B3" s="18" ph="1">
        <v>202</v>
      </c>
      <c r="C3" s="18" ph="1">
        <v>178</v>
      </c>
      <c r="D3" s="18" ph="1">
        <v>364000</v>
      </c>
      <c r="E3" s="18" ph="1">
        <f>D3*12.5%</f>
        <v>45500</v>
      </c>
      <c r="F3" s="18" ph="1">
        <f>D3*2%</f>
        <v>7280</v>
      </c>
      <c r="G3" s="34" ph="1">
        <f>C3/B3</f>
        <v>0.88118811881188119</v>
      </c>
    </row>
    <row r="4" spans="1:7" ph="1" x14ac:dyDescent="0.4">
      <c r="A4" s="19" t="s" ph="1">
        <v>112</v>
      </c>
      <c r="B4" s="18" ph="1">
        <v>219</v>
      </c>
      <c r="C4" s="18" ph="1">
        <v>207</v>
      </c>
      <c r="D4" s="18" ph="1">
        <v>395000</v>
      </c>
      <c r="E4" s="18" ph="1">
        <f t="shared" ref="E4:E9" si="0">D4*12.5%</f>
        <v>49375</v>
      </c>
      <c r="F4" s="18" ph="1">
        <f t="shared" ref="F4:F9" si="1">D4*2%</f>
        <v>7900</v>
      </c>
      <c r="G4" s="34" ph="1">
        <f t="shared" ref="G4:G9" si="2">C4/B4</f>
        <v>0.9452054794520548</v>
      </c>
    </row>
    <row r="5" spans="1:7" ph="1" x14ac:dyDescent="0.4">
      <c r="A5" s="19" t="s" ph="1">
        <v>113</v>
      </c>
      <c r="B5" s="18" ph="1">
        <v>191</v>
      </c>
      <c r="C5" s="18" ph="1">
        <v>163</v>
      </c>
      <c r="D5" s="18" ph="1">
        <v>346000</v>
      </c>
      <c r="E5" s="18" ph="1">
        <f t="shared" si="0"/>
        <v>43250</v>
      </c>
      <c r="F5" s="18" ph="1">
        <f t="shared" si="1"/>
        <v>6920</v>
      </c>
      <c r="G5" s="34" ph="1">
        <f t="shared" si="2"/>
        <v>0.8534031413612565</v>
      </c>
    </row>
    <row r="6" spans="1:7" ph="1" x14ac:dyDescent="0.4">
      <c r="A6" s="19" t="s" ph="1">
        <v>114</v>
      </c>
      <c r="B6" s="18" ph="1">
        <v>254</v>
      </c>
      <c r="C6" s="18" ph="1">
        <v>225</v>
      </c>
      <c r="D6" s="18" ph="1">
        <v>412000</v>
      </c>
      <c r="E6" s="18" ph="1">
        <f t="shared" si="0"/>
        <v>51500</v>
      </c>
      <c r="F6" s="18" ph="1">
        <f t="shared" si="1"/>
        <v>8240</v>
      </c>
      <c r="G6" s="34" ph="1">
        <f t="shared" si="2"/>
        <v>0.88582677165354329</v>
      </c>
    </row>
    <row r="7" spans="1:7" ph="1" x14ac:dyDescent="0.4">
      <c r="A7" s="19" t="s" ph="1">
        <v>115</v>
      </c>
      <c r="B7" s="18" ph="1">
        <v>223</v>
      </c>
      <c r="C7" s="18" ph="1">
        <v>204</v>
      </c>
      <c r="D7" s="18" ph="1">
        <v>381000</v>
      </c>
      <c r="E7" s="18" ph="1">
        <f t="shared" si="0"/>
        <v>47625</v>
      </c>
      <c r="F7" s="18" ph="1">
        <f t="shared" si="1"/>
        <v>7620</v>
      </c>
      <c r="G7" s="34" ph="1">
        <f t="shared" si="2"/>
        <v>0.91479820627802688</v>
      </c>
    </row>
    <row r="8" spans="1:7" ph="1" x14ac:dyDescent="0.4">
      <c r="A8" s="19" t="s" ph="1">
        <v>116</v>
      </c>
      <c r="B8" s="18" ph="1">
        <v>215</v>
      </c>
      <c r="C8" s="18" ph="1">
        <v>186</v>
      </c>
      <c r="D8" s="18" ph="1">
        <v>359000</v>
      </c>
      <c r="E8" s="18" ph="1">
        <f t="shared" si="0"/>
        <v>44875</v>
      </c>
      <c r="F8" s="18" ph="1">
        <f t="shared" si="1"/>
        <v>7180</v>
      </c>
      <c r="G8" s="34" ph="1">
        <f t="shared" si="2"/>
        <v>0.8651162790697674</v>
      </c>
    </row>
    <row r="9" spans="1:7" ph="1" x14ac:dyDescent="0.4">
      <c r="A9" s="19" t="s" ph="1">
        <v>117</v>
      </c>
      <c r="B9" s="18" ph="1">
        <v>256</v>
      </c>
      <c r="C9" s="18" ph="1">
        <v>231</v>
      </c>
      <c r="D9" s="18" ph="1">
        <v>397000</v>
      </c>
      <c r="E9" s="18" ph="1">
        <f t="shared" si="0"/>
        <v>49625</v>
      </c>
      <c r="F9" s="18" ph="1">
        <f t="shared" si="1"/>
        <v>7940</v>
      </c>
      <c r="G9" s="34" ph="1">
        <f t="shared" si="2"/>
        <v>0.90234375</v>
      </c>
    </row>
    <row r="10" spans="1:7" ph="1" x14ac:dyDescent="0.4">
      <c r="A10" s="19" ph="1"/>
      <c r="B10" s="18" ph="1"/>
      <c r="C10" s="18" ph="1"/>
      <c r="D10" s="18" ph="1"/>
      <c r="E10" s="18" ph="1"/>
      <c r="F10" s="18" ph="1"/>
      <c r="G10" s="20" ph="1"/>
    </row>
    <row r="11" spans="1:7" ph="1" x14ac:dyDescent="0.4">
      <c r="A11" s="29" t="s" ph="1">
        <v>16</v>
      </c>
      <c r="B11" s="18" ph="1">
        <f>SUM(B3:B9)</f>
        <v>1560</v>
      </c>
      <c r="C11" s="18" ph="1">
        <f t="shared" ref="C11:F11" si="3">SUM(C3:C9)</f>
        <v>1394</v>
      </c>
      <c r="D11" s="18" ph="1">
        <f t="shared" si="3"/>
        <v>2654000</v>
      </c>
      <c r="E11" s="18" ph="1">
        <f t="shared" si="3"/>
        <v>331750</v>
      </c>
      <c r="F11" s="18" ph="1">
        <f t="shared" si="3"/>
        <v>53080</v>
      </c>
      <c r="G11" s="20" ph="1"/>
    </row>
    <row r="12" spans="1:7" ht="28.5" thickBot="1" ph="1" x14ac:dyDescent="0.45">
      <c r="A12" s="30" t="s" ph="1">
        <v>17</v>
      </c>
      <c r="B12" s="21" ph="1">
        <f>AVERAGE(B3:B9)</f>
        <v>222.85714285714286</v>
      </c>
      <c r="C12" s="21" ph="1">
        <f t="shared" ref="C12:F12" si="4">AVERAGE(C3:C9)</f>
        <v>199.14285714285714</v>
      </c>
      <c r="D12" s="21" ph="1">
        <f t="shared" si="4"/>
        <v>379142.85714285716</v>
      </c>
      <c r="E12" s="21" ph="1">
        <f t="shared" si="4"/>
        <v>47392.857142857145</v>
      </c>
      <c r="F12" s="21" ph="1">
        <f t="shared" si="4"/>
        <v>7582.8571428571431</v>
      </c>
      <c r="G12" s="22" ph="1"/>
    </row>
  </sheetData>
  <mergeCells count="1">
    <mergeCell ref="A1:G1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4-1</vt:lpstr>
      <vt:lpstr>4-2</vt:lpstr>
      <vt:lpstr>4-3</vt:lpstr>
      <vt:lpstr>4-4</vt:lpstr>
      <vt:lpstr>4-5</vt:lpstr>
      <vt:lpstr>4-6</vt:lpstr>
      <vt:lpstr>4-7</vt:lpstr>
      <vt:lpstr>4-8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seito</cp:lastModifiedBy>
  <dcterms:created xsi:type="dcterms:W3CDTF">2023-04-19T12:08:30Z</dcterms:created>
  <dcterms:modified xsi:type="dcterms:W3CDTF">2023-04-20T01:43:53Z</dcterms:modified>
</cp:coreProperties>
</file>