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3.36\課題回収\おくむら(Web1B)\012コウヨウ\"/>
    </mc:Choice>
  </mc:AlternateContent>
  <xr:revisionPtr revIDLastSave="0" documentId="13_ncr:1_{5A62D893-BD9B-488F-BE3E-F9FC3A4CBC7F}" xr6:coauthVersionLast="36" xr6:coauthVersionMax="36" xr10:uidLastSave="{00000000-0000-0000-0000-000000000000}"/>
  <bookViews>
    <workbookView xWindow="0" yWindow="0" windowWidth="28800" windowHeight="12285" activeTab="2" xr2:uid="{26073695-31D8-49B7-8B0A-0844DAE44603}"/>
  </bookViews>
  <sheets>
    <sheet name="使用関数" sheetId="6" r:id="rId1"/>
    <sheet name="3-1" sheetId="7" r:id="rId2"/>
    <sheet name="3-6" sheetId="1" r:id="rId3"/>
    <sheet name="3-7" sheetId="2" r:id="rId4"/>
    <sheet name="3-8" sheetId="3" r:id="rId5"/>
    <sheet name="3-9" sheetId="4" r:id="rId6"/>
    <sheet name="3-10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4" l="1"/>
  <c r="C16" i="4"/>
  <c r="C15" i="4"/>
  <c r="D13" i="4"/>
  <c r="F13" i="4"/>
  <c r="G13" i="4"/>
  <c r="H13" i="4"/>
  <c r="C13" i="4"/>
  <c r="I4" i="4"/>
  <c r="I5" i="4"/>
  <c r="I6" i="4"/>
  <c r="I7" i="4"/>
  <c r="I8" i="4"/>
  <c r="I9" i="4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F4" i="4"/>
  <c r="F5" i="4"/>
  <c r="F6" i="4"/>
  <c r="F7" i="4"/>
  <c r="F8" i="4"/>
  <c r="F9" i="4"/>
  <c r="F10" i="4"/>
  <c r="F11" i="4"/>
  <c r="I3" i="4"/>
  <c r="H3" i="4"/>
  <c r="G3" i="4"/>
  <c r="F3" i="4"/>
  <c r="E4" i="4"/>
  <c r="E5" i="4"/>
  <c r="E6" i="4"/>
  <c r="E7" i="4"/>
  <c r="E8" i="4"/>
  <c r="E9" i="4"/>
  <c r="E10" i="4"/>
  <c r="E11" i="4"/>
  <c r="E3" i="4"/>
  <c r="C17" i="3"/>
  <c r="C16" i="3"/>
  <c r="C13" i="3"/>
  <c r="F8" i="3"/>
  <c r="D10" i="3"/>
  <c r="F10" i="3" s="1"/>
  <c r="D4" i="3"/>
  <c r="F4" i="3" s="1"/>
  <c r="D5" i="3"/>
  <c r="F5" i="3" s="1"/>
  <c r="D11" i="3"/>
  <c r="F11" i="3" s="1"/>
  <c r="G11" i="3" s="1"/>
  <c r="H11" i="3" s="1"/>
  <c r="D6" i="3"/>
  <c r="D3" i="3"/>
  <c r="D17" i="3" s="1"/>
  <c r="D8" i="3"/>
  <c r="G8" i="3" s="1"/>
  <c r="H8" i="3" s="1"/>
  <c r="D7" i="3"/>
  <c r="F7" i="3" s="1"/>
  <c r="D9" i="3"/>
  <c r="F9" i="3" s="1"/>
  <c r="C16" i="2"/>
  <c r="C17" i="2"/>
  <c r="G11" i="2"/>
  <c r="G6" i="2"/>
  <c r="G9" i="2"/>
  <c r="G8" i="2"/>
  <c r="G3" i="2"/>
  <c r="G13" i="2" s="1"/>
  <c r="G4" i="2"/>
  <c r="G7" i="2"/>
  <c r="G5" i="2"/>
  <c r="F11" i="2"/>
  <c r="E11" i="2"/>
  <c r="H11" i="2" s="1"/>
  <c r="E6" i="2"/>
  <c r="F6" i="2" s="1"/>
  <c r="E9" i="2"/>
  <c r="F9" i="2" s="1"/>
  <c r="H9" i="2" s="1"/>
  <c r="E8" i="2"/>
  <c r="F8" i="2" s="1"/>
  <c r="E3" i="2"/>
  <c r="D16" i="2" s="1"/>
  <c r="E4" i="2"/>
  <c r="E7" i="2"/>
  <c r="E5" i="2"/>
  <c r="G10" i="2"/>
  <c r="E10" i="2"/>
  <c r="B14" i="1"/>
  <c r="B13" i="1"/>
  <c r="D11" i="1"/>
  <c r="E11" i="1"/>
  <c r="C11" i="1"/>
  <c r="G6" i="1"/>
  <c r="I6" i="1" s="1"/>
  <c r="G4" i="1"/>
  <c r="I4" i="1" s="1"/>
  <c r="G3" i="1"/>
  <c r="I3" i="1" s="1"/>
  <c r="G5" i="1"/>
  <c r="I5" i="1" s="1"/>
  <c r="G9" i="1"/>
  <c r="I9" i="1" s="1"/>
  <c r="G8" i="1"/>
  <c r="I8" i="1" s="1"/>
  <c r="F6" i="1"/>
  <c r="H6" i="1" s="1"/>
  <c r="F4" i="1"/>
  <c r="H4" i="1" s="1"/>
  <c r="F3" i="1"/>
  <c r="H3" i="1" s="1"/>
  <c r="F5" i="1"/>
  <c r="H5" i="1" s="1"/>
  <c r="F9" i="1"/>
  <c r="H9" i="1" s="1"/>
  <c r="F8" i="1"/>
  <c r="H8" i="1" s="1"/>
  <c r="F3" i="3" l="1"/>
  <c r="G5" i="3"/>
  <c r="H5" i="3" s="1"/>
  <c r="F6" i="3"/>
  <c r="G6" i="3" s="1"/>
  <c r="H6" i="3" s="1"/>
  <c r="G4" i="3"/>
  <c r="H4" i="3" s="1"/>
  <c r="G10" i="3"/>
  <c r="H10" i="3" s="1"/>
  <c r="D13" i="3"/>
  <c r="G9" i="3"/>
  <c r="H9" i="3" s="1"/>
  <c r="D16" i="3"/>
  <c r="G7" i="3"/>
  <c r="H7" i="3" s="1"/>
  <c r="G3" i="3"/>
  <c r="H10" i="2"/>
  <c r="H6" i="2"/>
  <c r="H8" i="2"/>
  <c r="F5" i="2"/>
  <c r="H5" i="2" s="1"/>
  <c r="E13" i="2"/>
  <c r="F10" i="2"/>
  <c r="F7" i="2"/>
  <c r="H7" i="2" s="1"/>
  <c r="F4" i="2"/>
  <c r="H4" i="2" s="1"/>
  <c r="F3" i="2"/>
  <c r="D17" i="2"/>
  <c r="G7" i="1"/>
  <c r="I7" i="1" s="1"/>
  <c r="F7" i="1"/>
  <c r="H7" i="1" s="1"/>
  <c r="B6" i="1"/>
  <c r="B4" i="1"/>
  <c r="B3" i="1"/>
  <c r="B5" i="1"/>
  <c r="B9" i="1"/>
  <c r="B8" i="1"/>
  <c r="B7" i="1"/>
  <c r="B15" i="1" l="1"/>
  <c r="H3" i="3"/>
  <c r="H13" i="3" s="1"/>
  <c r="G13" i="3"/>
  <c r="E17" i="3"/>
  <c r="E16" i="3"/>
  <c r="F13" i="3"/>
  <c r="E17" i="2"/>
  <c r="E16" i="2"/>
  <c r="F13" i="2"/>
  <c r="H3" i="2"/>
  <c r="I10" i="2" s="1"/>
  <c r="I6" i="2"/>
  <c r="D17" i="7"/>
  <c r="D16" i="7"/>
  <c r="D13" i="7"/>
  <c r="C13" i="7"/>
  <c r="G11" i="7"/>
  <c r="E11" i="7"/>
  <c r="F11" i="7" s="1"/>
  <c r="H11" i="7" s="1"/>
  <c r="G10" i="7"/>
  <c r="E10" i="7"/>
  <c r="F10" i="7" s="1"/>
  <c r="H10" i="7" s="1"/>
  <c r="G9" i="7"/>
  <c r="E9" i="7"/>
  <c r="F9" i="7" s="1"/>
  <c r="H9" i="7" s="1"/>
  <c r="G8" i="7"/>
  <c r="G13" i="7" s="1"/>
  <c r="E8" i="7"/>
  <c r="F8" i="7" s="1"/>
  <c r="H8" i="7" s="1"/>
  <c r="G7" i="7"/>
  <c r="E7" i="7"/>
  <c r="F7" i="7" s="1"/>
  <c r="H7" i="7" s="1"/>
  <c r="G6" i="7"/>
  <c r="E6" i="7"/>
  <c r="F6" i="7" s="1"/>
  <c r="H6" i="7" s="1"/>
  <c r="G5" i="7"/>
  <c r="E5" i="7"/>
  <c r="F5" i="7" s="1"/>
  <c r="H5" i="7" s="1"/>
  <c r="G4" i="7"/>
  <c r="E4" i="7"/>
  <c r="F4" i="7" s="1"/>
  <c r="H4" i="7" s="1"/>
  <c r="G3" i="7"/>
  <c r="F17" i="7" s="1"/>
  <c r="E3" i="7"/>
  <c r="F3" i="7" s="1"/>
  <c r="H13" i="2" l="1"/>
  <c r="I3" i="2"/>
  <c r="I9" i="2"/>
  <c r="I11" i="2"/>
  <c r="I8" i="2"/>
  <c r="I4" i="2"/>
  <c r="I7" i="2"/>
  <c r="I5" i="2"/>
  <c r="E17" i="7"/>
  <c r="E16" i="7"/>
  <c r="H3" i="7"/>
  <c r="F13" i="7"/>
  <c r="I9" i="7"/>
  <c r="I8" i="7"/>
  <c r="I10" i="7"/>
  <c r="I4" i="7"/>
  <c r="I5" i="7"/>
  <c r="I11" i="7"/>
  <c r="I6" i="7"/>
  <c r="I7" i="7"/>
  <c r="F16" i="7"/>
  <c r="H13" i="7" l="1"/>
  <c r="I3" i="7"/>
</calcChain>
</file>

<file path=xl/sharedStrings.xml><?xml version="1.0" encoding="utf-8"?>
<sst xmlns="http://schemas.openxmlformats.org/spreadsheetml/2006/main" count="297" uniqueCount="170">
  <si>
    <t>週間販売一覧表</t>
    <rPh sb="0" eb="2">
      <t>シュウカン</t>
    </rPh>
    <rPh sb="2" eb="4">
      <t>ハンバイ</t>
    </rPh>
    <rPh sb="4" eb="7">
      <t>イチランヒョウ</t>
    </rPh>
    <phoneticPr fontId="1"/>
  </si>
  <si>
    <t>販売日</t>
    <rPh sb="0" eb="3">
      <t>ハンバイビ</t>
    </rPh>
    <phoneticPr fontId="1"/>
  </si>
  <si>
    <t>曜日</t>
    <rPh sb="0" eb="2">
      <t>ヨウビ</t>
    </rPh>
    <phoneticPr fontId="1"/>
  </si>
  <si>
    <t>販売額</t>
    <rPh sb="0" eb="3">
      <t>ハンバイガク</t>
    </rPh>
    <phoneticPr fontId="1"/>
  </si>
  <si>
    <t>販売数</t>
    <rPh sb="0" eb="3">
      <t>ハンバイスウ</t>
    </rPh>
    <phoneticPr fontId="1"/>
  </si>
  <si>
    <t>客数</t>
    <rPh sb="0" eb="2">
      <t>キャクスウ</t>
    </rPh>
    <phoneticPr fontId="1"/>
  </si>
  <si>
    <t>客単価</t>
    <rPh sb="0" eb="3">
      <t>キャクタンカ</t>
    </rPh>
    <phoneticPr fontId="1"/>
  </si>
  <si>
    <t>平均単価</t>
    <rPh sb="0" eb="4">
      <t>ヘイキンタンカ</t>
    </rPh>
    <phoneticPr fontId="1"/>
  </si>
  <si>
    <t>達成率</t>
    <rPh sb="0" eb="3">
      <t>タッセイリツ</t>
    </rPh>
    <phoneticPr fontId="1"/>
  </si>
  <si>
    <t>判定</t>
    <rPh sb="0" eb="2">
      <t>ハンテイ</t>
    </rPh>
    <phoneticPr fontId="1"/>
  </si>
  <si>
    <t>合計</t>
    <rPh sb="0" eb="2">
      <t>ゴウケイ</t>
    </rPh>
    <phoneticPr fontId="1"/>
  </si>
  <si>
    <t>販売額の平均</t>
    <rPh sb="0" eb="3">
      <t>ハンバイガク</t>
    </rPh>
    <rPh sb="4" eb="6">
      <t>ヘイキン</t>
    </rPh>
    <phoneticPr fontId="1"/>
  </si>
  <si>
    <t>販売数の平均</t>
    <rPh sb="0" eb="3">
      <t>ハンバイスウ</t>
    </rPh>
    <rPh sb="4" eb="6">
      <t>ヘイキン</t>
    </rPh>
    <phoneticPr fontId="1"/>
  </si>
  <si>
    <t>客単価の最大</t>
    <rPh sb="0" eb="3">
      <t>キャクタンカ</t>
    </rPh>
    <rPh sb="4" eb="6">
      <t>サイダイ</t>
    </rPh>
    <phoneticPr fontId="1"/>
  </si>
  <si>
    <t>貸室請求額一覧表</t>
    <rPh sb="0" eb="2">
      <t>カシシツ</t>
    </rPh>
    <rPh sb="2" eb="5">
      <t>セイキュウガク</t>
    </rPh>
    <rPh sb="5" eb="8">
      <t>イチランヒョウ</t>
    </rPh>
    <phoneticPr fontId="1"/>
  </si>
  <si>
    <t>番号</t>
    <rPh sb="0" eb="2">
      <t>バンゴウ</t>
    </rPh>
    <phoneticPr fontId="1"/>
  </si>
  <si>
    <t>会員名</t>
    <rPh sb="0" eb="3">
      <t>カイインメイ</t>
    </rPh>
    <phoneticPr fontId="1"/>
  </si>
  <si>
    <t>基本料金</t>
    <rPh sb="0" eb="4">
      <t>キホンリョウキン</t>
    </rPh>
    <phoneticPr fontId="1"/>
  </si>
  <si>
    <t>時間</t>
    <rPh sb="0" eb="2">
      <t>ジカン</t>
    </rPh>
    <phoneticPr fontId="1"/>
  </si>
  <si>
    <t>超過料金</t>
    <rPh sb="0" eb="4">
      <t>チョウカリョウキン</t>
    </rPh>
    <phoneticPr fontId="1"/>
  </si>
  <si>
    <t>管理費</t>
    <rPh sb="0" eb="3">
      <t>カンリヒ</t>
    </rPh>
    <phoneticPr fontId="1"/>
  </si>
  <si>
    <t>割引額</t>
    <rPh sb="0" eb="3">
      <t>ワリビキガク</t>
    </rPh>
    <phoneticPr fontId="1"/>
  </si>
  <si>
    <t>請求額</t>
    <rPh sb="0" eb="3">
      <t>セイキュウガク</t>
    </rPh>
    <phoneticPr fontId="1"/>
  </si>
  <si>
    <t>順位</t>
    <rPh sb="0" eb="2">
      <t>ジュンイ</t>
    </rPh>
    <phoneticPr fontId="1"/>
  </si>
  <si>
    <t>すみれ会</t>
    <rPh sb="3" eb="4">
      <t>カイ</t>
    </rPh>
    <phoneticPr fontId="1"/>
  </si>
  <si>
    <t>平成企画</t>
    <rPh sb="0" eb="4">
      <t>ヘイセイキカク</t>
    </rPh>
    <phoneticPr fontId="1"/>
  </si>
  <si>
    <t>南町自治会</t>
    <rPh sb="0" eb="2">
      <t>ミナミマチ</t>
    </rPh>
    <rPh sb="2" eb="5">
      <t>ジチカイ</t>
    </rPh>
    <phoneticPr fontId="1"/>
  </si>
  <si>
    <t>アケボノ</t>
    <phoneticPr fontId="1"/>
  </si>
  <si>
    <t>駅前商店会</t>
    <rPh sb="0" eb="5">
      <t>エキマエショウテンカイ</t>
    </rPh>
    <phoneticPr fontId="1"/>
  </si>
  <si>
    <t>空手クラブ</t>
    <rPh sb="0" eb="2">
      <t>カラテ</t>
    </rPh>
    <phoneticPr fontId="1"/>
  </si>
  <si>
    <t>ＹＣＮＡ</t>
    <phoneticPr fontId="1"/>
  </si>
  <si>
    <t>郷土研究会</t>
    <rPh sb="0" eb="5">
      <t>キョウドケンキュウカイ</t>
    </rPh>
    <phoneticPr fontId="1"/>
  </si>
  <si>
    <t>街並探検隊</t>
    <rPh sb="0" eb="2">
      <t>マチナ</t>
    </rPh>
    <rPh sb="2" eb="5">
      <t>タンケンタイ</t>
    </rPh>
    <phoneticPr fontId="1"/>
  </si>
  <si>
    <t>平均</t>
    <rPh sb="0" eb="2">
      <t>ヘイキン</t>
    </rPh>
    <phoneticPr fontId="1"/>
  </si>
  <si>
    <t>最大</t>
    <rPh sb="0" eb="2">
      <t>サイダイ</t>
    </rPh>
    <phoneticPr fontId="1"/>
  </si>
  <si>
    <t>顧客別請求額一覧表</t>
    <rPh sb="0" eb="2">
      <t>コキャク</t>
    </rPh>
    <rPh sb="2" eb="3">
      <t>ベツ</t>
    </rPh>
    <rPh sb="3" eb="5">
      <t>セイキュウ</t>
    </rPh>
    <rPh sb="5" eb="6">
      <t>ガク</t>
    </rPh>
    <rPh sb="6" eb="9">
      <t>イチランヒョウ</t>
    </rPh>
    <phoneticPr fontId="1"/>
  </si>
  <si>
    <t>顧客名</t>
    <rPh sb="0" eb="3">
      <t>コキャクメイ</t>
    </rPh>
    <phoneticPr fontId="1"/>
  </si>
  <si>
    <t>商品価格</t>
    <rPh sb="0" eb="4">
      <t>ショウヒンカカク</t>
    </rPh>
    <phoneticPr fontId="1"/>
  </si>
  <si>
    <t>値引額</t>
    <rPh sb="0" eb="3">
      <t>ネビキガク</t>
    </rPh>
    <phoneticPr fontId="1"/>
  </si>
  <si>
    <t>区分</t>
    <rPh sb="0" eb="2">
      <t>クブン</t>
    </rPh>
    <phoneticPr fontId="1"/>
  </si>
  <si>
    <t>消費税</t>
    <rPh sb="0" eb="3">
      <t>ショウヒゼイ</t>
    </rPh>
    <phoneticPr fontId="1"/>
  </si>
  <si>
    <t>ポイント</t>
    <phoneticPr fontId="1"/>
  </si>
  <si>
    <t>小林　愛奈</t>
    <rPh sb="0" eb="2">
      <t>コバヤシ</t>
    </rPh>
    <rPh sb="3" eb="5">
      <t>マナ</t>
    </rPh>
    <phoneticPr fontId="1"/>
  </si>
  <si>
    <t>丸山　正行</t>
    <rPh sb="0" eb="2">
      <t>マルヤマ</t>
    </rPh>
    <rPh sb="3" eb="5">
      <t>マサユキ</t>
    </rPh>
    <phoneticPr fontId="1"/>
  </si>
  <si>
    <t>朝比奈　瞳</t>
    <rPh sb="0" eb="3">
      <t>アサヒナ</t>
    </rPh>
    <rPh sb="4" eb="5">
      <t>ヒトミ</t>
    </rPh>
    <phoneticPr fontId="1"/>
  </si>
  <si>
    <t>谷　絵里子</t>
    <rPh sb="0" eb="1">
      <t>タニ</t>
    </rPh>
    <rPh sb="2" eb="5">
      <t>エリコ</t>
    </rPh>
    <phoneticPr fontId="1"/>
  </si>
  <si>
    <t>上田　勝夫</t>
    <rPh sb="0" eb="2">
      <t>ウエダ</t>
    </rPh>
    <rPh sb="3" eb="5">
      <t>カツオ</t>
    </rPh>
    <phoneticPr fontId="1"/>
  </si>
  <si>
    <t>風間　友美</t>
    <rPh sb="0" eb="2">
      <t>カザマ</t>
    </rPh>
    <rPh sb="3" eb="5">
      <t>トモミ</t>
    </rPh>
    <phoneticPr fontId="1"/>
  </si>
  <si>
    <t>森岡　哲平</t>
    <rPh sb="0" eb="2">
      <t>モリオカ</t>
    </rPh>
    <rPh sb="3" eb="5">
      <t>テッペイ</t>
    </rPh>
    <phoneticPr fontId="1"/>
  </si>
  <si>
    <t>野口　美奈</t>
    <rPh sb="0" eb="2">
      <t>ノグチ</t>
    </rPh>
    <rPh sb="3" eb="5">
      <t>ミナ</t>
    </rPh>
    <phoneticPr fontId="1"/>
  </si>
  <si>
    <t>大阪　マリ</t>
    <rPh sb="0" eb="2">
      <t>オオサカ</t>
    </rPh>
    <phoneticPr fontId="1"/>
  </si>
  <si>
    <t>総支給額一覧表</t>
    <rPh sb="0" eb="4">
      <t>ソウシキュウガク</t>
    </rPh>
    <rPh sb="4" eb="7">
      <t>イチランヒョウ</t>
    </rPh>
    <phoneticPr fontId="1"/>
  </si>
  <si>
    <t>CO</t>
    <phoneticPr fontId="1"/>
  </si>
  <si>
    <t>社員名</t>
    <rPh sb="0" eb="3">
      <t>シャインメイ</t>
    </rPh>
    <phoneticPr fontId="1"/>
  </si>
  <si>
    <t>契約数</t>
    <rPh sb="0" eb="3">
      <t>ケイヤクスウ</t>
    </rPh>
    <phoneticPr fontId="1"/>
  </si>
  <si>
    <t>契約額（千）</t>
    <rPh sb="0" eb="3">
      <t>ケイヤクガク</t>
    </rPh>
    <rPh sb="4" eb="5">
      <t>セン</t>
    </rPh>
    <phoneticPr fontId="1"/>
  </si>
  <si>
    <t>契約指数</t>
    <rPh sb="0" eb="4">
      <t>ケイヤクシスウ</t>
    </rPh>
    <phoneticPr fontId="1"/>
  </si>
  <si>
    <t>営業手当</t>
    <rPh sb="0" eb="4">
      <t>エイギョウテアテ</t>
    </rPh>
    <phoneticPr fontId="1"/>
  </si>
  <si>
    <t>特別手当</t>
    <rPh sb="0" eb="4">
      <t>トクベツテアテ</t>
    </rPh>
    <phoneticPr fontId="1"/>
  </si>
  <si>
    <t>総支給額</t>
    <rPh sb="0" eb="4">
      <t>ソウシキュウガク</t>
    </rPh>
    <phoneticPr fontId="1"/>
  </si>
  <si>
    <t>評価</t>
    <rPh sb="0" eb="2">
      <t>ヒョウカ</t>
    </rPh>
    <phoneticPr fontId="1"/>
  </si>
  <si>
    <t>佐藤　正樹</t>
    <rPh sb="0" eb="2">
      <t>サトウ</t>
    </rPh>
    <rPh sb="3" eb="5">
      <t>マサキ</t>
    </rPh>
    <phoneticPr fontId="1"/>
  </si>
  <si>
    <t>森　美恵子</t>
    <rPh sb="0" eb="1">
      <t>モリ</t>
    </rPh>
    <rPh sb="2" eb="5">
      <t>ミエコ</t>
    </rPh>
    <phoneticPr fontId="1"/>
  </si>
  <si>
    <t>長谷川　哲</t>
    <rPh sb="0" eb="3">
      <t>ハセガワ</t>
    </rPh>
    <rPh sb="4" eb="5">
      <t>テツ</t>
    </rPh>
    <phoneticPr fontId="1"/>
  </si>
  <si>
    <t>山下　晴美</t>
    <rPh sb="0" eb="2">
      <t>ヤマシタ</t>
    </rPh>
    <rPh sb="3" eb="5">
      <t>ハルミ</t>
    </rPh>
    <phoneticPr fontId="1"/>
  </si>
  <si>
    <t>清水　ゆり</t>
    <rPh sb="0" eb="2">
      <t>シミズ</t>
    </rPh>
    <phoneticPr fontId="1"/>
  </si>
  <si>
    <t>内田　五郎</t>
    <rPh sb="0" eb="2">
      <t>ウチダ</t>
    </rPh>
    <rPh sb="3" eb="5">
      <t>ゴロウ</t>
    </rPh>
    <phoneticPr fontId="1"/>
  </si>
  <si>
    <t>小早川　桜</t>
    <rPh sb="0" eb="3">
      <t>コバヤカワ</t>
    </rPh>
    <rPh sb="4" eb="5">
      <t>サクラ</t>
    </rPh>
    <phoneticPr fontId="1"/>
  </si>
  <si>
    <t>中西　和男</t>
    <rPh sb="0" eb="2">
      <t>ナカニシ</t>
    </rPh>
    <rPh sb="3" eb="5">
      <t>カズオ</t>
    </rPh>
    <phoneticPr fontId="1"/>
  </si>
  <si>
    <t>渡辺　加奈</t>
    <rPh sb="0" eb="2">
      <t>ワタナベ</t>
    </rPh>
    <rPh sb="3" eb="5">
      <t>カナ</t>
    </rPh>
    <phoneticPr fontId="1"/>
  </si>
  <si>
    <t>営業手当の平均</t>
    <rPh sb="0" eb="4">
      <t>エイギョウテアテ</t>
    </rPh>
    <rPh sb="5" eb="7">
      <t>ヘイキン</t>
    </rPh>
    <phoneticPr fontId="1"/>
  </si>
  <si>
    <t>特別手当の平均</t>
    <rPh sb="0" eb="4">
      <t>トクベツテアテ</t>
    </rPh>
    <rPh sb="5" eb="7">
      <t>ヘイキン</t>
    </rPh>
    <phoneticPr fontId="1"/>
  </si>
  <si>
    <t>総支給額の最小</t>
    <rPh sb="0" eb="4">
      <t>ソウシキュウガク</t>
    </rPh>
    <rPh sb="5" eb="7">
      <t>サイショウ</t>
    </rPh>
    <phoneticPr fontId="1"/>
  </si>
  <si>
    <t>支店別売上一覧表</t>
    <rPh sb="0" eb="3">
      <t>シテンベツ</t>
    </rPh>
    <rPh sb="3" eb="8">
      <t>ウリアゲイチランヒョウ</t>
    </rPh>
    <phoneticPr fontId="1"/>
  </si>
  <si>
    <t>コード</t>
    <phoneticPr fontId="1"/>
  </si>
  <si>
    <t>支店名</t>
    <rPh sb="0" eb="3">
      <t>シテンメイ</t>
    </rPh>
    <phoneticPr fontId="1"/>
  </si>
  <si>
    <t>売上高</t>
    <rPh sb="0" eb="3">
      <t>ウリアゲダカ</t>
    </rPh>
    <phoneticPr fontId="1"/>
  </si>
  <si>
    <t>売り場面積</t>
    <rPh sb="0" eb="1">
      <t>ウ</t>
    </rPh>
    <rPh sb="2" eb="5">
      <t>バメンセキ</t>
    </rPh>
    <phoneticPr fontId="1"/>
  </si>
  <si>
    <t>面積当売上高</t>
    <rPh sb="0" eb="3">
      <t>メンセキアタリ</t>
    </rPh>
    <rPh sb="3" eb="6">
      <t>ウリアゲダカ</t>
    </rPh>
    <phoneticPr fontId="1"/>
  </si>
  <si>
    <t>平均売価</t>
    <rPh sb="0" eb="4">
      <t>ヘイキンバイカ</t>
    </rPh>
    <phoneticPr fontId="1"/>
  </si>
  <si>
    <t>標準比率</t>
    <rPh sb="0" eb="4">
      <t>ヒョウジュンヒリツ</t>
    </rPh>
    <phoneticPr fontId="1"/>
  </si>
  <si>
    <t>横浜</t>
    <rPh sb="0" eb="2">
      <t>ヨコハマ</t>
    </rPh>
    <phoneticPr fontId="1"/>
  </si>
  <si>
    <t>川崎</t>
    <rPh sb="0" eb="2">
      <t>カワサキ</t>
    </rPh>
    <phoneticPr fontId="1"/>
  </si>
  <si>
    <t>相模原</t>
    <rPh sb="0" eb="3">
      <t>サガミハラ</t>
    </rPh>
    <phoneticPr fontId="1"/>
  </si>
  <si>
    <t>平塚</t>
    <rPh sb="0" eb="2">
      <t>ヒラツカ</t>
    </rPh>
    <phoneticPr fontId="1"/>
  </si>
  <si>
    <t>横須賀</t>
    <rPh sb="0" eb="3">
      <t>ヨコスカ</t>
    </rPh>
    <phoneticPr fontId="1"/>
  </si>
  <si>
    <t>座間</t>
    <rPh sb="0" eb="2">
      <t>ザマ</t>
    </rPh>
    <phoneticPr fontId="1"/>
  </si>
  <si>
    <t>鎌倉</t>
    <rPh sb="0" eb="2">
      <t>カマクラ</t>
    </rPh>
    <phoneticPr fontId="1"/>
  </si>
  <si>
    <t>藤沢</t>
    <rPh sb="0" eb="2">
      <t>フジサワ</t>
    </rPh>
    <phoneticPr fontId="1"/>
  </si>
  <si>
    <t>小田原</t>
    <rPh sb="0" eb="3">
      <t>オダワラ</t>
    </rPh>
    <phoneticPr fontId="1"/>
  </si>
  <si>
    <t>【３－１】</t>
    <phoneticPr fontId="1"/>
  </si>
  <si>
    <t>【３－６】</t>
    <phoneticPr fontId="1"/>
  </si>
  <si>
    <t>IF</t>
    <phoneticPr fontId="1"/>
  </si>
  <si>
    <t>整数未満切り上げ</t>
    <rPh sb="0" eb="5">
      <t>セイスウミマンキ</t>
    </rPh>
    <rPh sb="6" eb="7">
      <t>ア</t>
    </rPh>
    <phoneticPr fontId="1"/>
  </si>
  <si>
    <t>ROUNDUP</t>
    <phoneticPr fontId="1"/>
  </si>
  <si>
    <t>並べ替え</t>
    <rPh sb="0" eb="1">
      <t>ナラ</t>
    </rPh>
    <rPh sb="2" eb="3">
      <t>カ</t>
    </rPh>
    <phoneticPr fontId="1"/>
  </si>
  <si>
    <t>整数未満切り捨て</t>
    <rPh sb="0" eb="5">
      <t>セイスウミマンキ</t>
    </rPh>
    <rPh sb="6" eb="7">
      <t>ス</t>
    </rPh>
    <phoneticPr fontId="1"/>
  </si>
  <si>
    <t>ROUNDDOWN/INT</t>
    <phoneticPr fontId="1"/>
  </si>
  <si>
    <t>RANK</t>
    <phoneticPr fontId="1"/>
  </si>
  <si>
    <t>SUM</t>
    <phoneticPr fontId="1"/>
  </si>
  <si>
    <t>AVERAGE</t>
    <phoneticPr fontId="1"/>
  </si>
  <si>
    <t>絶対参照</t>
    <rPh sb="0" eb="4">
      <t>ゼッタイサンショウ</t>
    </rPh>
    <phoneticPr fontId="1"/>
  </si>
  <si>
    <t>MAX</t>
    <phoneticPr fontId="1"/>
  </si>
  <si>
    <t>最小</t>
    <rPh sb="0" eb="2">
      <t>サイショウ</t>
    </rPh>
    <phoneticPr fontId="1"/>
  </si>
  <si>
    <t>MIN</t>
    <phoneticPr fontId="1"/>
  </si>
  <si>
    <t>【３－７】</t>
    <phoneticPr fontId="1"/>
  </si>
  <si>
    <t>【３－２】</t>
    <phoneticPr fontId="1"/>
  </si>
  <si>
    <t>【３－３】</t>
    <phoneticPr fontId="1"/>
  </si>
  <si>
    <t>【３－８】</t>
    <phoneticPr fontId="1"/>
  </si>
  <si>
    <t>【３－４】</t>
    <phoneticPr fontId="1"/>
  </si>
  <si>
    <t>【３－９】</t>
    <phoneticPr fontId="1"/>
  </si>
  <si>
    <t>【３－５】</t>
    <phoneticPr fontId="1"/>
  </si>
  <si>
    <t>【３－１０】</t>
    <phoneticPr fontId="1"/>
  </si>
  <si>
    <t>委託販売一覧表</t>
    <rPh sb="0" eb="7">
      <t>いたくはんばいいちらんひょう</t>
    </rPh>
    <phoneticPr fontId="1" type="Hiragana"/>
  </si>
  <si>
    <t>CO</t>
    <phoneticPr fontId="1" type="Hiragana"/>
  </si>
  <si>
    <t>委託先名</t>
    <rPh sb="0" eb="4">
      <t>いたくさきめい</t>
    </rPh>
    <phoneticPr fontId="1" type="Hiragana"/>
  </si>
  <si>
    <t>販売数</t>
    <rPh sb="0" eb="3">
      <t>はんばいすう</t>
    </rPh>
    <phoneticPr fontId="1" type="Hiragana"/>
  </si>
  <si>
    <t>販売額</t>
    <rPh sb="0" eb="3">
      <t>はんばいがく</t>
    </rPh>
    <phoneticPr fontId="1" type="Hiragana"/>
  </si>
  <si>
    <t>手数料率</t>
    <rPh sb="0" eb="4">
      <t>てすうりょうりつ</t>
    </rPh>
    <phoneticPr fontId="1" type="Hiragana"/>
  </si>
  <si>
    <t>手数料</t>
    <rPh sb="0" eb="3">
      <t>てすうりょう</t>
    </rPh>
    <phoneticPr fontId="1" type="Hiragana"/>
  </si>
  <si>
    <t>諸経費</t>
    <rPh sb="0" eb="3">
      <t>しょけいひ</t>
    </rPh>
    <phoneticPr fontId="1" type="Hiragana"/>
  </si>
  <si>
    <t>委託費</t>
    <rPh sb="0" eb="3">
      <t>いたくひ</t>
    </rPh>
    <phoneticPr fontId="1" type="Hiragana"/>
  </si>
  <si>
    <t>順位</t>
    <rPh sb="0" eb="2">
      <t>じゅんい</t>
    </rPh>
    <phoneticPr fontId="1" type="Hiragana"/>
  </si>
  <si>
    <t>＜使用する関数＞</t>
    <rPh sb="1" eb="3">
      <t>しよう</t>
    </rPh>
    <rPh sb="5" eb="7">
      <t>かんすう</t>
    </rPh>
    <phoneticPr fontId="1" type="Hiragana"/>
  </si>
  <si>
    <t>四国食品</t>
    <rPh sb="0" eb="2">
      <t>しこく</t>
    </rPh>
    <rPh sb="2" eb="4">
      <t>しょくひん</t>
    </rPh>
    <phoneticPr fontId="1" type="Hiragana"/>
  </si>
  <si>
    <t>切り捨て</t>
    <rPh sb="0" eb="1">
      <t>き</t>
    </rPh>
    <rPh sb="2" eb="3">
      <t>す</t>
    </rPh>
    <phoneticPr fontId="1" type="Hiragana"/>
  </si>
  <si>
    <t>INT／ROUNDDOWN</t>
    <phoneticPr fontId="1" type="Hiragana"/>
  </si>
  <si>
    <t>=INT(数値)</t>
    <rPh sb="5" eb="7">
      <t>すうち</t>
    </rPh>
    <phoneticPr fontId="1" type="Hiragana"/>
  </si>
  <si>
    <t>中村百貨店</t>
    <rPh sb="0" eb="2">
      <t>なかむら</t>
    </rPh>
    <rPh sb="2" eb="5">
      <t>ひゃっかてん</t>
    </rPh>
    <phoneticPr fontId="1" type="Hiragana"/>
  </si>
  <si>
    <t>切り上げ</t>
    <rPh sb="0" eb="1">
      <t>き</t>
    </rPh>
    <rPh sb="2" eb="3">
      <t>あ</t>
    </rPh>
    <phoneticPr fontId="1" type="Hiragana"/>
  </si>
  <si>
    <t>ROUNDUP</t>
    <phoneticPr fontId="1" type="Hiragana"/>
  </si>
  <si>
    <t>=ROUNDUP(数値,桁数)</t>
    <rPh sb="9" eb="11">
      <t>すうち</t>
    </rPh>
    <rPh sb="12" eb="14">
      <t>けたすう</t>
    </rPh>
    <phoneticPr fontId="1" type="Hiragana"/>
  </si>
  <si>
    <t>みどり企画</t>
    <rPh sb="3" eb="5">
      <t>きかく</t>
    </rPh>
    <phoneticPr fontId="1" type="Hiragana"/>
  </si>
  <si>
    <t>判定</t>
    <rPh sb="0" eb="2">
      <t>はんてい</t>
    </rPh>
    <phoneticPr fontId="1" type="Hiragana"/>
  </si>
  <si>
    <t>IF</t>
    <phoneticPr fontId="1" type="Hiragana"/>
  </si>
  <si>
    <t>=IF(論理式,真の場合,偽の場合)</t>
    <rPh sb="4" eb="7">
      <t>ろんりしき</t>
    </rPh>
    <rPh sb="8" eb="9">
      <t>しん</t>
    </rPh>
    <rPh sb="10" eb="12">
      <t>ばあい</t>
    </rPh>
    <rPh sb="13" eb="14">
      <t>ぎ</t>
    </rPh>
    <rPh sb="15" eb="17">
      <t>ばあい</t>
    </rPh>
    <phoneticPr fontId="1" type="Hiragana"/>
  </si>
  <si>
    <t>スーパー栄</t>
    <rPh sb="4" eb="5">
      <t>さかえ</t>
    </rPh>
    <phoneticPr fontId="1" type="Hiragana"/>
  </si>
  <si>
    <t>RANK</t>
    <phoneticPr fontId="1" type="Hiragana"/>
  </si>
  <si>
    <t>=RANK(数値,参照,順序)</t>
    <rPh sb="6" eb="8">
      <t>すうち</t>
    </rPh>
    <rPh sb="9" eb="11">
      <t>さんしょう</t>
    </rPh>
    <rPh sb="12" eb="14">
      <t>じゅんじょ</t>
    </rPh>
    <phoneticPr fontId="1" type="Hiragana"/>
  </si>
  <si>
    <t>RANK関数の注意！</t>
    <rPh sb="4" eb="6">
      <t>かんすう</t>
    </rPh>
    <rPh sb="7" eb="9">
      <t>ちゅうい</t>
    </rPh>
    <phoneticPr fontId="1" type="Hiragana"/>
  </si>
  <si>
    <t>長谷川総業</t>
    <rPh sb="0" eb="3">
      <t>はせがわ</t>
    </rPh>
    <rPh sb="3" eb="5">
      <t>そうぎょう</t>
    </rPh>
    <phoneticPr fontId="1" type="Hiragana"/>
  </si>
  <si>
    <r>
      <t>参照ですべての範囲を選択したら、その範囲を固定するために</t>
    </r>
    <r>
      <rPr>
        <b/>
        <sz val="16"/>
        <color theme="1"/>
        <rFont val="游ゴシック"/>
        <family val="3"/>
        <charset val="128"/>
        <scheme val="minor"/>
      </rPr>
      <t>＜F4キー＞</t>
    </r>
    <r>
      <rPr>
        <sz val="11"/>
        <color theme="1"/>
        <rFont val="游ゴシック"/>
        <family val="2"/>
        <charset val="128"/>
        <scheme val="minor"/>
      </rPr>
      <t>を押す</t>
    </r>
    <rPh sb="0" eb="2">
      <t>さんしょう</t>
    </rPh>
    <rPh sb="7" eb="9">
      <t>はんい</t>
    </rPh>
    <rPh sb="10" eb="12">
      <t>せんたく</t>
    </rPh>
    <rPh sb="18" eb="20">
      <t>はんい</t>
    </rPh>
    <rPh sb="21" eb="23">
      <t>こてい</t>
    </rPh>
    <rPh sb="35" eb="36">
      <t>お</t>
    </rPh>
    <phoneticPr fontId="1" type="Hiragana"/>
  </si>
  <si>
    <t>ＨＯＰＥ</t>
    <phoneticPr fontId="1" type="Hiragana"/>
  </si>
  <si>
    <t>合計</t>
    <rPh sb="0" eb="2">
      <t>ごうけい</t>
    </rPh>
    <phoneticPr fontId="1" type="Hiragana"/>
  </si>
  <si>
    <t>SUM</t>
    <phoneticPr fontId="1" type="Hiragana"/>
  </si>
  <si>
    <t>=SUM(数値1:数値x)</t>
    <rPh sb="5" eb="7">
      <t>すうち</t>
    </rPh>
    <rPh sb="9" eb="11">
      <t>すうち</t>
    </rPh>
    <phoneticPr fontId="1" type="Hiragana"/>
  </si>
  <si>
    <r>
      <t>これを</t>
    </r>
    <r>
      <rPr>
        <b/>
        <sz val="16"/>
        <color theme="1"/>
        <rFont val="游ゴシック"/>
        <family val="3"/>
        <charset val="128"/>
        <scheme val="minor"/>
      </rPr>
      <t>絶対参照</t>
    </r>
    <r>
      <rPr>
        <sz val="11"/>
        <color theme="1"/>
        <rFont val="游ゴシック"/>
        <family val="2"/>
        <charset val="128"/>
        <scheme val="minor"/>
      </rPr>
      <t>という</t>
    </r>
    <rPh sb="3" eb="7">
      <t>ぜったいさんしょう</t>
    </rPh>
    <phoneticPr fontId="1" type="Hiragana"/>
  </si>
  <si>
    <t>明日香堂</t>
    <rPh sb="0" eb="4">
      <t>あすかどう</t>
    </rPh>
    <phoneticPr fontId="1" type="Hiragana"/>
  </si>
  <si>
    <t>平均</t>
    <rPh sb="0" eb="2">
      <t>へいきん</t>
    </rPh>
    <phoneticPr fontId="1" type="Hiragana"/>
  </si>
  <si>
    <t>AVERAGE</t>
    <phoneticPr fontId="1" type="Hiragana"/>
  </si>
  <si>
    <t>=AVERAGE(数値1:数値x)</t>
    <phoneticPr fontId="1" type="Hiragana"/>
  </si>
  <si>
    <t>新光ストア</t>
    <rPh sb="0" eb="2">
      <t>しんこう</t>
    </rPh>
    <phoneticPr fontId="1" type="Hiragana"/>
  </si>
  <si>
    <t>最小</t>
    <rPh sb="0" eb="2">
      <t>さいしょう</t>
    </rPh>
    <phoneticPr fontId="1" type="Hiragana"/>
  </si>
  <si>
    <t>MIN</t>
    <phoneticPr fontId="1" type="Hiragana"/>
  </si>
  <si>
    <t>=MIN(数値1:数値x)</t>
    <rPh sb="5" eb="7">
      <t>すうち</t>
    </rPh>
    <rPh sb="9" eb="11">
      <t>すうち</t>
    </rPh>
    <phoneticPr fontId="1" type="Hiragana"/>
  </si>
  <si>
    <t>近藤商事</t>
    <rPh sb="0" eb="2">
      <t>こんどう</t>
    </rPh>
    <rPh sb="2" eb="4">
      <t>しょうじ</t>
    </rPh>
    <phoneticPr fontId="1" type="Hiragana"/>
  </si>
  <si>
    <t>並べ替え</t>
    <rPh sb="0" eb="1">
      <t>なら</t>
    </rPh>
    <rPh sb="2" eb="3">
      <t>か</t>
    </rPh>
    <phoneticPr fontId="1" type="Hiragana"/>
  </si>
  <si>
    <t>：販売数の少ない順に並べ替えなさい</t>
    <rPh sb="1" eb="4">
      <t>はんばいすう</t>
    </rPh>
    <rPh sb="5" eb="6">
      <t>すく</t>
    </rPh>
    <rPh sb="8" eb="9">
      <t>じゅん</t>
    </rPh>
    <rPh sb="10" eb="11">
      <t>なら</t>
    </rPh>
    <rPh sb="12" eb="13">
      <t>か</t>
    </rPh>
    <phoneticPr fontId="1" type="Hiragana"/>
  </si>
  <si>
    <t>販売数</t>
    <rPh sb="0" eb="3">
      <t>はんばいすう</t>
    </rPh>
    <phoneticPr fontId="1" type="Hiragana"/>
  </si>
  <si>
    <t>という見出しをクリック</t>
    <rPh sb="3" eb="5">
      <t>みだ</t>
    </rPh>
    <phoneticPr fontId="1" type="Hiragana"/>
  </si>
  <si>
    <r>
      <t>【並べ替えとフィルター】というメニューから少ない順なので</t>
    </r>
    <r>
      <rPr>
        <b/>
        <sz val="16"/>
        <color theme="1"/>
        <rFont val="游ゴシック"/>
        <family val="3"/>
        <charset val="128"/>
        <scheme val="minor"/>
      </rPr>
      <t>＜昇順＞</t>
    </r>
    <r>
      <rPr>
        <sz val="11"/>
        <color theme="1"/>
        <rFont val="游ゴシック"/>
        <family val="2"/>
        <charset val="128"/>
        <scheme val="minor"/>
      </rPr>
      <t>を選択</t>
    </r>
    <rPh sb="1" eb="2">
      <t>なら</t>
    </rPh>
    <rPh sb="3" eb="4">
      <t>か</t>
    </rPh>
    <rPh sb="21" eb="22">
      <t>すく</t>
    </rPh>
    <rPh sb="24" eb="25">
      <t>じゅん</t>
    </rPh>
    <rPh sb="29" eb="31">
      <t>しょうじゅん</t>
    </rPh>
    <rPh sb="33" eb="35">
      <t>せんたく</t>
    </rPh>
    <phoneticPr fontId="1" type="Hiragana"/>
  </si>
  <si>
    <t>反対の多い順／大きい順の場合は＜降順＞を選択</t>
    <rPh sb="0" eb="2">
      <t>はんたい</t>
    </rPh>
    <rPh sb="3" eb="4">
      <t>おお</t>
    </rPh>
    <rPh sb="5" eb="6">
      <t>じゅん</t>
    </rPh>
    <rPh sb="7" eb="8">
      <t>おお</t>
    </rPh>
    <rPh sb="10" eb="11">
      <t>じゅん</t>
    </rPh>
    <rPh sb="12" eb="14">
      <t>ばあい</t>
    </rPh>
    <rPh sb="16" eb="18">
      <t>こうじゅん</t>
    </rPh>
    <rPh sb="20" eb="22">
      <t>せんたく</t>
    </rPh>
    <phoneticPr fontId="1" type="Hiragana"/>
  </si>
  <si>
    <t>客単価目標</t>
    <rPh sb="0" eb="1">
      <t>キャク</t>
    </rPh>
    <rPh sb="1" eb="3">
      <t>タンカ</t>
    </rPh>
    <rPh sb="3" eb="5">
      <t>モクヒョウ</t>
    </rPh>
    <phoneticPr fontId="1"/>
  </si>
  <si>
    <t>基本料金</t>
    <rPh sb="0" eb="4">
      <t>キホンリョウキン</t>
    </rPh>
    <phoneticPr fontId="1"/>
  </si>
  <si>
    <t>超過料金</t>
    <rPh sb="0" eb="4">
      <t>チョウカリョウキン</t>
    </rPh>
    <phoneticPr fontId="1"/>
  </si>
  <si>
    <t>管理費</t>
    <rPh sb="0" eb="3">
      <t>カンリヒ</t>
    </rPh>
    <phoneticPr fontId="1"/>
  </si>
  <si>
    <t>商品価格</t>
    <rPh sb="0" eb="2">
      <t>ショウヒン</t>
    </rPh>
    <rPh sb="2" eb="4">
      <t>カカク</t>
    </rPh>
    <phoneticPr fontId="1"/>
  </si>
  <si>
    <t>消費税</t>
    <rPh sb="0" eb="3">
      <t>ショウヒゼイ</t>
    </rPh>
    <phoneticPr fontId="1"/>
  </si>
  <si>
    <t>値引額</t>
    <rPh sb="0" eb="2">
      <t>ネビキ</t>
    </rPh>
    <rPh sb="2" eb="3">
      <t>ガク</t>
    </rPh>
    <phoneticPr fontId="1"/>
  </si>
  <si>
    <t>標準契約数</t>
    <rPh sb="0" eb="2">
      <t>ヒョウジュン</t>
    </rPh>
    <rPh sb="2" eb="5">
      <t>ケイヤクスウ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</si>
</sst>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¥&quot;#,##0;[Red]&quot;¥&quot;\-#,##0"/>
    <numFmt numFmtId="176" formatCode="0.0%"/>
    <numFmt numFmtId="177" formatCode="m/d;@"/>
    <numFmt numFmtId="178" formatCode="aaaa"/>
    <numFmt numFmtId="184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3" fontId="0" fillId="0" borderId="5" xfId="0" applyNumberFormat="1" applyBorder="1">
      <alignment vertical="center"/>
    </xf>
    <xf numFmtId="176" fontId="0" fillId="0" borderId="5" xfId="2" applyNumberFormat="1" applyFont="1" applyBorder="1">
      <alignment vertical="center"/>
    </xf>
    <xf numFmtId="0" fontId="0" fillId="0" borderId="6" xfId="0" applyBorder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3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6" fontId="0" fillId="0" borderId="5" xfId="1" applyFont="1" applyBorder="1">
      <alignment vertical="center"/>
    </xf>
    <xf numFmtId="6" fontId="0" fillId="0" borderId="6" xfId="1" applyFont="1" applyBorder="1">
      <alignment vertical="center"/>
    </xf>
    <xf numFmtId="0" fontId="0" fillId="0" borderId="7" xfId="0" applyBorder="1" applyAlignment="1">
      <alignment horizontal="center" vertical="center"/>
    </xf>
    <xf numFmtId="6" fontId="0" fillId="0" borderId="8" xfId="1" applyFont="1" applyBorder="1">
      <alignment vertical="center"/>
    </xf>
    <xf numFmtId="6" fontId="0" fillId="0" borderId="9" xfId="1" applyFont="1" applyBorder="1">
      <alignment vertical="center"/>
    </xf>
    <xf numFmtId="0" fontId="0" fillId="0" borderId="0" xfId="0" applyAlignment="1">
      <alignment horizontal="center" vertical="center"/>
    </xf>
    <xf numFmtId="38" fontId="0" fillId="0" borderId="0" xfId="3" applyFont="1" applyAlignment="1">
      <alignment horizontal="center" vertical="center"/>
    </xf>
    <xf numFmtId="38" fontId="0" fillId="0" borderId="0" xfId="3" applyFont="1">
      <alignment vertical="center"/>
    </xf>
    <xf numFmtId="38" fontId="0" fillId="0" borderId="5" xfId="3" applyFont="1" applyBorder="1">
      <alignment vertical="center"/>
    </xf>
    <xf numFmtId="38" fontId="0" fillId="0" borderId="1" xfId="3" applyFont="1" applyBorder="1">
      <alignment vertical="center"/>
    </xf>
    <xf numFmtId="38" fontId="0" fillId="0" borderId="3" xfId="3" applyFont="1" applyBorder="1">
      <alignment vertical="center"/>
    </xf>
    <xf numFmtId="38" fontId="0" fillId="0" borderId="4" xfId="3" applyFont="1" applyBorder="1">
      <alignment vertical="center"/>
    </xf>
    <xf numFmtId="38" fontId="0" fillId="0" borderId="6" xfId="3" applyFont="1" applyBorder="1">
      <alignment vertical="center"/>
    </xf>
    <xf numFmtId="38" fontId="0" fillId="0" borderId="7" xfId="3" applyFont="1" applyBorder="1">
      <alignment vertical="center"/>
    </xf>
    <xf numFmtId="38" fontId="0" fillId="0" borderId="8" xfId="3" applyFont="1" applyBorder="1">
      <alignment vertical="center"/>
    </xf>
    <xf numFmtId="38" fontId="0" fillId="0" borderId="9" xfId="3" applyFont="1" applyBorder="1">
      <alignment vertical="center"/>
    </xf>
    <xf numFmtId="38" fontId="0" fillId="0" borderId="1" xfId="3" applyFont="1" applyBorder="1" applyAlignment="1">
      <alignment horizontal="center" vertical="center"/>
    </xf>
    <xf numFmtId="38" fontId="0" fillId="0" borderId="2" xfId="3" applyFont="1" applyBorder="1" applyAlignment="1">
      <alignment horizontal="center" vertical="center"/>
    </xf>
    <xf numFmtId="38" fontId="0" fillId="0" borderId="3" xfId="3" applyFont="1" applyBorder="1" applyAlignment="1">
      <alignment horizontal="center" vertical="center"/>
    </xf>
    <xf numFmtId="38" fontId="0" fillId="0" borderId="8" xfId="3" applyFont="1" applyBorder="1" applyAlignment="1">
      <alignment horizontal="center" vertical="center"/>
    </xf>
    <xf numFmtId="38" fontId="0" fillId="0" borderId="0" xfId="3" applyFont="1" applyAlignment="1">
      <alignment horizontal="center" vertical="center"/>
    </xf>
    <xf numFmtId="38" fontId="0" fillId="0" borderId="11" xfId="3" applyFont="1" applyBorder="1" applyAlignment="1">
      <alignment horizontal="center" vertical="center"/>
    </xf>
    <xf numFmtId="38" fontId="0" fillId="0" borderId="12" xfId="3" applyFont="1" applyBorder="1">
      <alignment vertical="center"/>
    </xf>
    <xf numFmtId="177" fontId="0" fillId="0" borderId="4" xfId="3" applyNumberFormat="1" applyFont="1" applyBorder="1">
      <alignment vertical="center"/>
    </xf>
    <xf numFmtId="178" fontId="0" fillId="0" borderId="5" xfId="3" applyNumberFormat="1" applyFont="1" applyBorder="1">
      <alignment vertical="center"/>
    </xf>
    <xf numFmtId="38" fontId="0" fillId="0" borderId="4" xfId="3" applyFont="1" applyBorder="1" applyAlignment="1">
      <alignment horizontal="center" vertical="center"/>
    </xf>
    <xf numFmtId="38" fontId="0" fillId="0" borderId="7" xfId="3" applyFont="1" applyBorder="1" applyAlignment="1">
      <alignment horizontal="center" vertical="center"/>
    </xf>
    <xf numFmtId="184" fontId="0" fillId="0" borderId="5" xfId="0" applyNumberFormat="1" applyBorder="1">
      <alignment vertical="center"/>
    </xf>
    <xf numFmtId="184" fontId="0" fillId="0" borderId="6" xfId="0" applyNumberFormat="1" applyBorder="1">
      <alignment vertical="center"/>
    </xf>
    <xf numFmtId="184" fontId="0" fillId="0" borderId="8" xfId="0" applyNumberFormat="1" applyBorder="1">
      <alignment vertical="center"/>
    </xf>
    <xf numFmtId="184" fontId="0" fillId="0" borderId="9" xfId="0" applyNumberFormat="1" applyBorder="1">
      <alignment vertical="center"/>
    </xf>
    <xf numFmtId="38" fontId="0" fillId="0" borderId="13" xfId="3" applyFont="1" applyBorder="1">
      <alignment vertical="center"/>
    </xf>
    <xf numFmtId="184" fontId="0" fillId="0" borderId="3" xfId="3" applyNumberFormat="1" applyFont="1" applyBorder="1">
      <alignment vertical="center"/>
    </xf>
    <xf numFmtId="184" fontId="0" fillId="0" borderId="6" xfId="3" applyNumberFormat="1" applyFont="1" applyBorder="1">
      <alignment vertical="center"/>
    </xf>
    <xf numFmtId="184" fontId="0" fillId="0" borderId="9" xfId="3" applyNumberFormat="1" applyFont="1" applyBorder="1">
      <alignment vertical="center"/>
    </xf>
    <xf numFmtId="38" fontId="0" fillId="0" borderId="0" xfId="3" applyFont="1" applyBorder="1" applyAlignment="1">
      <alignment horizontal="center" vertical="center"/>
    </xf>
    <xf numFmtId="38" fontId="0" fillId="0" borderId="0" xfId="3" applyFont="1" applyBorder="1">
      <alignment vertical="center"/>
    </xf>
  </cellXfs>
  <cellStyles count="4">
    <cellStyle name="パーセント" xfId="2" builtinId="5"/>
    <cellStyle name="桁区切り" xfId="3" builtinId="6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0</xdr:row>
      <xdr:rowOff>266700</xdr:rowOff>
    </xdr:from>
    <xdr:to>
      <xdr:col>3</xdr:col>
      <xdr:colOff>47625</xdr:colOff>
      <xdr:row>2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5AF2263-8AFA-404B-AC26-1CD149F58F34}"/>
            </a:ext>
          </a:extLst>
        </xdr:cNvPr>
        <xdr:cNvSpPr/>
      </xdr:nvSpPr>
      <xdr:spPr>
        <a:xfrm>
          <a:off x="1047750" y="266700"/>
          <a:ext cx="609600" cy="495300"/>
        </a:xfrm>
        <a:prstGeom prst="round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47625</xdr:colOff>
      <xdr:row>15</xdr:row>
      <xdr:rowOff>66675</xdr:rowOff>
    </xdr:from>
    <xdr:to>
      <xdr:col>14</xdr:col>
      <xdr:colOff>38406</xdr:colOff>
      <xdr:row>21</xdr:row>
      <xdr:rowOff>114603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0710D3E-6104-4BF0-9ACB-463C9241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6550" y="5638800"/>
          <a:ext cx="2191056" cy="2172003"/>
        </a:xfrm>
        <a:prstGeom prst="rect">
          <a:avLst/>
        </a:prstGeom>
      </xdr:spPr>
    </xdr:pic>
    <xdr:clientData/>
  </xdr:twoCellAnchor>
  <xdr:twoCellAnchor>
    <xdr:from>
      <xdr:col>15</xdr:col>
      <xdr:colOff>476250</xdr:colOff>
      <xdr:row>5</xdr:row>
      <xdr:rowOff>9525</xdr:rowOff>
    </xdr:from>
    <xdr:to>
      <xdr:col>16</xdr:col>
      <xdr:colOff>447675</xdr:colOff>
      <xdr:row>6</xdr:row>
      <xdr:rowOff>19050</xdr:rowOff>
    </xdr:to>
    <xdr:sp macro="" textlink="">
      <xdr:nvSpPr>
        <xdr:cNvPr id="4" name="矢印: 左 3">
          <a:extLst>
            <a:ext uri="{FF2B5EF4-FFF2-40B4-BE49-F238E27FC236}">
              <a16:creationId xmlns:a16="http://schemas.microsoft.com/office/drawing/2014/main" id="{FB018207-E407-4A88-B771-EB6C9B5B32B5}"/>
            </a:ext>
          </a:extLst>
        </xdr:cNvPr>
        <xdr:cNvSpPr/>
      </xdr:nvSpPr>
      <xdr:spPr>
        <a:xfrm>
          <a:off x="9972675" y="1781175"/>
          <a:ext cx="628650" cy="36195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</xdr:colOff>
      <xdr:row>16</xdr:row>
      <xdr:rowOff>295274</xdr:rowOff>
    </xdr:from>
    <xdr:to>
      <xdr:col>21</xdr:col>
      <xdr:colOff>390525</xdr:colOff>
      <xdr:row>20</xdr:row>
      <xdr:rowOff>352424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C8A4856-5DEE-42C7-BF5F-0021E1DB663A}"/>
            </a:ext>
          </a:extLst>
        </xdr:cNvPr>
        <xdr:cNvSpPr/>
      </xdr:nvSpPr>
      <xdr:spPr>
        <a:xfrm>
          <a:off x="9563100" y="6219824"/>
          <a:ext cx="4267200" cy="14763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【</a:t>
          </a:r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並べ替え</a:t>
          </a:r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】</a:t>
          </a:r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と</a:t>
          </a:r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【</a:t>
          </a:r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順位を付け</a:t>
          </a:r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】</a:t>
          </a:r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は</a:t>
          </a:r>
          <a:endParaRPr kumimoji="1" lang="en-US" altLang="ja-JP" sz="14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意味がちがうので、まちがえないように！！</a:t>
          </a:r>
          <a:endParaRPr kumimoji="1" lang="en-US" altLang="ja-JP" sz="14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【</a:t>
          </a:r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並べ替え</a:t>
          </a:r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】</a:t>
          </a:r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は順番がかわりますが、</a:t>
          </a:r>
          <a:endParaRPr kumimoji="1" lang="en-US" altLang="ja-JP" sz="1400">
            <a:latin typeface="HG丸ｺﾞｼｯｸM-PRO" panose="020F0600000000000000" pitchFamily="50" charset="-128"/>
            <a:ea typeface="HG丸ｺﾞｼｯｸM-PRO" panose="020F0600000000000000" pitchFamily="50" charset="-128"/>
          </a:endParaRPr>
        </a:p>
        <a:p>
          <a:pPr algn="l"/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【</a:t>
          </a:r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順位付け</a:t>
          </a:r>
          <a:r>
            <a:rPr kumimoji="1" lang="en-US" altLang="ja-JP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】</a:t>
          </a:r>
          <a:r>
            <a:rPr kumimoji="1" lang="ja-JP" altLang="en-US" sz="1400">
              <a:latin typeface="HG丸ｺﾞｼｯｸM-PRO" panose="020F0600000000000000" pitchFamily="50" charset="-128"/>
              <a:ea typeface="HG丸ｺﾞｼｯｸM-PRO" panose="020F0600000000000000" pitchFamily="50" charset="-128"/>
            </a:rPr>
            <a:t>は順番はかわりません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E26C-A469-4434-AFB9-A67BAFE8E999}">
  <dimension ref="A1:G40"/>
  <sheetViews>
    <sheetView workbookViewId="0">
      <selection activeCell="B2" sqref="B2"/>
    </sheetView>
  </sheetViews>
  <sheetFormatPr defaultRowHeight="18.75" x14ac:dyDescent="0.4"/>
  <cols>
    <col min="1" max="1" width="17.25" bestFit="1" customWidth="1"/>
    <col min="2" max="2" width="18.875" bestFit="1" customWidth="1"/>
    <col min="3" max="3" width="3.625" customWidth="1"/>
    <col min="4" max="4" width="17.25" bestFit="1" customWidth="1"/>
    <col min="5" max="5" width="18.875" bestFit="1" customWidth="1"/>
    <col min="6" max="6" width="3.625" customWidth="1"/>
  </cols>
  <sheetData>
    <row r="1" spans="1:7" x14ac:dyDescent="0.4">
      <c r="A1" t="s">
        <v>90</v>
      </c>
      <c r="D1" t="s">
        <v>91</v>
      </c>
    </row>
    <row r="2" spans="1:7" x14ac:dyDescent="0.4">
      <c r="A2" t="s">
        <v>9</v>
      </c>
      <c r="B2" t="s">
        <v>92</v>
      </c>
      <c r="D2" t="s">
        <v>93</v>
      </c>
      <c r="E2" t="s">
        <v>94</v>
      </c>
      <c r="G2" t="s">
        <v>95</v>
      </c>
    </row>
    <row r="3" spans="1:7" x14ac:dyDescent="0.4">
      <c r="A3" t="s">
        <v>96</v>
      </c>
      <c r="B3" t="s">
        <v>97</v>
      </c>
      <c r="D3" t="s">
        <v>96</v>
      </c>
      <c r="E3" t="s">
        <v>97</v>
      </c>
    </row>
    <row r="4" spans="1:7" x14ac:dyDescent="0.4">
      <c r="A4" t="s">
        <v>93</v>
      </c>
      <c r="B4" t="s">
        <v>94</v>
      </c>
      <c r="D4" t="s">
        <v>9</v>
      </c>
      <c r="E4" t="s">
        <v>92</v>
      </c>
      <c r="G4" t="s">
        <v>101</v>
      </c>
    </row>
    <row r="5" spans="1:7" x14ac:dyDescent="0.4">
      <c r="A5" t="s">
        <v>23</v>
      </c>
      <c r="B5" t="s">
        <v>98</v>
      </c>
      <c r="D5" t="s">
        <v>10</v>
      </c>
      <c r="E5" t="s">
        <v>99</v>
      </c>
    </row>
    <row r="6" spans="1:7" x14ac:dyDescent="0.4">
      <c r="A6" t="s">
        <v>10</v>
      </c>
      <c r="B6" t="s">
        <v>99</v>
      </c>
      <c r="D6" t="s">
        <v>33</v>
      </c>
      <c r="E6" t="s">
        <v>100</v>
      </c>
    </row>
    <row r="7" spans="1:7" x14ac:dyDescent="0.4">
      <c r="A7" t="s">
        <v>33</v>
      </c>
      <c r="B7" t="s">
        <v>100</v>
      </c>
      <c r="D7" t="s">
        <v>34</v>
      </c>
      <c r="E7" t="s">
        <v>102</v>
      </c>
    </row>
    <row r="8" spans="1:7" x14ac:dyDescent="0.4">
      <c r="A8" t="s">
        <v>103</v>
      </c>
      <c r="B8" t="s">
        <v>104</v>
      </c>
    </row>
    <row r="9" spans="1:7" x14ac:dyDescent="0.4">
      <c r="D9" t="s">
        <v>105</v>
      </c>
    </row>
    <row r="10" spans="1:7" x14ac:dyDescent="0.4">
      <c r="A10" t="s">
        <v>106</v>
      </c>
      <c r="D10" t="s">
        <v>93</v>
      </c>
      <c r="E10" t="s">
        <v>94</v>
      </c>
    </row>
    <row r="11" spans="1:7" x14ac:dyDescent="0.4">
      <c r="A11" t="s">
        <v>93</v>
      </c>
      <c r="B11" t="s">
        <v>94</v>
      </c>
      <c r="D11" t="s">
        <v>96</v>
      </c>
      <c r="E11" t="s">
        <v>97</v>
      </c>
    </row>
    <row r="12" spans="1:7" x14ac:dyDescent="0.4">
      <c r="A12" t="s">
        <v>10</v>
      </c>
      <c r="B12" t="s">
        <v>99</v>
      </c>
      <c r="D12" t="s">
        <v>9</v>
      </c>
      <c r="E12" t="s">
        <v>92</v>
      </c>
    </row>
    <row r="13" spans="1:7" x14ac:dyDescent="0.4">
      <c r="A13" t="s">
        <v>33</v>
      </c>
      <c r="B13" t="s">
        <v>100</v>
      </c>
      <c r="D13" t="s">
        <v>23</v>
      </c>
      <c r="E13" t="s">
        <v>98</v>
      </c>
    </row>
    <row r="14" spans="1:7" x14ac:dyDescent="0.4">
      <c r="A14" t="s">
        <v>34</v>
      </c>
      <c r="B14" t="s">
        <v>102</v>
      </c>
      <c r="D14" t="s">
        <v>10</v>
      </c>
      <c r="E14" t="s">
        <v>99</v>
      </c>
    </row>
    <row r="15" spans="1:7" x14ac:dyDescent="0.4">
      <c r="A15" t="s">
        <v>9</v>
      </c>
      <c r="B15" t="s">
        <v>92</v>
      </c>
      <c r="D15" t="s">
        <v>33</v>
      </c>
      <c r="E15" t="s">
        <v>100</v>
      </c>
    </row>
    <row r="16" spans="1:7" x14ac:dyDescent="0.4">
      <c r="D16" t="s">
        <v>34</v>
      </c>
      <c r="E16" t="s">
        <v>102</v>
      </c>
    </row>
    <row r="17" spans="1:5" x14ac:dyDescent="0.4">
      <c r="A17" t="s">
        <v>107</v>
      </c>
    </row>
    <row r="18" spans="1:5" x14ac:dyDescent="0.4">
      <c r="A18" t="s">
        <v>9</v>
      </c>
      <c r="B18" t="s">
        <v>92</v>
      </c>
      <c r="D18" t="s">
        <v>108</v>
      </c>
    </row>
    <row r="19" spans="1:5" x14ac:dyDescent="0.4">
      <c r="A19" t="s">
        <v>96</v>
      </c>
      <c r="B19" t="s">
        <v>97</v>
      </c>
      <c r="D19" t="s">
        <v>9</v>
      </c>
      <c r="E19" t="s">
        <v>92</v>
      </c>
    </row>
    <row r="20" spans="1:5" x14ac:dyDescent="0.4">
      <c r="A20" t="s">
        <v>93</v>
      </c>
      <c r="B20" t="s">
        <v>94</v>
      </c>
      <c r="D20" t="s">
        <v>96</v>
      </c>
      <c r="E20" t="s">
        <v>97</v>
      </c>
    </row>
    <row r="21" spans="1:5" x14ac:dyDescent="0.4">
      <c r="A21" t="s">
        <v>10</v>
      </c>
      <c r="B21" t="s">
        <v>99</v>
      </c>
      <c r="D21" t="s">
        <v>93</v>
      </c>
      <c r="E21" t="s">
        <v>94</v>
      </c>
    </row>
    <row r="22" spans="1:5" x14ac:dyDescent="0.4">
      <c r="A22" t="s">
        <v>33</v>
      </c>
      <c r="B22" t="s">
        <v>100</v>
      </c>
      <c r="D22" t="s">
        <v>10</v>
      </c>
      <c r="E22" t="s">
        <v>99</v>
      </c>
    </row>
    <row r="23" spans="1:5" x14ac:dyDescent="0.4">
      <c r="A23" t="s">
        <v>34</v>
      </c>
      <c r="B23" t="s">
        <v>102</v>
      </c>
      <c r="D23" t="s">
        <v>33</v>
      </c>
      <c r="E23" t="s">
        <v>100</v>
      </c>
    </row>
    <row r="24" spans="1:5" x14ac:dyDescent="0.4">
      <c r="D24" t="s">
        <v>34</v>
      </c>
      <c r="E24" t="s">
        <v>102</v>
      </c>
    </row>
    <row r="25" spans="1:5" x14ac:dyDescent="0.4">
      <c r="A25" t="s">
        <v>109</v>
      </c>
    </row>
    <row r="26" spans="1:5" x14ac:dyDescent="0.4">
      <c r="A26" t="s">
        <v>93</v>
      </c>
      <c r="B26" t="s">
        <v>94</v>
      </c>
      <c r="D26" t="s">
        <v>110</v>
      </c>
    </row>
    <row r="27" spans="1:5" x14ac:dyDescent="0.4">
      <c r="A27" t="s">
        <v>96</v>
      </c>
      <c r="B27" t="s">
        <v>97</v>
      </c>
      <c r="D27" t="s">
        <v>93</v>
      </c>
      <c r="E27" t="s">
        <v>94</v>
      </c>
    </row>
    <row r="28" spans="1:5" x14ac:dyDescent="0.4">
      <c r="A28" t="s">
        <v>9</v>
      </c>
      <c r="B28" t="s">
        <v>92</v>
      </c>
      <c r="D28" t="s">
        <v>96</v>
      </c>
      <c r="E28" t="s">
        <v>97</v>
      </c>
    </row>
    <row r="29" spans="1:5" x14ac:dyDescent="0.4">
      <c r="A29" t="s">
        <v>10</v>
      </c>
      <c r="B29" t="s">
        <v>99</v>
      </c>
      <c r="D29" t="s">
        <v>9</v>
      </c>
      <c r="E29" t="s">
        <v>92</v>
      </c>
    </row>
    <row r="30" spans="1:5" x14ac:dyDescent="0.4">
      <c r="A30" t="s">
        <v>33</v>
      </c>
      <c r="B30" t="s">
        <v>100</v>
      </c>
      <c r="D30" t="s">
        <v>10</v>
      </c>
      <c r="E30" t="s">
        <v>99</v>
      </c>
    </row>
    <row r="31" spans="1:5" x14ac:dyDescent="0.4">
      <c r="A31" t="s">
        <v>103</v>
      </c>
      <c r="B31" t="s">
        <v>104</v>
      </c>
      <c r="D31" t="s">
        <v>33</v>
      </c>
      <c r="E31" t="s">
        <v>100</v>
      </c>
    </row>
    <row r="32" spans="1:5" x14ac:dyDescent="0.4">
      <c r="D32" t="s">
        <v>103</v>
      </c>
      <c r="E32" t="s">
        <v>104</v>
      </c>
    </row>
    <row r="33" spans="1:5" x14ac:dyDescent="0.4">
      <c r="A33" t="s">
        <v>111</v>
      </c>
    </row>
    <row r="34" spans="1:5" x14ac:dyDescent="0.4">
      <c r="A34" t="s">
        <v>93</v>
      </c>
      <c r="B34" t="s">
        <v>94</v>
      </c>
      <c r="D34" t="s">
        <v>112</v>
      </c>
    </row>
    <row r="35" spans="1:5" x14ac:dyDescent="0.4">
      <c r="A35" t="s">
        <v>9</v>
      </c>
      <c r="B35" t="s">
        <v>92</v>
      </c>
      <c r="D35" t="s">
        <v>96</v>
      </c>
      <c r="E35" t="s">
        <v>97</v>
      </c>
    </row>
    <row r="36" spans="1:5" x14ac:dyDescent="0.4">
      <c r="A36" t="s">
        <v>10</v>
      </c>
      <c r="B36" t="s">
        <v>99</v>
      </c>
      <c r="D36" t="s">
        <v>93</v>
      </c>
      <c r="E36" t="s">
        <v>94</v>
      </c>
    </row>
    <row r="37" spans="1:5" x14ac:dyDescent="0.4">
      <c r="A37" t="s">
        <v>33</v>
      </c>
      <c r="B37" t="s">
        <v>100</v>
      </c>
      <c r="D37" t="s">
        <v>9</v>
      </c>
      <c r="E37" t="s">
        <v>92</v>
      </c>
    </row>
    <row r="38" spans="1:5" x14ac:dyDescent="0.4">
      <c r="A38" t="s">
        <v>103</v>
      </c>
      <c r="B38" t="s">
        <v>104</v>
      </c>
      <c r="D38" t="s">
        <v>10</v>
      </c>
      <c r="E38" t="s">
        <v>99</v>
      </c>
    </row>
    <row r="39" spans="1:5" x14ac:dyDescent="0.4">
      <c r="D39" t="s">
        <v>33</v>
      </c>
      <c r="E39" t="s">
        <v>100</v>
      </c>
    </row>
    <row r="40" spans="1:5" x14ac:dyDescent="0.4">
      <c r="D40" t="s">
        <v>34</v>
      </c>
      <c r="E40" t="s">
        <v>102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10A0-1FDB-42B5-9B31-D2882D080E5B}">
  <sheetPr>
    <tabColor rgb="FFFFFF00"/>
  </sheetPr>
  <dimension ref="A1:R17"/>
  <sheetViews>
    <sheetView workbookViewId="0">
      <selection activeCell="J15" sqref="J15"/>
    </sheetView>
  </sheetViews>
  <sheetFormatPr defaultColWidth="8.625" defaultRowHeight="27.75" x14ac:dyDescent="0.4"/>
  <cols>
    <col min="1" max="1" width="4.125" bestFit="1" customWidth="1" phonetic="1"/>
    <col min="2" max="2" width="10.375" bestFit="1" customWidth="1" phonetic="1"/>
    <col min="3" max="3" width="6.625" bestFit="1" customWidth="1" phonetic="1"/>
    <col min="4" max="4" width="10.25" bestFit="1" customWidth="1" phonetic="1"/>
    <col min="5" max="5" width="9.125" bestFit="1" customWidth="1" phonetic="1"/>
    <col min="6" max="6" width="7.75" bestFit="1" customWidth="1" phonetic="1"/>
    <col min="7" max="7" width="7.625" bestFit="1" customWidth="1" phonetic="1"/>
    <col min="8" max="8" width="9.125" bestFit="1" customWidth="1" phonetic="1"/>
    <col min="9" max="9" width="4.875" bestFit="1" customWidth="1" phonetic="1"/>
    <col min="10" max="12" width="8.625" phonetic="1"/>
    <col min="13" max="13" width="11.625" customWidth="1" phonetic="1"/>
    <col min="14" max="16384" width="8.625" phonetic="1"/>
  </cols>
  <sheetData>
    <row r="1" spans="1:18" ht="28.5" thickBot="1" ph="1" x14ac:dyDescent="0.45">
      <c r="A1" s="24" t="s" ph="1">
        <v>113</v>
      </c>
      <c r="B1" s="24" ph="1"/>
      <c r="C1" s="24" ph="1"/>
      <c r="D1" s="24" ph="1"/>
      <c r="E1" s="24" ph="1"/>
      <c r="F1" s="24" ph="1"/>
      <c r="G1" s="24" ph="1"/>
      <c r="H1" s="24" ph="1"/>
      <c r="I1" s="24" ph="1"/>
    </row>
    <row r="2" spans="1:18" ph="1" x14ac:dyDescent="0.4">
      <c r="A2" s="1" t="s" ph="1">
        <v>114</v>
      </c>
      <c r="B2" s="2" t="s" ph="1">
        <v>115</v>
      </c>
      <c r="C2" s="2" t="s" ph="1">
        <v>116</v>
      </c>
      <c r="D2" s="2" t="s" ph="1">
        <v>117</v>
      </c>
      <c r="E2" s="2" t="s" ph="1">
        <v>118</v>
      </c>
      <c r="F2" s="2" t="s" ph="1">
        <v>119</v>
      </c>
      <c r="G2" s="2" t="s" ph="1">
        <v>120</v>
      </c>
      <c r="H2" s="2" t="s" ph="1">
        <v>121</v>
      </c>
      <c r="I2" s="3" t="s" ph="1">
        <v>122</v>
      </c>
      <c r="K2" s="4" t="s" ph="1">
        <v>123</v>
      </c>
    </row>
    <row r="3" spans="1:18" ph="1" x14ac:dyDescent="0.4">
      <c r="A3" s="5" ph="1">
        <v>102</v>
      </c>
      <c r="B3" s="6" t="s" ph="1">
        <v>124</v>
      </c>
      <c r="C3" s="7" ph="1">
        <v>324</v>
      </c>
      <c r="D3" s="7" ph="1">
        <v>715600</v>
      </c>
      <c r="E3" s="8" ph="1">
        <f t="shared" ref="E3:E11" si="0">IF(C3&gt;=520,8.6%,7.9%)</f>
        <v>7.9000000000000001E-2</v>
      </c>
      <c r="F3" s="7" ph="1">
        <f t="shared" ref="F3:F11" si="1">INT(D3*E3)</f>
        <v>56532</v>
      </c>
      <c r="G3" s="7" ph="1">
        <f t="shared" ref="G3:G11" si="2">ROUNDUP(D3*2.7%,0)</f>
        <v>19322</v>
      </c>
      <c r="H3" s="7" ph="1">
        <f t="shared" ref="H3:H11" si="3">F3+G3</f>
        <v>75854</v>
      </c>
      <c r="I3" s="9" ph="1">
        <f t="shared" ref="I3:I11" si="4">RANK(H3,$H$3:$H$11,0)</f>
        <v>9</v>
      </c>
      <c r="K3" t="s" ph="1">
        <v>125</v>
      </c>
      <c r="L3" t="s" ph="1">
        <v>126</v>
      </c>
      <c r="N3" s="10" t="s" ph="1">
        <v>127</v>
      </c>
    </row>
    <row r="4" spans="1:18" ph="1" x14ac:dyDescent="0.4">
      <c r="A4" s="5" ph="1">
        <v>109</v>
      </c>
      <c r="B4" s="6" t="s" ph="1">
        <v>128</v>
      </c>
      <c r="C4" s="7" ph="1">
        <v>352</v>
      </c>
      <c r="D4" s="7" ph="1">
        <v>769300</v>
      </c>
      <c r="E4" s="8" ph="1">
        <f t="shared" si="0"/>
        <v>7.9000000000000001E-2</v>
      </c>
      <c r="F4" s="7" ph="1">
        <f t="shared" si="1"/>
        <v>60774</v>
      </c>
      <c r="G4" s="7" ph="1">
        <f t="shared" si="2"/>
        <v>20772</v>
      </c>
      <c r="H4" s="7" ph="1">
        <f t="shared" si="3"/>
        <v>81546</v>
      </c>
      <c r="I4" s="9" ph="1">
        <f t="shared" si="4"/>
        <v>8</v>
      </c>
      <c r="K4" t="s" ph="1">
        <v>129</v>
      </c>
      <c r="L4" t="s" ph="1">
        <v>130</v>
      </c>
      <c r="N4" s="10" t="s" ph="1">
        <v>131</v>
      </c>
    </row>
    <row r="5" spans="1:18" ph="1" x14ac:dyDescent="0.4">
      <c r="A5" s="5" ph="1">
        <v>103</v>
      </c>
      <c r="B5" s="6" t="s" ph="1">
        <v>132</v>
      </c>
      <c r="C5" s="7" ph="1">
        <v>403</v>
      </c>
      <c r="D5" s="7" ph="1">
        <v>963800</v>
      </c>
      <c r="E5" s="8" ph="1">
        <f t="shared" si="0"/>
        <v>7.9000000000000001E-2</v>
      </c>
      <c r="F5" s="7" ph="1">
        <f t="shared" si="1"/>
        <v>76140</v>
      </c>
      <c r="G5" s="7" ph="1">
        <f t="shared" si="2"/>
        <v>26023</v>
      </c>
      <c r="H5" s="7" ph="1">
        <f t="shared" si="3"/>
        <v>102163</v>
      </c>
      <c r="I5" s="9" ph="1">
        <f t="shared" si="4"/>
        <v>6</v>
      </c>
      <c r="K5" s="11" t="s" ph="1">
        <v>133</v>
      </c>
      <c r="L5" s="11" t="s" ph="1">
        <v>134</v>
      </c>
      <c r="N5" s="10" t="s" ph="1">
        <v>135</v>
      </c>
    </row>
    <row r="6" spans="1:18" ph="1" x14ac:dyDescent="0.4">
      <c r="A6" s="5" ph="1">
        <v>105</v>
      </c>
      <c r="B6" s="6" t="s" ph="1">
        <v>136</v>
      </c>
      <c r="C6" s="7" ph="1">
        <v>409</v>
      </c>
      <c r="D6" s="7" ph="1">
        <v>857200</v>
      </c>
      <c r="E6" s="8" ph="1">
        <f t="shared" si="0"/>
        <v>7.9000000000000001E-2</v>
      </c>
      <c r="F6" s="7" ph="1">
        <f t="shared" si="1"/>
        <v>67718</v>
      </c>
      <c r="G6" s="7" ph="1">
        <f t="shared" si="2"/>
        <v>23145</v>
      </c>
      <c r="H6" s="7" ph="1">
        <f t="shared" si="3"/>
        <v>90863</v>
      </c>
      <c r="I6" s="9" ph="1">
        <f t="shared" si="4"/>
        <v>7</v>
      </c>
      <c r="K6" t="s" ph="1">
        <v>122</v>
      </c>
      <c r="L6" t="s" ph="1">
        <v>137</v>
      </c>
      <c r="N6" s="10" t="s" ph="1">
        <v>138</v>
      </c>
      <c r="R6" t="s" ph="1">
        <v>139</v>
      </c>
    </row>
    <row r="7" spans="1:18" ht="34.5" ph="1" x14ac:dyDescent="0.5">
      <c r="A7" s="5" ph="1">
        <v>107</v>
      </c>
      <c r="B7" s="6" t="s" ph="1">
        <v>140</v>
      </c>
      <c r="C7" s="7" ph="1">
        <v>520</v>
      </c>
      <c r="D7" s="7" ph="1">
        <v>1236400</v>
      </c>
      <c r="E7" s="8" ph="1">
        <f t="shared" si="0"/>
        <v>8.5999999999999993E-2</v>
      </c>
      <c r="F7" s="7" ph="1">
        <f t="shared" si="1"/>
        <v>106330</v>
      </c>
      <c r="G7" s="7" ph="1">
        <f t="shared" si="2"/>
        <v>33383</v>
      </c>
      <c r="H7" s="7" ph="1">
        <f t="shared" si="3"/>
        <v>139713</v>
      </c>
      <c r="I7" s="9" ph="1">
        <f t="shared" si="4"/>
        <v>4</v>
      </c>
      <c r="R7" t="s" ph="1">
        <v>141</v>
      </c>
    </row>
    <row r="8" spans="1:18" ht="34.5" ph="1" x14ac:dyDescent="0.5">
      <c r="A8" s="5" ph="1">
        <v>106</v>
      </c>
      <c r="B8" s="6" t="s" ph="1">
        <v>142</v>
      </c>
      <c r="C8" s="7" ph="1">
        <v>527</v>
      </c>
      <c r="D8" s="7" ph="1">
        <v>1150700</v>
      </c>
      <c r="E8" s="8" ph="1">
        <f t="shared" si="0"/>
        <v>8.5999999999999993E-2</v>
      </c>
      <c r="F8" s="7" ph="1">
        <f t="shared" si="1"/>
        <v>98960</v>
      </c>
      <c r="G8" s="7" ph="1">
        <f t="shared" si="2"/>
        <v>31069</v>
      </c>
      <c r="H8" s="7" ph="1">
        <f t="shared" si="3"/>
        <v>130029</v>
      </c>
      <c r="I8" s="9" ph="1">
        <f t="shared" si="4"/>
        <v>5</v>
      </c>
      <c r="K8" t="s" ph="1">
        <v>143</v>
      </c>
      <c r="L8" t="s" ph="1">
        <v>144</v>
      </c>
      <c r="N8" s="10" t="s" ph="1">
        <v>145</v>
      </c>
      <c r="R8" t="s" ph="1">
        <v>146</v>
      </c>
    </row>
    <row r="9" spans="1:18" ph="1" x14ac:dyDescent="0.4">
      <c r="A9" s="5" ph="1">
        <v>108</v>
      </c>
      <c r="B9" s="6" t="s" ph="1">
        <v>147</v>
      </c>
      <c r="C9" s="7" ph="1">
        <v>561</v>
      </c>
      <c r="D9" s="7" ph="1">
        <v>1358100</v>
      </c>
      <c r="E9" s="8" ph="1">
        <f t="shared" si="0"/>
        <v>8.5999999999999993E-2</v>
      </c>
      <c r="F9" s="7" ph="1">
        <f t="shared" si="1"/>
        <v>116796</v>
      </c>
      <c r="G9" s="7" ph="1">
        <f t="shared" si="2"/>
        <v>36669</v>
      </c>
      <c r="H9" s="7" ph="1">
        <f t="shared" si="3"/>
        <v>153465</v>
      </c>
      <c r="I9" s="9" ph="1">
        <f t="shared" si="4"/>
        <v>3</v>
      </c>
      <c r="K9" t="s" ph="1">
        <v>148</v>
      </c>
      <c r="L9" t="s" ph="1">
        <v>149</v>
      </c>
      <c r="N9" s="10" t="s" ph="1">
        <v>150</v>
      </c>
    </row>
    <row r="10" spans="1:18" ph="1" x14ac:dyDescent="0.4">
      <c r="A10" s="5" ph="1">
        <v>101</v>
      </c>
      <c r="B10" s="6" t="s" ph="1">
        <v>151</v>
      </c>
      <c r="C10" s="7" ph="1">
        <v>576</v>
      </c>
      <c r="D10" s="7" ph="1">
        <v>1389200</v>
      </c>
      <c r="E10" s="8" ph="1">
        <f t="shared" si="0"/>
        <v>8.5999999999999993E-2</v>
      </c>
      <c r="F10" s="7" ph="1">
        <f t="shared" si="1"/>
        <v>119471</v>
      </c>
      <c r="G10" s="7" ph="1">
        <f t="shared" si="2"/>
        <v>37509</v>
      </c>
      <c r="H10" s="7" ph="1">
        <f t="shared" si="3"/>
        <v>156980</v>
      </c>
      <c r="I10" s="9" ph="1">
        <f t="shared" si="4"/>
        <v>2</v>
      </c>
      <c r="K10" t="s" ph="1">
        <v>152</v>
      </c>
      <c r="L10" t="s" ph="1">
        <v>153</v>
      </c>
      <c r="N10" s="10" t="s" ph="1">
        <v>154</v>
      </c>
    </row>
    <row r="11" spans="1:18" ph="1" x14ac:dyDescent="0.4">
      <c r="A11" s="5" ph="1">
        <v>104</v>
      </c>
      <c r="B11" s="6" t="s" ph="1">
        <v>155</v>
      </c>
      <c r="C11" s="7" ph="1">
        <v>615</v>
      </c>
      <c r="D11" s="7" ph="1">
        <v>1541900</v>
      </c>
      <c r="E11" s="8" ph="1">
        <f t="shared" si="0"/>
        <v>8.5999999999999993E-2</v>
      </c>
      <c r="F11" s="7" ph="1">
        <f t="shared" si="1"/>
        <v>132603</v>
      </c>
      <c r="G11" s="7" ph="1">
        <f t="shared" si="2"/>
        <v>41632</v>
      </c>
      <c r="H11" s="7" ph="1">
        <f t="shared" si="3"/>
        <v>174235</v>
      </c>
      <c r="I11" s="9" ph="1">
        <f t="shared" si="4"/>
        <v>1</v>
      </c>
    </row>
    <row r="12" spans="1:18" ph="1" x14ac:dyDescent="0.4">
      <c r="A12" s="5" ph="1"/>
      <c r="B12" s="6" ph="1"/>
      <c r="C12" s="6" ph="1"/>
      <c r="D12" s="6" ph="1"/>
      <c r="E12" s="6" ph="1"/>
      <c r="F12" s="6" ph="1"/>
      <c r="G12" s="6" ph="1"/>
      <c r="H12" s="6" ph="1"/>
      <c r="I12" s="9" ph="1"/>
    </row>
    <row r="13" spans="1:18" ht="28.5" thickBot="1" ph="1" x14ac:dyDescent="0.45">
      <c r="A13" s="12" ph="1"/>
      <c r="B13" s="13" t="s" ph="1">
        <v>143</v>
      </c>
      <c r="C13" s="14" ph="1">
        <f>SUM(C3:C11)</f>
        <v>4287</v>
      </c>
      <c r="D13" s="14" ph="1">
        <f t="shared" ref="D13:H13" si="5">SUM(D3:D11)</f>
        <v>9982200</v>
      </c>
      <c r="E13" s="14" ph="1"/>
      <c r="F13" s="14" ph="1">
        <f t="shared" si="5"/>
        <v>835324</v>
      </c>
      <c r="G13" s="14" ph="1">
        <f t="shared" si="5"/>
        <v>269524</v>
      </c>
      <c r="H13" s="14" ph="1">
        <f t="shared" si="5"/>
        <v>1104848</v>
      </c>
      <c r="I13" s="15" ph="1"/>
      <c r="K13" t="s" ph="1">
        <v>156</v>
      </c>
      <c r="L13" t="s" ph="1">
        <v>157</v>
      </c>
    </row>
    <row r="14" spans="1:18" ht="28.5" thickBot="1" ph="1" x14ac:dyDescent="0.45">
      <c r="L14" s="16" t="s" ph="1">
        <v>158</v>
      </c>
      <c r="M14" t="s" ph="1">
        <v>159</v>
      </c>
    </row>
    <row r="15" spans="1:18" ht="34.5" ph="1" x14ac:dyDescent="0.5">
      <c r="C15" s="17" ph="1"/>
      <c r="D15" s="2" t="s" ph="1">
        <v>117</v>
      </c>
      <c r="E15" s="2" t="s" ph="1">
        <v>119</v>
      </c>
      <c r="F15" s="3" t="s" ph="1">
        <v>120</v>
      </c>
      <c r="L15" t="s" ph="1">
        <v>160</v>
      </c>
    </row>
    <row r="16" spans="1:18" ph="1" x14ac:dyDescent="0.4">
      <c r="C16" s="18" t="s" ph="1">
        <v>148</v>
      </c>
      <c r="D16" s="19" ph="1">
        <f>AVERAGE(D3:D11)</f>
        <v>1109133.3333333333</v>
      </c>
      <c r="E16" s="19" ph="1">
        <f>AVERAGE(F3:F11)</f>
        <v>92813.777777777781</v>
      </c>
      <c r="F16" s="20" ph="1">
        <f>AVERAGE(G3:G11)</f>
        <v>29947.111111111109</v>
      </c>
      <c r="P16" t="s" ph="1">
        <v>161</v>
      </c>
    </row>
    <row r="17" spans="3:6" ht="28.5" thickBot="1" ph="1" x14ac:dyDescent="0.45">
      <c r="C17" s="21" t="s" ph="1">
        <v>152</v>
      </c>
      <c r="D17" s="22" ph="1">
        <f>MIN(D3:D11)</f>
        <v>715600</v>
      </c>
      <c r="E17" s="22" ph="1">
        <f>MIN(F3:F11)</f>
        <v>56532</v>
      </c>
      <c r="F17" s="23" ph="1">
        <f>MIN(G3:G11)</f>
        <v>19322</v>
      </c>
    </row>
  </sheetData>
  <mergeCells count="1">
    <mergeCell ref="A1:I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EDEB-30C9-4E79-8FEF-DC1943CA1864}">
  <dimension ref="A1:L15"/>
  <sheetViews>
    <sheetView tabSelected="1" workbookViewId="0">
      <selection activeCell="M7" sqref="M7"/>
    </sheetView>
  </sheetViews>
  <sheetFormatPr defaultRowHeight="18.75" x14ac:dyDescent="0.4"/>
  <cols>
    <col min="1" max="1" width="13" style="26" bestFit="1" customWidth="1"/>
    <col min="2" max="2" width="8" style="26" bestFit="1" customWidth="1"/>
    <col min="3" max="3" width="9.5" style="26" bestFit="1" customWidth="1"/>
    <col min="4" max="4" width="7.125" style="26" bestFit="1" customWidth="1"/>
    <col min="5" max="5" width="6" style="26" bestFit="1" customWidth="1"/>
    <col min="6" max="6" width="7.125" style="26" bestFit="1" customWidth="1"/>
    <col min="7" max="7" width="9" style="26" bestFit="1" customWidth="1"/>
    <col min="8" max="8" width="7.5" style="26" bestFit="1" customWidth="1"/>
    <col min="9" max="9" width="5.25" style="26" bestFit="1" customWidth="1"/>
    <col min="10" max="10" width="2.25" style="26" customWidth="1"/>
    <col min="11" max="11" width="11" style="26" bestFit="1" customWidth="1"/>
    <col min="12" max="12" width="6" style="26" bestFit="1" customWidth="1"/>
    <col min="13" max="16384" width="9" style="26"/>
  </cols>
  <sheetData>
    <row r="1" spans="1:12" ht="19.5" thickBot="1" x14ac:dyDescent="0.4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12" x14ac:dyDescent="0.4">
      <c r="A2" s="35" t="s">
        <v>1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8</v>
      </c>
      <c r="I2" s="37" t="s">
        <v>9</v>
      </c>
    </row>
    <row r="3" spans="1:12" ht="19.5" thickBot="1" x14ac:dyDescent="0.45">
      <c r="A3" s="42">
        <v>45154</v>
      </c>
      <c r="B3" s="43">
        <f>A3</f>
        <v>45154</v>
      </c>
      <c r="C3" s="27">
        <v>615800</v>
      </c>
      <c r="D3" s="27">
        <v>2076</v>
      </c>
      <c r="E3" s="27">
        <v>438</v>
      </c>
      <c r="F3" s="27">
        <f>ROUNDUP(C3/E3,0)</f>
        <v>1406</v>
      </c>
      <c r="G3" s="27">
        <f>INT(C3/D3)</f>
        <v>296</v>
      </c>
      <c r="H3" s="8">
        <f>F3/$L$4</f>
        <v>0.87875000000000003</v>
      </c>
      <c r="I3" s="31" t="str">
        <f>IF(G3&gt;=320,"**", "*")</f>
        <v>*</v>
      </c>
    </row>
    <row r="4" spans="1:12" ht="19.5" thickBot="1" x14ac:dyDescent="0.45">
      <c r="A4" s="42">
        <v>45153</v>
      </c>
      <c r="B4" s="43">
        <f>A4</f>
        <v>45153</v>
      </c>
      <c r="C4" s="27">
        <v>718400</v>
      </c>
      <c r="D4" s="27">
        <v>2401</v>
      </c>
      <c r="E4" s="27">
        <v>449</v>
      </c>
      <c r="F4" s="27">
        <f>ROUNDUP(C4/E4,0)</f>
        <v>1600</v>
      </c>
      <c r="G4" s="27">
        <f>INT(C4/D4)</f>
        <v>299</v>
      </c>
      <c r="H4" s="8">
        <f t="shared" ref="H4:H9" si="0">F4/$L$4</f>
        <v>1</v>
      </c>
      <c r="I4" s="31" t="str">
        <f>IF(G4&gt;=320,"**", "*")</f>
        <v>*</v>
      </c>
      <c r="K4" s="40" t="s">
        <v>162</v>
      </c>
      <c r="L4" s="41">
        <v>1600</v>
      </c>
    </row>
    <row r="5" spans="1:12" x14ac:dyDescent="0.4">
      <c r="A5" s="42">
        <v>45155</v>
      </c>
      <c r="B5" s="43">
        <f>A5</f>
        <v>45155</v>
      </c>
      <c r="C5" s="27">
        <v>640300</v>
      </c>
      <c r="D5" s="27">
        <v>2034</v>
      </c>
      <c r="E5" s="27">
        <v>384</v>
      </c>
      <c r="F5" s="27">
        <f>ROUNDUP(C5/E5,0)</f>
        <v>1668</v>
      </c>
      <c r="G5" s="27">
        <f>INT(C5/D5)</f>
        <v>314</v>
      </c>
      <c r="H5" s="8">
        <f t="shared" si="0"/>
        <v>1.0425</v>
      </c>
      <c r="I5" s="31" t="str">
        <f>IF(G5&gt;=320,"**", "*")</f>
        <v>*</v>
      </c>
    </row>
    <row r="6" spans="1:12" x14ac:dyDescent="0.4">
      <c r="A6" s="42">
        <v>45152</v>
      </c>
      <c r="B6" s="43">
        <f>A6</f>
        <v>45152</v>
      </c>
      <c r="C6" s="27">
        <v>576200</v>
      </c>
      <c r="D6" s="27">
        <v>1798</v>
      </c>
      <c r="E6" s="27">
        <v>372</v>
      </c>
      <c r="F6" s="27">
        <f>ROUNDUP(C6/E6,0)</f>
        <v>1549</v>
      </c>
      <c r="G6" s="27">
        <f>INT(C6/D6)</f>
        <v>320</v>
      </c>
      <c r="H6" s="8">
        <f t="shared" si="0"/>
        <v>0.96812500000000001</v>
      </c>
      <c r="I6" s="31" t="str">
        <f>IF(G6&gt;=320,"**", "*")</f>
        <v>**</v>
      </c>
    </row>
    <row r="7" spans="1:12" x14ac:dyDescent="0.4">
      <c r="A7" s="42">
        <v>45151</v>
      </c>
      <c r="B7" s="43">
        <f>A7</f>
        <v>45151</v>
      </c>
      <c r="C7" s="27">
        <v>742600</v>
      </c>
      <c r="D7" s="27">
        <v>2192</v>
      </c>
      <c r="E7" s="27">
        <v>431</v>
      </c>
      <c r="F7" s="27">
        <f>ROUNDUP(C7/E7,0)</f>
        <v>1723</v>
      </c>
      <c r="G7" s="27">
        <f>INT(C7/D7)</f>
        <v>338</v>
      </c>
      <c r="H7" s="8">
        <f t="shared" si="0"/>
        <v>1.076875</v>
      </c>
      <c r="I7" s="31" t="str">
        <f>IF(G7&gt;=320,"**", "*")</f>
        <v>**</v>
      </c>
    </row>
    <row r="8" spans="1:12" x14ac:dyDescent="0.4">
      <c r="A8" s="42">
        <v>45157</v>
      </c>
      <c r="B8" s="43">
        <f>A8</f>
        <v>45157</v>
      </c>
      <c r="C8" s="27">
        <v>804700</v>
      </c>
      <c r="D8" s="27">
        <v>2329</v>
      </c>
      <c r="E8" s="27">
        <v>420</v>
      </c>
      <c r="F8" s="27">
        <f>ROUNDUP(C8/E8,0)</f>
        <v>1916</v>
      </c>
      <c r="G8" s="27">
        <f>INT(C8/D8)</f>
        <v>345</v>
      </c>
      <c r="H8" s="8">
        <f t="shared" si="0"/>
        <v>1.1975</v>
      </c>
      <c r="I8" s="31" t="str">
        <f>IF(G8&gt;=320,"**", "*")</f>
        <v>**</v>
      </c>
    </row>
    <row r="9" spans="1:12" x14ac:dyDescent="0.4">
      <c r="A9" s="42">
        <v>45156</v>
      </c>
      <c r="B9" s="43">
        <f>A9</f>
        <v>45156</v>
      </c>
      <c r="C9" s="27">
        <v>908400</v>
      </c>
      <c r="D9" s="27">
        <v>2537</v>
      </c>
      <c r="E9" s="27">
        <v>492</v>
      </c>
      <c r="F9" s="27">
        <f>ROUNDUP(C9/E9,0)</f>
        <v>1847</v>
      </c>
      <c r="G9" s="27">
        <f>INT(C9/D9)</f>
        <v>358</v>
      </c>
      <c r="H9" s="8">
        <f t="shared" si="0"/>
        <v>1.1543749999999999</v>
      </c>
      <c r="I9" s="31" t="str">
        <f>IF(G9&gt;=320,"**", "*")</f>
        <v>**</v>
      </c>
    </row>
    <row r="10" spans="1:12" x14ac:dyDescent="0.4">
      <c r="A10" s="30"/>
      <c r="B10" s="27"/>
      <c r="C10" s="27"/>
      <c r="D10" s="27"/>
      <c r="E10" s="27"/>
      <c r="F10" s="27"/>
      <c r="G10" s="27"/>
      <c r="H10" s="27"/>
      <c r="I10" s="31"/>
    </row>
    <row r="11" spans="1:12" ht="19.5" thickBot="1" x14ac:dyDescent="0.45">
      <c r="A11" s="32"/>
      <c r="B11" s="38" t="s">
        <v>10</v>
      </c>
      <c r="C11" s="33">
        <f>SUM(C3:C9)</f>
        <v>5006400</v>
      </c>
      <c r="D11" s="33">
        <f t="shared" ref="D11:E11" si="1">SUM(D3:D9)</f>
        <v>15367</v>
      </c>
      <c r="E11" s="33">
        <f t="shared" si="1"/>
        <v>2986</v>
      </c>
      <c r="F11" s="33"/>
      <c r="G11" s="33"/>
      <c r="H11" s="33"/>
      <c r="I11" s="34"/>
    </row>
    <row r="12" spans="1:12" ht="19.5" thickBot="1" x14ac:dyDescent="0.45"/>
    <row r="13" spans="1:12" x14ac:dyDescent="0.4">
      <c r="A13" s="35" t="s">
        <v>11</v>
      </c>
      <c r="B13" s="29">
        <f>AVERAGE(C3:C9)</f>
        <v>715200</v>
      </c>
    </row>
    <row r="14" spans="1:12" x14ac:dyDescent="0.4">
      <c r="A14" s="44" t="s">
        <v>12</v>
      </c>
      <c r="B14" s="31">
        <f>AVERAGE(D3:D9)</f>
        <v>2195.2857142857142</v>
      </c>
    </row>
    <row r="15" spans="1:12" ht="19.5" thickBot="1" x14ac:dyDescent="0.45">
      <c r="A15" s="45" t="s">
        <v>13</v>
      </c>
      <c r="B15" s="34">
        <f>MAX(F3:F9)</f>
        <v>1916</v>
      </c>
    </row>
  </sheetData>
  <sortState ref="A3:I9">
    <sortCondition ref="G3"/>
  </sortState>
  <mergeCells count="1"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B2E9-69D2-4D3D-94C3-2D0D45A1C840}">
  <dimension ref="A1:I17"/>
  <sheetViews>
    <sheetView workbookViewId="0">
      <selection activeCell="L7" sqref="L7"/>
    </sheetView>
  </sheetViews>
  <sheetFormatPr defaultRowHeight="27.75" x14ac:dyDescent="0.4"/>
  <cols>
    <col min="1" max="1" width="5.5" bestFit="1" customWidth="1" phonetic="1"/>
    <col min="2" max="2" width="12.75" bestFit="1" customWidth="1" phonetic="1"/>
    <col min="3" max="3" width="9.5" bestFit="1" customWidth="1" phonetic="1"/>
    <col min="4" max="5" width="10.5" bestFit="1" customWidth="1" phonetic="1"/>
    <col min="6" max="6" width="7.125" bestFit="1" customWidth="1" phonetic="1"/>
    <col min="7" max="7" width="7.5" bestFit="1" customWidth="1" phonetic="1"/>
    <col min="8" max="8" width="8.5" bestFit="1" customWidth="1" phonetic="1"/>
    <col min="9" max="9" width="5.5" bestFit="1" customWidth="1" phonetic="1"/>
    <col min="10" max="16384" width="9" phonetic="1"/>
  </cols>
  <sheetData>
    <row r="1" spans="1:9" ht="28.5" thickBot="1" ph="1" x14ac:dyDescent="0.45">
      <c r="A1" s="24" t="s" ph="1">
        <v>14</v>
      </c>
      <c r="B1" s="24"/>
      <c r="C1" s="24"/>
      <c r="D1" s="24"/>
      <c r="E1" s="24"/>
      <c r="F1" s="24"/>
      <c r="G1" s="24"/>
      <c r="H1" s="24"/>
      <c r="I1" s="24"/>
    </row>
    <row r="2" spans="1:9" ph="1" x14ac:dyDescent="0.4">
      <c r="A2" s="1" t="s" ph="1">
        <v>15</v>
      </c>
      <c r="B2" s="2" t="s" ph="1">
        <v>16</v>
      </c>
      <c r="C2" s="2" t="s" ph="1">
        <v>17</v>
      </c>
      <c r="D2" s="2" t="s" ph="1">
        <v>18</v>
      </c>
      <c r="E2" s="2" t="s" ph="1">
        <v>19</v>
      </c>
      <c r="F2" s="2" t="s" ph="1">
        <v>20</v>
      </c>
      <c r="G2" s="2" t="s" ph="1">
        <v>21</v>
      </c>
      <c r="H2" s="2" t="s" ph="1">
        <v>22</v>
      </c>
      <c r="I2" s="3" t="s" ph="1">
        <v>23</v>
      </c>
    </row>
    <row r="3" spans="1:9" ph="1" x14ac:dyDescent="0.4">
      <c r="A3" s="5" ph="1">
        <v>6</v>
      </c>
      <c r="B3" s="6" t="s" ph="1">
        <v>29</v>
      </c>
      <c r="C3" s="27" ph="1">
        <v>47130</v>
      </c>
      <c r="D3" s="27" ph="1">
        <v>6</v>
      </c>
      <c r="E3" s="27" ph="1">
        <f>ROUNDUP(C3/6*(D3-6)*0.57,0)</f>
        <v>0</v>
      </c>
      <c r="F3" s="27" ph="1">
        <f>INT((C3+E3)*2.8%)</f>
        <v>1319</v>
      </c>
      <c r="G3" s="27" ph="1">
        <f>IF(D3&lt;=8,0,500*(D3-8))</f>
        <v>0</v>
      </c>
      <c r="H3" s="27" ph="1">
        <f>C3+E3+F3-G3</f>
        <v>48449</v>
      </c>
      <c r="I3" s="31" ph="1">
        <f>RANK(H3,$H$3:$H$11,1)</f>
        <v>9</v>
      </c>
    </row>
    <row r="4" spans="1:9" ph="1" x14ac:dyDescent="0.4">
      <c r="A4" s="5" ph="1">
        <v>7</v>
      </c>
      <c r="B4" s="6" t="s" ph="1">
        <v>30</v>
      </c>
      <c r="C4" s="27" ph="1">
        <v>35280</v>
      </c>
      <c r="D4" s="27" ph="1">
        <v>8</v>
      </c>
      <c r="E4" s="27" ph="1">
        <f>ROUNDUP(C4/6*(D4-6)*0.57,0)</f>
        <v>6704</v>
      </c>
      <c r="F4" s="27" ph="1">
        <f>INT((C4+E4)*2.8%)</f>
        <v>1175</v>
      </c>
      <c r="G4" s="27" ph="1">
        <f>IF(D4&lt;=8,0,500*(D4-8))</f>
        <v>0</v>
      </c>
      <c r="H4" s="27" ph="1">
        <f>C4+E4+F4-G4</f>
        <v>43159</v>
      </c>
      <c r="I4" s="31" ph="1">
        <f>RANK(H4,$H$3:$H$11,1)</f>
        <v>8</v>
      </c>
    </row>
    <row r="5" spans="1:9" ph="1" x14ac:dyDescent="0.4">
      <c r="A5" s="5" ph="1">
        <v>9</v>
      </c>
      <c r="B5" s="6" t="s" ph="1">
        <v>32</v>
      </c>
      <c r="C5" s="27" ph="1">
        <v>41820</v>
      </c>
      <c r="D5" s="27" ph="1">
        <v>6</v>
      </c>
      <c r="E5" s="27" ph="1">
        <f>ROUNDUP(C5/6*(D5-6)*0.57,0)</f>
        <v>0</v>
      </c>
      <c r="F5" s="27" ph="1">
        <f>INT((C5+E5)*2.8%)</f>
        <v>1170</v>
      </c>
      <c r="G5" s="27" ph="1">
        <f>IF(D5&lt;=8,0,500*(D5-8))</f>
        <v>0</v>
      </c>
      <c r="H5" s="27" ph="1">
        <f>C5+E5+F5-G5</f>
        <v>42990</v>
      </c>
      <c r="I5" s="31" ph="1">
        <f>RANK(H5,$H$3:$H$11,1)</f>
        <v>7</v>
      </c>
    </row>
    <row r="6" spans="1:9" ph="1" x14ac:dyDescent="0.4">
      <c r="A6" s="5" ph="1">
        <v>3</v>
      </c>
      <c r="B6" s="6" t="s" ph="1">
        <v>26</v>
      </c>
      <c r="C6" s="27" ph="1">
        <v>28970</v>
      </c>
      <c r="D6" s="27" ph="1">
        <v>10</v>
      </c>
      <c r="E6" s="27" ph="1">
        <f>ROUNDUP(C6/6*(D6-6)*0.57,0)</f>
        <v>11009</v>
      </c>
      <c r="F6" s="27" ph="1">
        <f>INT((C6+E6)*2.8%)</f>
        <v>1119</v>
      </c>
      <c r="G6" s="27" ph="1">
        <f>IF(D6&lt;=8,0,500*(D6-8))</f>
        <v>1000</v>
      </c>
      <c r="H6" s="27" ph="1">
        <f>C6+E6+F6-G6</f>
        <v>40098</v>
      </c>
      <c r="I6" s="31" ph="1">
        <f>RANK(H6,$H$3:$H$11,1)</f>
        <v>6</v>
      </c>
    </row>
    <row r="7" spans="1:9" ph="1" x14ac:dyDescent="0.4">
      <c r="A7" s="5" ph="1">
        <v>8</v>
      </c>
      <c r="B7" s="6" t="s" ph="1">
        <v>31</v>
      </c>
      <c r="C7" s="27" ph="1">
        <v>26390</v>
      </c>
      <c r="D7" s="27" ph="1">
        <v>11</v>
      </c>
      <c r="E7" s="27" ph="1">
        <f>ROUNDUP(C7/6*(D7-6)*0.57,0)</f>
        <v>12536</v>
      </c>
      <c r="F7" s="27" ph="1">
        <f>INT((C7+E7)*2.8%)</f>
        <v>1089</v>
      </c>
      <c r="G7" s="27" ph="1">
        <f>IF(D7&lt;=8,0,500*(D7-8))</f>
        <v>1500</v>
      </c>
      <c r="H7" s="27" ph="1">
        <f>C7+E7+F7-G7</f>
        <v>38515</v>
      </c>
      <c r="I7" s="31" ph="1">
        <f>RANK(H7,$H$3:$H$11,1)</f>
        <v>4</v>
      </c>
    </row>
    <row r="8" spans="1:9" ph="1" x14ac:dyDescent="0.4">
      <c r="A8" s="5" ph="1">
        <v>5</v>
      </c>
      <c r="B8" s="6" t="s" ph="1">
        <v>28</v>
      </c>
      <c r="C8" s="27" ph="1">
        <v>29510</v>
      </c>
      <c r="D8" s="27" ph="1">
        <v>9</v>
      </c>
      <c r="E8" s="27" ph="1">
        <f>ROUNDUP(C8/6*(D8-6)*0.57,0)</f>
        <v>8411</v>
      </c>
      <c r="F8" s="27" ph="1">
        <f>INT((C8+E8)*2.8%)</f>
        <v>1061</v>
      </c>
      <c r="G8" s="27" ph="1">
        <f>IF(D8&lt;=8,0,500*(D8-8))</f>
        <v>500</v>
      </c>
      <c r="H8" s="27" ph="1">
        <f>C8+E8+F8-G8</f>
        <v>38482</v>
      </c>
      <c r="I8" s="31" ph="1">
        <f>RANK(H8,$H$3:$H$11,1)</f>
        <v>3</v>
      </c>
    </row>
    <row r="9" spans="1:9" ph="1" x14ac:dyDescent="0.4">
      <c r="A9" s="5" ph="1">
        <v>4</v>
      </c>
      <c r="B9" s="6" t="s" ph="1">
        <v>27</v>
      </c>
      <c r="C9" s="27" ph="1">
        <v>31760</v>
      </c>
      <c r="D9" s="27" ph="1">
        <v>8</v>
      </c>
      <c r="E9" s="27" ph="1">
        <f>ROUNDUP(C9/6*(D9-6)*0.57,0)</f>
        <v>6035</v>
      </c>
      <c r="F9" s="27" ph="1">
        <f>INT((C9+E9)*2.8%)</f>
        <v>1058</v>
      </c>
      <c r="G9" s="27" ph="1">
        <f>IF(D9&lt;=8,0,500*(D9-8))</f>
        <v>0</v>
      </c>
      <c r="H9" s="27" ph="1">
        <f>C9+E9+F9-G9</f>
        <v>38853</v>
      </c>
      <c r="I9" s="31" ph="1">
        <f>RANK(H9,$H$3:$H$11,1)</f>
        <v>5</v>
      </c>
    </row>
    <row r="10" spans="1:9" ph="1" x14ac:dyDescent="0.4">
      <c r="A10" s="5" ph="1">
        <v>1</v>
      </c>
      <c r="B10" s="6" t="s" ph="1">
        <v>24</v>
      </c>
      <c r="C10" s="27" ph="1">
        <v>23640</v>
      </c>
      <c r="D10" s="27" ph="1">
        <v>12</v>
      </c>
      <c r="E10" s="27" ph="1">
        <f>ROUNDUP(C10/6*(D10-6)*0.57,0)</f>
        <v>13475</v>
      </c>
      <c r="F10" s="27" ph="1">
        <f>INT((C10+E10)*2.8%)</f>
        <v>1039</v>
      </c>
      <c r="G10" s="27" ph="1">
        <f>IF(D10&lt;=8,0,500*(D10-8))</f>
        <v>2000</v>
      </c>
      <c r="H10" s="27" ph="1">
        <f>C10+E10+F10-G10</f>
        <v>36154</v>
      </c>
      <c r="I10" s="31" ph="1">
        <f>RANK(H10,$H$3:$H$11,1)</f>
        <v>1</v>
      </c>
    </row>
    <row r="11" spans="1:9" ph="1" x14ac:dyDescent="0.4">
      <c r="A11" s="5" ph="1">
        <v>2</v>
      </c>
      <c r="B11" s="6" t="s" ph="1">
        <v>25</v>
      </c>
      <c r="C11" s="27" ph="1">
        <v>32490</v>
      </c>
      <c r="D11" s="27" ph="1">
        <v>7</v>
      </c>
      <c r="E11" s="27" ph="1">
        <f>ROUNDUP(C11/6*(D11-6)*0.57,0)</f>
        <v>3087</v>
      </c>
      <c r="F11" s="27" ph="1">
        <f>INT((C11+E11)*2.8%)</f>
        <v>996</v>
      </c>
      <c r="G11" s="27" ph="1">
        <f>IF(D11&lt;=8,0,500*(D11-8))</f>
        <v>0</v>
      </c>
      <c r="H11" s="27" ph="1">
        <f>C11+E11+F11-G11</f>
        <v>36573</v>
      </c>
      <c r="I11" s="31" ph="1">
        <f>RANK(H11,$H$3:$H$11,1)</f>
        <v>2</v>
      </c>
    </row>
    <row r="12" spans="1:9" ph="1" x14ac:dyDescent="0.4">
      <c r="A12" s="5" ph="1"/>
      <c r="B12" s="6" ph="1"/>
      <c r="C12" s="27" ph="1"/>
      <c r="D12" s="27" ph="1"/>
      <c r="E12" s="27" ph="1"/>
      <c r="F12" s="27" ph="1"/>
      <c r="G12" s="27" ph="1"/>
      <c r="H12" s="27" ph="1"/>
      <c r="I12" s="31" ph="1"/>
    </row>
    <row r="13" spans="1:9" ht="28.5" thickBot="1" ph="1" x14ac:dyDescent="0.45">
      <c r="A13" s="12" ph="1"/>
      <c r="B13" s="13" t="s" ph="1">
        <v>10</v>
      </c>
      <c r="C13" s="33" ph="1"/>
      <c r="D13" s="33" ph="1"/>
      <c r="E13" s="33" ph="1">
        <f>SUM(E3:E11)</f>
        <v>61257</v>
      </c>
      <c r="F13" s="33" ph="1">
        <f t="shared" ref="F13:G13" si="0">SUM(F3:F11)</f>
        <v>10026</v>
      </c>
      <c r="G13" s="33" ph="1">
        <f t="shared" si="0"/>
        <v>5000</v>
      </c>
      <c r="H13" s="33" ph="1">
        <f>SUM(H3:H11)</f>
        <v>363273</v>
      </c>
      <c r="I13" s="34" ph="1"/>
    </row>
    <row r="14" spans="1:9" ht="28.5" thickBot="1" ph="1" x14ac:dyDescent="0.45"/>
    <row r="15" spans="1:9" ph="1" x14ac:dyDescent="0.4">
      <c r="B15" s="17" ph="1"/>
      <c r="C15" s="2" t="s" ph="1">
        <v>163</v>
      </c>
      <c r="D15" s="2" t="s" ph="1">
        <v>164</v>
      </c>
      <c r="E15" s="3" t="s" ph="1">
        <v>165</v>
      </c>
    </row>
    <row r="16" spans="1:9" ph="1" x14ac:dyDescent="0.4">
      <c r="B16" s="18" t="s" ph="1">
        <v>33</v>
      </c>
      <c r="C16" s="46" ph="1">
        <f>AVERAGE(C3:C11)</f>
        <v>32998.888888888891</v>
      </c>
      <c r="D16" s="46" ph="1">
        <f>AVERAGE(E3:E11)</f>
        <v>6806.333333333333</v>
      </c>
      <c r="E16" s="47" ph="1">
        <f>AVERAGE(F3:F11)</f>
        <v>1114</v>
      </c>
    </row>
    <row r="17" spans="2:5" ht="28.5" thickBot="1" ph="1" x14ac:dyDescent="0.45">
      <c r="B17" s="21" t="s" ph="1">
        <v>34</v>
      </c>
      <c r="C17" s="48" ph="1">
        <f>MAX(C3:C11)</f>
        <v>47130</v>
      </c>
      <c r="D17" s="48" ph="1">
        <f>MAX(E3:E11)</f>
        <v>13475</v>
      </c>
      <c r="E17" s="49" ph="1">
        <f>MAX(F3:F11)</f>
        <v>1319</v>
      </c>
    </row>
  </sheetData>
  <sortState ref="A3:I11">
    <sortCondition descending="1" ref="F3"/>
  </sortState>
  <mergeCells count="1">
    <mergeCell ref="A1:I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F3CA-9B41-47AD-A3F4-6C9E0EC277F5}">
  <dimension ref="A1:H17"/>
  <sheetViews>
    <sheetView workbookViewId="0">
      <selection activeCell="J17" sqref="J17"/>
    </sheetView>
  </sheetViews>
  <sheetFormatPr defaultRowHeight="18.75" x14ac:dyDescent="0.4"/>
  <cols>
    <col min="1" max="1" width="5.25" style="26" bestFit="1" customWidth="1"/>
    <col min="2" max="2" width="11" style="26" bestFit="1" customWidth="1"/>
    <col min="3" max="3" width="9" style="26"/>
    <col min="4" max="6" width="7.125" style="26" bestFit="1" customWidth="1"/>
    <col min="7" max="7" width="8" style="26" bestFit="1" customWidth="1"/>
    <col min="8" max="16384" width="9" style="26"/>
  </cols>
  <sheetData>
    <row r="1" spans="1:8" ht="19.5" thickBot="1" x14ac:dyDescent="0.45">
      <c r="A1" s="25" t="s">
        <v>35</v>
      </c>
      <c r="B1" s="25"/>
      <c r="C1" s="25"/>
      <c r="D1" s="25"/>
      <c r="E1" s="25"/>
      <c r="F1" s="25"/>
      <c r="G1" s="25"/>
      <c r="H1" s="25"/>
    </row>
    <row r="2" spans="1:8" x14ac:dyDescent="0.4">
      <c r="A2" s="35" t="s">
        <v>15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6" t="s">
        <v>22</v>
      </c>
      <c r="H2" s="37" t="s">
        <v>41</v>
      </c>
    </row>
    <row r="3" spans="1:8" x14ac:dyDescent="0.4">
      <c r="A3" s="30">
        <v>7</v>
      </c>
      <c r="B3" s="27" t="s">
        <v>48</v>
      </c>
      <c r="C3" s="27">
        <v>23800</v>
      </c>
      <c r="D3" s="27">
        <f>C3*5%</f>
        <v>1190</v>
      </c>
      <c r="E3" s="27">
        <v>2</v>
      </c>
      <c r="F3" s="27">
        <f>INT((C3-D3)*(IF(E3=1,8%,10%)))</f>
        <v>2261</v>
      </c>
      <c r="G3" s="27">
        <f>C3-D3+F3</f>
        <v>24871</v>
      </c>
      <c r="H3" s="31">
        <f>ROUNDUP(G3*1.6%,0)</f>
        <v>398</v>
      </c>
    </row>
    <row r="4" spans="1:8" x14ac:dyDescent="0.4">
      <c r="A4" s="30">
        <v>3</v>
      </c>
      <c r="B4" s="27" t="s">
        <v>44</v>
      </c>
      <c r="C4" s="27">
        <v>21900</v>
      </c>
      <c r="D4" s="27">
        <f>C4*5%</f>
        <v>1095</v>
      </c>
      <c r="E4" s="27">
        <v>2</v>
      </c>
      <c r="F4" s="27">
        <f>INT((C4-D4)*(IF(E4=1,8%,10%)))</f>
        <v>2080</v>
      </c>
      <c r="G4" s="27">
        <f>C4-D4+F4</f>
        <v>22885</v>
      </c>
      <c r="H4" s="31">
        <f>ROUNDUP(G4*1.6%,0)</f>
        <v>367</v>
      </c>
    </row>
    <row r="5" spans="1:8" x14ac:dyDescent="0.4">
      <c r="A5" s="30">
        <v>4</v>
      </c>
      <c r="B5" s="27" t="s">
        <v>45</v>
      </c>
      <c r="C5" s="27">
        <v>17400</v>
      </c>
      <c r="D5" s="27">
        <f>C5*5%</f>
        <v>870</v>
      </c>
      <c r="E5" s="27">
        <v>2</v>
      </c>
      <c r="F5" s="27">
        <f>INT((C5-D5)*(IF(E5=1,8%,10%)))</f>
        <v>1653</v>
      </c>
      <c r="G5" s="27">
        <f>C5-D5+F5</f>
        <v>18183</v>
      </c>
      <c r="H5" s="31">
        <f>ROUNDUP(G5*1.6%,0)</f>
        <v>291</v>
      </c>
    </row>
    <row r="6" spans="1:8" x14ac:dyDescent="0.4">
      <c r="A6" s="30">
        <v>6</v>
      </c>
      <c r="B6" s="27" t="s">
        <v>47</v>
      </c>
      <c r="C6" s="27">
        <v>15100</v>
      </c>
      <c r="D6" s="27">
        <f>C6*5%</f>
        <v>755</v>
      </c>
      <c r="E6" s="27">
        <v>2</v>
      </c>
      <c r="F6" s="27">
        <f>INT((C6-D6)*(IF(E6=1,8%,10%)))</f>
        <v>1434</v>
      </c>
      <c r="G6" s="27">
        <f>C6-D6+F6</f>
        <v>15779</v>
      </c>
      <c r="H6" s="31">
        <f>ROUNDUP(G6*1.6%,0)</f>
        <v>253</v>
      </c>
    </row>
    <row r="7" spans="1:8" x14ac:dyDescent="0.4">
      <c r="A7" s="30">
        <v>9</v>
      </c>
      <c r="B7" s="27" t="s">
        <v>50</v>
      </c>
      <c r="C7" s="27">
        <v>16700</v>
      </c>
      <c r="D7" s="27">
        <f>C7*5%</f>
        <v>835</v>
      </c>
      <c r="E7" s="27">
        <v>1</v>
      </c>
      <c r="F7" s="27">
        <f>INT((C7-D7)*(IF(E7=1,8%,10%)))</f>
        <v>1269</v>
      </c>
      <c r="G7" s="27">
        <f>C7-D7+F7</f>
        <v>17134</v>
      </c>
      <c r="H7" s="31">
        <f>ROUNDUP(G7*1.6%,0)</f>
        <v>275</v>
      </c>
    </row>
    <row r="8" spans="1:8" x14ac:dyDescent="0.4">
      <c r="A8" s="30">
        <v>8</v>
      </c>
      <c r="B8" s="27" t="s">
        <v>49</v>
      </c>
      <c r="C8" s="27">
        <v>14900</v>
      </c>
      <c r="D8" s="27">
        <f>C8*5%</f>
        <v>745</v>
      </c>
      <c r="E8" s="27">
        <v>1</v>
      </c>
      <c r="F8" s="27">
        <f>INT((C8-D8)*(IF(E8=1,8%,10%)))</f>
        <v>1132</v>
      </c>
      <c r="G8" s="27">
        <f>C8-D8+F8</f>
        <v>15287</v>
      </c>
      <c r="H8" s="31">
        <f>ROUNDUP(G8*1.6%,0)</f>
        <v>245</v>
      </c>
    </row>
    <row r="9" spans="1:8" x14ac:dyDescent="0.4">
      <c r="A9" s="30">
        <v>1</v>
      </c>
      <c r="B9" s="27" t="s">
        <v>42</v>
      </c>
      <c r="C9" s="27">
        <v>12600</v>
      </c>
      <c r="D9" s="27">
        <f>C9*5%</f>
        <v>630</v>
      </c>
      <c r="E9" s="27">
        <v>1</v>
      </c>
      <c r="F9" s="27">
        <f>INT((C9-D9)*(IF(E9=1,8%,10%)))</f>
        <v>957</v>
      </c>
      <c r="G9" s="27">
        <f>C9-D9+F9</f>
        <v>12927</v>
      </c>
      <c r="H9" s="31">
        <f>ROUNDUP(G9*1.6%,0)</f>
        <v>207</v>
      </c>
    </row>
    <row r="10" spans="1:8" x14ac:dyDescent="0.4">
      <c r="A10" s="30">
        <v>2</v>
      </c>
      <c r="B10" s="27" t="s">
        <v>43</v>
      </c>
      <c r="C10" s="27">
        <v>9700</v>
      </c>
      <c r="D10" s="27">
        <f>C10*5%</f>
        <v>485</v>
      </c>
      <c r="E10" s="27">
        <v>1</v>
      </c>
      <c r="F10" s="27">
        <f>INT((C10-D10)*(IF(E10=1,8%,10%)))</f>
        <v>737</v>
      </c>
      <c r="G10" s="27">
        <f>C10-D10+F10</f>
        <v>9952</v>
      </c>
      <c r="H10" s="31">
        <f>ROUNDUP(G10*1.6%,0)</f>
        <v>160</v>
      </c>
    </row>
    <row r="11" spans="1:8" x14ac:dyDescent="0.4">
      <c r="A11" s="30">
        <v>5</v>
      </c>
      <c r="B11" s="27" t="s">
        <v>46</v>
      </c>
      <c r="C11" s="27">
        <v>8300</v>
      </c>
      <c r="D11" s="27">
        <f>C11*5%</f>
        <v>415</v>
      </c>
      <c r="E11" s="27">
        <v>1</v>
      </c>
      <c r="F11" s="27">
        <f>INT((C11-D11)*(IF(E11=1,8%,10%)))</f>
        <v>630</v>
      </c>
      <c r="G11" s="27">
        <f>C11-D11+F11</f>
        <v>8515</v>
      </c>
      <c r="H11" s="31">
        <f>ROUNDUP(G11*1.6%,0)</f>
        <v>137</v>
      </c>
    </row>
    <row r="12" spans="1:8" x14ac:dyDescent="0.4">
      <c r="A12" s="30"/>
      <c r="B12" s="27"/>
      <c r="C12" s="27"/>
      <c r="D12" s="27"/>
      <c r="E12" s="27"/>
      <c r="F12" s="27"/>
      <c r="G12" s="27"/>
      <c r="H12" s="31"/>
    </row>
    <row r="13" spans="1:8" ht="19.5" thickBot="1" x14ac:dyDescent="0.45">
      <c r="A13" s="32"/>
      <c r="B13" s="38" t="s">
        <v>10</v>
      </c>
      <c r="C13" s="33">
        <f>SUM(C3:C11)</f>
        <v>140400</v>
      </c>
      <c r="D13" s="33">
        <f t="shared" ref="D13:H13" si="0">SUM(D3:D11)</f>
        <v>7020</v>
      </c>
      <c r="E13" s="33"/>
      <c r="F13" s="33">
        <f t="shared" si="0"/>
        <v>12153</v>
      </c>
      <c r="G13" s="33">
        <f t="shared" si="0"/>
        <v>145533</v>
      </c>
      <c r="H13" s="34">
        <f t="shared" si="0"/>
        <v>2333</v>
      </c>
    </row>
    <row r="14" spans="1:8" ht="19.5" thickBot="1" x14ac:dyDescent="0.45"/>
    <row r="15" spans="1:8" x14ac:dyDescent="0.4">
      <c r="B15" s="28"/>
      <c r="C15" s="36" t="s">
        <v>166</v>
      </c>
      <c r="D15" s="36" t="s">
        <v>168</v>
      </c>
      <c r="E15" s="37" t="s">
        <v>167</v>
      </c>
    </row>
    <row r="16" spans="1:8" x14ac:dyDescent="0.4">
      <c r="B16" s="44" t="s">
        <v>33</v>
      </c>
      <c r="C16" s="27">
        <f>AVERAGE(C3:C11)</f>
        <v>15600</v>
      </c>
      <c r="D16" s="27">
        <f>AVERAGE(D3:D11)</f>
        <v>780</v>
      </c>
      <c r="E16" s="31">
        <f>AVERAGE(F3:F11)</f>
        <v>1350.3333333333333</v>
      </c>
    </row>
    <row r="17" spans="2:5" ht="19.5" thickBot="1" x14ac:dyDescent="0.45">
      <c r="B17" s="45" t="s">
        <v>34</v>
      </c>
      <c r="C17" s="33">
        <f>MAX(C3:C11)</f>
        <v>23800</v>
      </c>
      <c r="D17" s="33">
        <f>MAX(D3:D11)</f>
        <v>1190</v>
      </c>
      <c r="E17" s="34">
        <f>MAX(F3:F11)</f>
        <v>2261</v>
      </c>
    </row>
  </sheetData>
  <sortState ref="A3:H11">
    <sortCondition descending="1" ref="F3"/>
  </sortState>
  <mergeCells count="1">
    <mergeCell ref="A1:H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3BA0-355E-4F12-950D-8E6D1601D024}">
  <dimension ref="A1:L17"/>
  <sheetViews>
    <sheetView workbookViewId="0">
      <selection activeCell="G17" sqref="G17"/>
    </sheetView>
  </sheetViews>
  <sheetFormatPr defaultRowHeight="18.75" x14ac:dyDescent="0.4"/>
  <cols>
    <col min="1" max="1" width="4.5" style="26" bestFit="1" customWidth="1"/>
    <col min="2" max="2" width="15.125" style="26" bestFit="1" customWidth="1"/>
    <col min="3" max="3" width="9.875" style="26" bestFit="1" customWidth="1"/>
    <col min="4" max="4" width="13" style="26" bestFit="1" customWidth="1"/>
    <col min="5" max="5" width="9" style="26" bestFit="1" customWidth="1"/>
    <col min="6" max="6" width="9.5" style="26" bestFit="1" customWidth="1"/>
    <col min="7" max="7" width="9" style="26" bestFit="1" customWidth="1"/>
    <col min="8" max="8" width="9.5" style="26" bestFit="1" customWidth="1"/>
    <col min="9" max="9" width="5.25" style="26" bestFit="1" customWidth="1"/>
    <col min="10" max="10" width="2.75" style="26" customWidth="1"/>
    <col min="11" max="11" width="11" style="26" bestFit="1" customWidth="1"/>
    <col min="12" max="12" width="4.5" style="26" bestFit="1" customWidth="1"/>
    <col min="13" max="16384" width="9" style="26"/>
  </cols>
  <sheetData>
    <row r="1" spans="1:12" ht="19.5" thickBot="1" x14ac:dyDescent="0.45">
      <c r="A1" s="25" t="s">
        <v>51</v>
      </c>
      <c r="B1" s="25"/>
      <c r="C1" s="25"/>
      <c r="D1" s="25"/>
      <c r="E1" s="25"/>
      <c r="F1" s="25"/>
      <c r="G1" s="25"/>
      <c r="H1" s="25"/>
      <c r="I1" s="25"/>
      <c r="J1" s="39"/>
    </row>
    <row r="2" spans="1:12" x14ac:dyDescent="0.4">
      <c r="A2" s="35" t="s">
        <v>52</v>
      </c>
      <c r="B2" s="36" t="s">
        <v>53</v>
      </c>
      <c r="C2" s="36" t="s">
        <v>54</v>
      </c>
      <c r="D2" s="36" t="s">
        <v>55</v>
      </c>
      <c r="E2" s="36" t="s">
        <v>56</v>
      </c>
      <c r="F2" s="36" t="s">
        <v>57</v>
      </c>
      <c r="G2" s="36" t="s">
        <v>58</v>
      </c>
      <c r="H2" s="36" t="s">
        <v>59</v>
      </c>
      <c r="I2" s="37" t="s">
        <v>60</v>
      </c>
      <c r="J2" s="54"/>
    </row>
    <row r="3" spans="1:12" ht="19.5" thickBot="1" x14ac:dyDescent="0.45">
      <c r="A3" s="30">
        <v>101</v>
      </c>
      <c r="B3" s="27" t="s">
        <v>61</v>
      </c>
      <c r="C3" s="27">
        <v>315</v>
      </c>
      <c r="D3" s="27">
        <v>13569</v>
      </c>
      <c r="E3" s="27">
        <f>ROUNDUP(C3/$L$4*100,0)</f>
        <v>113</v>
      </c>
      <c r="F3" s="27">
        <f>INT(D3*1000*1.27%)</f>
        <v>172326</v>
      </c>
      <c r="G3" s="27">
        <f>450*(E3-50)</f>
        <v>28350</v>
      </c>
      <c r="H3" s="27">
        <f>F3+G3</f>
        <v>200676</v>
      </c>
      <c r="I3" s="31" t="str">
        <f>IF(H3&gt;=190000, "良好", "努力")</f>
        <v>良好</v>
      </c>
      <c r="J3" s="55"/>
    </row>
    <row r="4" spans="1:12" ht="19.5" thickBot="1" x14ac:dyDescent="0.45">
      <c r="A4" s="30">
        <v>102</v>
      </c>
      <c r="B4" s="27" t="s">
        <v>62</v>
      </c>
      <c r="C4" s="27">
        <v>329</v>
      </c>
      <c r="D4" s="27">
        <v>13205</v>
      </c>
      <c r="E4" s="27">
        <f t="shared" ref="E4:E11" si="0">ROUNDUP(C4/$L$4*100,0)</f>
        <v>118</v>
      </c>
      <c r="F4" s="27">
        <f t="shared" ref="F4:F11" si="1">INT(D4*1000*1.27%)</f>
        <v>167703</v>
      </c>
      <c r="G4" s="27">
        <f t="shared" ref="G4:G11" si="2">450*(E4-50)</f>
        <v>30600</v>
      </c>
      <c r="H4" s="27">
        <f t="shared" ref="H4:H11" si="3">F4+G4</f>
        <v>198303</v>
      </c>
      <c r="I4" s="31" t="str">
        <f t="shared" ref="I4:I11" si="4">IF(H4&gt;=190000, "良好", "努力")</f>
        <v>良好</v>
      </c>
      <c r="J4" s="55"/>
      <c r="K4" s="50" t="s">
        <v>169</v>
      </c>
      <c r="L4" s="41">
        <v>280</v>
      </c>
    </row>
    <row r="5" spans="1:12" x14ac:dyDescent="0.4">
      <c r="A5" s="30">
        <v>103</v>
      </c>
      <c r="B5" s="27" t="s">
        <v>63</v>
      </c>
      <c r="C5" s="27">
        <v>237</v>
      </c>
      <c r="D5" s="27">
        <v>11684</v>
      </c>
      <c r="E5" s="27">
        <f t="shared" si="0"/>
        <v>85</v>
      </c>
      <c r="F5" s="27">
        <f t="shared" si="1"/>
        <v>148386</v>
      </c>
      <c r="G5" s="27">
        <f t="shared" si="2"/>
        <v>15750</v>
      </c>
      <c r="H5" s="27">
        <f t="shared" si="3"/>
        <v>164136</v>
      </c>
      <c r="I5" s="31" t="str">
        <f t="shared" si="4"/>
        <v>努力</v>
      </c>
      <c r="J5" s="55"/>
    </row>
    <row r="6" spans="1:12" x14ac:dyDescent="0.4">
      <c r="A6" s="30">
        <v>201</v>
      </c>
      <c r="B6" s="27" t="s">
        <v>64</v>
      </c>
      <c r="C6" s="27">
        <v>264</v>
      </c>
      <c r="D6" s="27">
        <v>12692</v>
      </c>
      <c r="E6" s="27">
        <f t="shared" si="0"/>
        <v>95</v>
      </c>
      <c r="F6" s="27">
        <f t="shared" si="1"/>
        <v>161188</v>
      </c>
      <c r="G6" s="27">
        <f t="shared" si="2"/>
        <v>20250</v>
      </c>
      <c r="H6" s="27">
        <f t="shared" si="3"/>
        <v>181438</v>
      </c>
      <c r="I6" s="31" t="str">
        <f t="shared" si="4"/>
        <v>努力</v>
      </c>
      <c r="J6" s="55"/>
    </row>
    <row r="7" spans="1:12" x14ac:dyDescent="0.4">
      <c r="A7" s="30">
        <v>202</v>
      </c>
      <c r="B7" s="27" t="s">
        <v>65</v>
      </c>
      <c r="C7" s="27">
        <v>253</v>
      </c>
      <c r="D7" s="27">
        <v>10936</v>
      </c>
      <c r="E7" s="27">
        <f t="shared" si="0"/>
        <v>91</v>
      </c>
      <c r="F7" s="27">
        <f t="shared" si="1"/>
        <v>138887</v>
      </c>
      <c r="G7" s="27">
        <f t="shared" si="2"/>
        <v>18450</v>
      </c>
      <c r="H7" s="27">
        <f t="shared" si="3"/>
        <v>157337</v>
      </c>
      <c r="I7" s="31" t="str">
        <f t="shared" si="4"/>
        <v>努力</v>
      </c>
      <c r="J7" s="55"/>
    </row>
    <row r="8" spans="1:12" x14ac:dyDescent="0.4">
      <c r="A8" s="30">
        <v>203</v>
      </c>
      <c r="B8" s="27" t="s">
        <v>66</v>
      </c>
      <c r="C8" s="27">
        <v>275</v>
      </c>
      <c r="D8" s="27">
        <v>13241</v>
      </c>
      <c r="E8" s="27">
        <f t="shared" si="0"/>
        <v>99</v>
      </c>
      <c r="F8" s="27">
        <f t="shared" si="1"/>
        <v>168160</v>
      </c>
      <c r="G8" s="27">
        <f t="shared" si="2"/>
        <v>22050</v>
      </c>
      <c r="H8" s="27">
        <f t="shared" si="3"/>
        <v>190210</v>
      </c>
      <c r="I8" s="31" t="str">
        <f t="shared" si="4"/>
        <v>良好</v>
      </c>
      <c r="J8" s="55"/>
    </row>
    <row r="9" spans="1:12" x14ac:dyDescent="0.4">
      <c r="A9" s="30">
        <v>301</v>
      </c>
      <c r="B9" s="27" t="s">
        <v>67</v>
      </c>
      <c r="C9" s="27">
        <v>302</v>
      </c>
      <c r="D9" s="27">
        <v>14318</v>
      </c>
      <c r="E9" s="27">
        <f t="shared" si="0"/>
        <v>108</v>
      </c>
      <c r="F9" s="27">
        <f t="shared" si="1"/>
        <v>181838</v>
      </c>
      <c r="G9" s="27">
        <f t="shared" si="2"/>
        <v>26100</v>
      </c>
      <c r="H9" s="27">
        <f t="shared" si="3"/>
        <v>207938</v>
      </c>
      <c r="I9" s="31" t="str">
        <f t="shared" si="4"/>
        <v>良好</v>
      </c>
      <c r="J9" s="55"/>
    </row>
    <row r="10" spans="1:12" x14ac:dyDescent="0.4">
      <c r="A10" s="30">
        <v>302</v>
      </c>
      <c r="B10" s="27" t="s">
        <v>68</v>
      </c>
      <c r="C10" s="27">
        <v>230</v>
      </c>
      <c r="D10" s="27">
        <v>12373</v>
      </c>
      <c r="E10" s="27">
        <f t="shared" si="0"/>
        <v>83</v>
      </c>
      <c r="F10" s="27">
        <f t="shared" si="1"/>
        <v>157137</v>
      </c>
      <c r="G10" s="27">
        <f t="shared" si="2"/>
        <v>14850</v>
      </c>
      <c r="H10" s="27">
        <f t="shared" si="3"/>
        <v>171987</v>
      </c>
      <c r="I10" s="31" t="str">
        <f t="shared" si="4"/>
        <v>努力</v>
      </c>
      <c r="J10" s="55"/>
    </row>
    <row r="11" spans="1:12" x14ac:dyDescent="0.4">
      <c r="A11" s="30">
        <v>303</v>
      </c>
      <c r="B11" s="27" t="s">
        <v>69</v>
      </c>
      <c r="C11" s="27">
        <v>316</v>
      </c>
      <c r="D11" s="27">
        <v>11927</v>
      </c>
      <c r="E11" s="27">
        <f t="shared" si="0"/>
        <v>113</v>
      </c>
      <c r="F11" s="27">
        <f t="shared" si="1"/>
        <v>151472</v>
      </c>
      <c r="G11" s="27">
        <f t="shared" si="2"/>
        <v>28350</v>
      </c>
      <c r="H11" s="27">
        <f t="shared" si="3"/>
        <v>179822</v>
      </c>
      <c r="I11" s="31" t="str">
        <f t="shared" si="4"/>
        <v>努力</v>
      </c>
      <c r="J11" s="55"/>
    </row>
    <row r="12" spans="1:12" x14ac:dyDescent="0.4">
      <c r="A12" s="30"/>
      <c r="B12" s="27"/>
      <c r="C12" s="27"/>
      <c r="D12" s="27"/>
      <c r="E12" s="27"/>
      <c r="F12" s="27"/>
      <c r="G12" s="27"/>
      <c r="H12" s="27"/>
      <c r="I12" s="31"/>
      <c r="J12" s="55"/>
    </row>
    <row r="13" spans="1:12" ht="19.5" thickBot="1" x14ac:dyDescent="0.45">
      <c r="A13" s="32"/>
      <c r="B13" s="38" t="s">
        <v>10</v>
      </c>
      <c r="C13" s="33">
        <f>SUM(C3:C11)</f>
        <v>2521</v>
      </c>
      <c r="D13" s="33">
        <f t="shared" ref="D13:H13" si="5">SUM(D3:D11)</f>
        <v>113945</v>
      </c>
      <c r="E13" s="33"/>
      <c r="F13" s="33">
        <f t="shared" si="5"/>
        <v>1447097</v>
      </c>
      <c r="G13" s="33">
        <f t="shared" si="5"/>
        <v>204750</v>
      </c>
      <c r="H13" s="33">
        <f t="shared" si="5"/>
        <v>1651847</v>
      </c>
      <c r="I13" s="34"/>
      <c r="J13" s="55"/>
    </row>
    <row r="14" spans="1:12" ht="19.5" thickBot="1" x14ac:dyDescent="0.45"/>
    <row r="15" spans="1:12" x14ac:dyDescent="0.4">
      <c r="B15" s="35" t="s">
        <v>70</v>
      </c>
      <c r="C15" s="51">
        <f>AVERAGE(F3:F11)</f>
        <v>160788.55555555556</v>
      </c>
    </row>
    <row r="16" spans="1:12" x14ac:dyDescent="0.4">
      <c r="B16" s="44" t="s">
        <v>71</v>
      </c>
      <c r="C16" s="52">
        <f>AVERAGE(G3:G11)</f>
        <v>22750</v>
      </c>
    </row>
    <row r="17" spans="2:3" ht="19.5" thickBot="1" x14ac:dyDescent="0.45">
      <c r="B17" s="45" t="s">
        <v>72</v>
      </c>
      <c r="C17" s="53">
        <f>MIN(H3:H11)</f>
        <v>157337</v>
      </c>
    </row>
  </sheetData>
  <mergeCells count="1">
    <mergeCell ref="A1:I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D78F-872D-4027-9A70-49826B720EBA}">
  <dimension ref="A1:H15"/>
  <sheetViews>
    <sheetView workbookViewId="0">
      <selection activeCell="A16" sqref="A16"/>
    </sheetView>
  </sheetViews>
  <sheetFormatPr defaultRowHeight="18.75" x14ac:dyDescent="0.4"/>
  <sheetData>
    <row r="1" spans="1:8" x14ac:dyDescent="0.4">
      <c r="A1" t="s">
        <v>73</v>
      </c>
    </row>
    <row r="2" spans="1:8" x14ac:dyDescent="0.4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60</v>
      </c>
    </row>
    <row r="3" spans="1:8" x14ac:dyDescent="0.4">
      <c r="B3" t="s">
        <v>81</v>
      </c>
    </row>
    <row r="4" spans="1:8" x14ac:dyDescent="0.4">
      <c r="B4" t="s">
        <v>82</v>
      </c>
    </row>
    <row r="5" spans="1:8" x14ac:dyDescent="0.4">
      <c r="B5" t="s">
        <v>83</v>
      </c>
    </row>
    <row r="6" spans="1:8" x14ac:dyDescent="0.4">
      <c r="B6" t="s">
        <v>84</v>
      </c>
    </row>
    <row r="7" spans="1:8" x14ac:dyDescent="0.4">
      <c r="B7" t="s">
        <v>85</v>
      </c>
    </row>
    <row r="8" spans="1:8" x14ac:dyDescent="0.4">
      <c r="B8" t="s">
        <v>86</v>
      </c>
    </row>
    <row r="9" spans="1:8" x14ac:dyDescent="0.4">
      <c r="B9" t="s">
        <v>87</v>
      </c>
    </row>
    <row r="10" spans="1:8" x14ac:dyDescent="0.4">
      <c r="B10" t="s">
        <v>88</v>
      </c>
    </row>
    <row r="11" spans="1:8" x14ac:dyDescent="0.4">
      <c r="B11" t="s">
        <v>89</v>
      </c>
    </row>
    <row r="13" spans="1:8" x14ac:dyDescent="0.4">
      <c r="B13" t="s">
        <v>10</v>
      </c>
    </row>
    <row r="14" spans="1:8" x14ac:dyDescent="0.4">
      <c r="B14" t="s">
        <v>33</v>
      </c>
    </row>
    <row r="15" spans="1:8" x14ac:dyDescent="0.4">
      <c r="B15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使用関数</vt:lpstr>
      <vt:lpstr>3-1</vt:lpstr>
      <vt:lpstr>3-6</vt:lpstr>
      <vt:lpstr>3-7</vt:lpstr>
      <vt:lpstr>3-8</vt:lpstr>
      <vt:lpstr>3-9</vt:lpstr>
      <vt:lpstr>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</dc:creator>
  <cp:lastModifiedBy>seito</cp:lastModifiedBy>
  <dcterms:created xsi:type="dcterms:W3CDTF">2023-05-10T23:25:55Z</dcterms:created>
  <dcterms:modified xsi:type="dcterms:W3CDTF">2023-05-11T03:38:12Z</dcterms:modified>
</cp:coreProperties>
</file>