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georgelu/Documents/GitHub/processing/"/>
    </mc:Choice>
  </mc:AlternateContent>
  <xr:revisionPtr revIDLastSave="0" documentId="13_ncr:1_{31ABDC34-23AB-4443-86EE-EB19257268B4}" xr6:coauthVersionLast="47" xr6:coauthVersionMax="47" xr10:uidLastSave="{00000000-0000-0000-0000-000000000000}"/>
  <bookViews>
    <workbookView xWindow="0" yWindow="500" windowWidth="2716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F9" i="1"/>
  <c r="F7" i="1"/>
  <c r="F5" i="1" l="1"/>
  <c r="F8" i="1" l="1"/>
  <c r="F11" i="1" s="1"/>
  <c r="F13" i="1" l="1"/>
  <c r="F12" i="1"/>
  <c r="F10" i="1"/>
  <c r="F4" i="1"/>
  <c r="F6" i="1" s="1"/>
  <c r="F16" i="1" l="1"/>
  <c r="I16" i="1" s="1"/>
  <c r="I20" i="1" s="1"/>
  <c r="F15" i="1"/>
  <c r="I15" i="1" s="1"/>
  <c r="I19" i="1" s="1"/>
  <c r="F24" i="1" l="1"/>
  <c r="F20" i="1"/>
  <c r="F19" i="1"/>
  <c r="F23" i="1"/>
</calcChain>
</file>

<file path=xl/sharedStrings.xml><?xml version="1.0" encoding="utf-8"?>
<sst xmlns="http://schemas.openxmlformats.org/spreadsheetml/2006/main" count="47" uniqueCount="47">
  <si>
    <t>Current draw (A)</t>
  </si>
  <si>
    <t>Memory per burst (kB)</t>
  </si>
  <si>
    <t>Time per chirp (s)</t>
  </si>
  <si>
    <t>Memory per burst header (bytes)</t>
  </si>
  <si>
    <t>Memory per chirp (bytes)</t>
  </si>
  <si>
    <t>Battery capacity per burst (Ahr)</t>
  </si>
  <si>
    <t>Memory per year (GB)</t>
  </si>
  <si>
    <t>Averaging on (1 or 0)</t>
  </si>
  <si>
    <t>Bursts per year</t>
  </si>
  <si>
    <t>Time overhead per burst (s)</t>
  </si>
  <si>
    <t>Battery capacity per year (Ahr)</t>
  </si>
  <si>
    <t>Quick calculator for ApRES battery and memory usage</t>
  </si>
  <si>
    <t>Samples per chirp</t>
  </si>
  <si>
    <t>Memory per day (MB)</t>
  </si>
  <si>
    <t>Battery capacity per day (Ahr)</t>
  </si>
  <si>
    <t>Memory per hour (MB)</t>
  </si>
  <si>
    <t>Battery capacity per hour (Ahr)</t>
  </si>
  <si>
    <t>Sleep time per year (hours)</t>
  </si>
  <si>
    <t>Burst interval (seconds)</t>
  </si>
  <si>
    <t>Sleep battery consumption per year (AHr)</t>
  </si>
  <si>
    <t>Number of settle cycles</t>
  </si>
  <si>
    <t>Delay between chirps (ms)</t>
  </si>
  <si>
    <t>Uptell battery consumption per year (AHr)</t>
  </si>
  <si>
    <t>Average current during uptell at 6V (ma)</t>
  </si>
  <si>
    <t>Sleep current at 6V (uA)</t>
  </si>
  <si>
    <t>Battery Voltage</t>
  </si>
  <si>
    <t>Ndata (in config file: 0 means no data uptell)</t>
  </si>
  <si>
    <t>GPSon (in config file)</t>
  </si>
  <si>
    <t>Current during wait for GPS lock at 6V (ma)</t>
  </si>
  <si>
    <t>Max consumption during GPS locking</t>
  </si>
  <si>
    <t>Max uptell duration (s)</t>
  </si>
  <si>
    <t>Adjust settings block (green)</t>
  </si>
  <si>
    <t>SAFNdata</t>
  </si>
  <si>
    <t>Current during SAF waiting</t>
  </si>
  <si>
    <t>SAF duration (s)</t>
  </si>
  <si>
    <t>Consumption during SAF waiting (Ahr)</t>
  </si>
  <si>
    <t>Chirp length (seconds)</t>
  </si>
  <si>
    <t>Memory per 6 months (GB)</t>
  </si>
  <si>
    <t>Battery capacity per 6 months (Ahr)</t>
  </si>
  <si>
    <t>Memory per 3 months (GB)</t>
  </si>
  <si>
    <t>Battery capacity per 3 months (Ahr)</t>
  </si>
  <si>
    <t>No Attenuation settings</t>
  </si>
  <si>
    <t>No Chirps per sub-burst (with a single attenuation setting)</t>
  </si>
  <si>
    <t xml:space="preserve">Percent error </t>
  </si>
  <si>
    <t>&lt;- enter observed memory taken up</t>
  </si>
  <si>
    <t>&lt;- use this percent to calculate additional space taken up with new settings</t>
  </si>
  <si>
    <t>Observed memory after 3 months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</si>
</sst>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2" fontId="1" fillId="0" borderId="2" applyBorder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Fill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" borderId="0" xfId="0" applyFill="1" applyBorder="1"/>
    <xf numFmtId="0" fontId="0" fillId="3" borderId="0" xfId="0" applyFill="1" applyProtection="1">
      <protection locked="0"/>
    </xf>
    <xf numFmtId="1" fontId="0" fillId="3" borderId="0" xfId="0" applyNumberFormat="1" applyFill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ont="1"/>
    <xf numFmtId="0" fontId="0" fillId="0" borderId="0" xfId="0" applyAlignment="1"/>
    <xf numFmtId="0" fontId="0" fillId="4" borderId="0" xfId="0" applyFill="1"/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19" zoomScaleNormal="87" workbookViewId="0">
      <selection activeCell="H27" sqref="H27"/>
    </sheetView>
  </sheetViews>
  <sheetFormatPr baseColWidth="10" defaultColWidth="8.83203125" defaultRowHeight="15" x14ac:dyDescent="0.2"/>
  <cols>
    <col min="1" max="1" width="47" customWidth="1"/>
    <col min="2" max="2" width="11.6640625" bestFit="1" customWidth="1"/>
    <col min="5" max="5" width="40" customWidth="1"/>
    <col min="6" max="6" width="12.33203125" bestFit="1" customWidth="1"/>
    <col min="8" max="8" width="29.6640625" customWidth="1"/>
  </cols>
  <sheetData>
    <row r="1" spans="1:9" ht="19" x14ac:dyDescent="0.25">
      <c r="A1" s="5" t="s">
        <v>11</v>
      </c>
    </row>
    <row r="2" spans="1:9" x14ac:dyDescent="0.2">
      <c r="A2" t="s">
        <v>31</v>
      </c>
    </row>
    <row r="3" spans="1:9" x14ac:dyDescent="0.2">
      <c r="A3" s="6"/>
      <c r="B3" s="6"/>
    </row>
    <row r="4" spans="1:9" x14ac:dyDescent="0.2">
      <c r="A4" s="2" t="s">
        <v>25</v>
      </c>
      <c r="B4" s="13">
        <v>12</v>
      </c>
      <c r="E4" s="6" t="s">
        <v>4</v>
      </c>
      <c r="F4" s="6">
        <f>IF($B$9=1,$B$16*4,$B$16*2)</f>
        <v>80000</v>
      </c>
    </row>
    <row r="5" spans="1:9" x14ac:dyDescent="0.2">
      <c r="A5" s="2" t="s">
        <v>42</v>
      </c>
      <c r="B5" s="13">
        <v>20</v>
      </c>
      <c r="E5" t="s">
        <v>0</v>
      </c>
      <c r="F5">
        <f>6/$B$4*0.9</f>
        <v>0.45</v>
      </c>
    </row>
    <row r="6" spans="1:9" x14ac:dyDescent="0.2">
      <c r="A6" s="2" t="s">
        <v>41</v>
      </c>
      <c r="B6" s="13">
        <v>2</v>
      </c>
      <c r="E6" t="s">
        <v>1</v>
      </c>
      <c r="F6" s="10">
        <f>IF($B$9=0,($F$4*$B$5*$B$6+$B$17)/1024,($F$4+$B$17)/1024)</f>
        <v>3125.978515625</v>
      </c>
    </row>
    <row r="7" spans="1:9" x14ac:dyDescent="0.2">
      <c r="A7" s="2" t="s">
        <v>36</v>
      </c>
      <c r="B7" s="2">
        <v>1</v>
      </c>
      <c r="E7" t="s">
        <v>5</v>
      </c>
      <c r="F7" s="11">
        <f>$F$5*(($B$18+$B$11/1000)*($B$5*$B$6+$B$10)+$B$19)/3600</f>
        <v>5.9250000000000006E-3</v>
      </c>
    </row>
    <row r="8" spans="1:9" x14ac:dyDescent="0.2">
      <c r="A8" s="2" t="s">
        <v>18</v>
      </c>
      <c r="B8" s="14">
        <v>900</v>
      </c>
      <c r="E8" s="16" t="s">
        <v>8</v>
      </c>
      <c r="F8">
        <f>365.25*24*3600/$B$8</f>
        <v>35064</v>
      </c>
    </row>
    <row r="9" spans="1:9" x14ac:dyDescent="0.2">
      <c r="A9" s="2" t="s">
        <v>7</v>
      </c>
      <c r="B9" s="13">
        <v>0</v>
      </c>
      <c r="E9" t="s">
        <v>17</v>
      </c>
      <c r="F9" s="9">
        <f>365.25*24-$F$8*($B$19+$B$18*$B$5*$B$6)/3600</f>
        <v>8323.8040000000001</v>
      </c>
    </row>
    <row r="10" spans="1:9" x14ac:dyDescent="0.2">
      <c r="A10" s="12" t="s">
        <v>20</v>
      </c>
      <c r="B10" s="15">
        <v>0</v>
      </c>
      <c r="E10" t="s">
        <v>19</v>
      </c>
      <c r="F10" s="9">
        <f>$F$9*$B$20/1000000*6/$B$4</f>
        <v>0.83238040000000002</v>
      </c>
    </row>
    <row r="11" spans="1:9" x14ac:dyDescent="0.2">
      <c r="A11" s="12" t="s">
        <v>21</v>
      </c>
      <c r="B11" s="15">
        <v>50</v>
      </c>
      <c r="E11" t="s">
        <v>22</v>
      </c>
      <c r="F11" s="9">
        <f>IF($B$12=0,0,$F$8/$B$12*$B$21/3600*6/$B$4*$B$22/1000)</f>
        <v>0</v>
      </c>
    </row>
    <row r="12" spans="1:9" x14ac:dyDescent="0.2">
      <c r="A12" s="12" t="s">
        <v>26</v>
      </c>
      <c r="B12" s="15">
        <v>0</v>
      </c>
      <c r="E12" t="s">
        <v>29</v>
      </c>
      <c r="F12" s="9">
        <f>$F$8*$B$13/3600*6/$B$4*$B$23/1000</f>
        <v>0</v>
      </c>
    </row>
    <row r="13" spans="1:9" x14ac:dyDescent="0.2">
      <c r="A13" s="12" t="s">
        <v>27</v>
      </c>
      <c r="B13" s="15">
        <v>0</v>
      </c>
      <c r="E13" t="s">
        <v>35</v>
      </c>
      <c r="F13" s="9">
        <f>IF($B$14=0,0,$F$8/$B$14*$B$24/3600*6/$B$4*$B$25/1000)</f>
        <v>0</v>
      </c>
    </row>
    <row r="14" spans="1:9" ht="16" thickBot="1" x14ac:dyDescent="0.25">
      <c r="A14" s="12" t="s">
        <v>32</v>
      </c>
      <c r="B14" s="15">
        <v>0</v>
      </c>
    </row>
    <row r="15" spans="1:9" x14ac:dyDescent="0.2">
      <c r="E15" s="3" t="s">
        <v>6</v>
      </c>
      <c r="F15" s="7">
        <f>$F$8*$F$6/1024/1024</f>
        <v>104.53158442676067</v>
      </c>
      <c r="H15" t="s">
        <v>37</v>
      </c>
      <c r="I15">
        <f>F15/2</f>
        <v>52.265792213380337</v>
      </c>
    </row>
    <row r="16" spans="1:9" ht="16" thickBot="1" x14ac:dyDescent="0.25">
      <c r="A16" s="1" t="s">
        <v>12</v>
      </c>
      <c r="B16" s="1">
        <v>40000</v>
      </c>
      <c r="E16" s="4" t="s">
        <v>10</v>
      </c>
      <c r="F16" s="8">
        <f>$F$7*$F$8+$F$10+$F$11+$F$13</f>
        <v>208.58658040000003</v>
      </c>
      <c r="H16" t="s">
        <v>38</v>
      </c>
      <c r="I16">
        <f>F16*10/12</f>
        <v>173.82215033333338</v>
      </c>
    </row>
    <row r="17" spans="1:10" x14ac:dyDescent="0.2">
      <c r="A17" s="1" t="s">
        <v>3</v>
      </c>
      <c r="B17" s="1">
        <v>1002</v>
      </c>
    </row>
    <row r="18" spans="1:10" ht="16" thickBot="1" x14ac:dyDescent="0.25">
      <c r="A18" s="1" t="s">
        <v>2</v>
      </c>
      <c r="B18" s="1">
        <v>1.01</v>
      </c>
    </row>
    <row r="19" spans="1:10" x14ac:dyDescent="0.2">
      <c r="A19" s="1" t="s">
        <v>9</v>
      </c>
      <c r="B19" s="1">
        <v>5</v>
      </c>
      <c r="E19" s="3" t="s">
        <v>13</v>
      </c>
      <c r="F19" s="7">
        <f>$F$15*1024/365.25</f>
        <v>293.06048583984375</v>
      </c>
      <c r="H19" t="s">
        <v>39</v>
      </c>
      <c r="I19">
        <f>I15/2</f>
        <v>26.132896106690168</v>
      </c>
    </row>
    <row r="20" spans="1:10" ht="16" thickBot="1" x14ac:dyDescent="0.25">
      <c r="A20" s="1" t="s">
        <v>24</v>
      </c>
      <c r="B20" s="1">
        <v>200</v>
      </c>
      <c r="E20" s="4" t="s">
        <v>14</v>
      </c>
      <c r="F20" s="8">
        <f>$F$16/365.25</f>
        <v>0.57107893333333337</v>
      </c>
      <c r="H20" t="s">
        <v>40</v>
      </c>
      <c r="I20">
        <f>I16/2</f>
        <v>86.911075166666691</v>
      </c>
    </row>
    <row r="21" spans="1:10" x14ac:dyDescent="0.2">
      <c r="A21" s="1" t="s">
        <v>30</v>
      </c>
      <c r="B21" s="1">
        <v>135</v>
      </c>
    </row>
    <row r="22" spans="1:10" ht="16" thickBot="1" x14ac:dyDescent="0.25">
      <c r="A22" s="1" t="s">
        <v>23</v>
      </c>
      <c r="B22" s="1">
        <v>56</v>
      </c>
    </row>
    <row r="23" spans="1:10" x14ac:dyDescent="0.2">
      <c r="A23" s="1" t="s">
        <v>28</v>
      </c>
      <c r="B23" s="1">
        <v>56</v>
      </c>
      <c r="E23" s="3" t="s">
        <v>15</v>
      </c>
      <c r="F23" s="7">
        <f>$F$15*1024/365.25/24</f>
        <v>12.210853576660156</v>
      </c>
      <c r="H23" s="18" t="s">
        <v>46</v>
      </c>
      <c r="I23" s="18">
        <v>27</v>
      </c>
      <c r="J23" t="s">
        <v>44</v>
      </c>
    </row>
    <row r="24" spans="1:10" ht="16" thickBot="1" x14ac:dyDescent="0.25">
      <c r="A24" s="1" t="s">
        <v>33</v>
      </c>
      <c r="B24" s="1">
        <v>56</v>
      </c>
      <c r="E24" s="4" t="s">
        <v>16</v>
      </c>
      <c r="F24" s="8">
        <f>$F$16/365.25/24</f>
        <v>2.3794955555555556E-2</v>
      </c>
      <c r="H24" s="18" t="s">
        <v>43</v>
      </c>
      <c r="I24" s="18">
        <f>100*(I23-I19)/I23</f>
        <v>3.2114959011475244</v>
      </c>
      <c r="J24" s="17" t="s">
        <v>45</v>
      </c>
    </row>
    <row r="25" spans="1:10" x14ac:dyDescent="0.2">
      <c r="A25" s="1" t="s">
        <v>34</v>
      </c>
      <c r="B25" s="1">
        <v>600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kwni</dc:creator>
  <cp:lastModifiedBy>Microsoft Office User</cp:lastModifiedBy>
  <dcterms:created xsi:type="dcterms:W3CDTF">2015-11-25T07:27:03Z</dcterms:created>
  <dcterms:modified xsi:type="dcterms:W3CDTF">2022-07-25T16:15:28Z</dcterms:modified>
</cp:coreProperties>
</file>