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S\Financial Markets and Securities\"/>
    </mc:Choice>
  </mc:AlternateContent>
  <xr:revisionPtr revIDLastSave="0" documentId="13_ncr:1_{0A9DB22E-8771-44CD-AA66-C2DD8D33DF7C}" xr6:coauthVersionLast="47" xr6:coauthVersionMax="47" xr10:uidLastSave="{00000000-0000-0000-0000-000000000000}"/>
  <bookViews>
    <workbookView xWindow="-28920" yWindow="855" windowWidth="29040" windowHeight="15720" activeTab="1" xr2:uid="{1E6FA832-2EFD-4524-886B-CA585F5ADA0F}"/>
  </bookViews>
  <sheets>
    <sheet name="Duration" sheetId="3" r:id="rId1"/>
    <sheet name="ER_ST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1" i="1" s="1"/>
  <c r="D47" i="1"/>
  <c r="F45" i="1" s="1"/>
  <c r="C14" i="1"/>
  <c r="D59" i="1" l="1"/>
  <c r="D62" i="1" s="1"/>
  <c r="C64" i="1" s="1"/>
  <c r="D60" i="1"/>
  <c r="F43" i="1"/>
  <c r="F44" i="1"/>
  <c r="F46" i="1" l="1"/>
  <c r="D48" i="1" s="1"/>
  <c r="E19" i="3"/>
  <c r="C16" i="3"/>
  <c r="D16" i="3" s="1"/>
  <c r="H12" i="3"/>
  <c r="B11" i="3"/>
  <c r="B10" i="3"/>
  <c r="C17" i="3" l="1"/>
  <c r="C18" i="3" l="1"/>
  <c r="D18" i="3" s="1"/>
  <c r="D17" i="3"/>
  <c r="D19" i="3"/>
  <c r="E17" i="3" l="1"/>
  <c r="F17" i="3" s="1"/>
  <c r="E16" i="3"/>
  <c r="F16" i="3" s="1"/>
  <c r="E18" i="3"/>
  <c r="F18" i="3" s="1"/>
  <c r="F19" i="3" l="1"/>
</calcChain>
</file>

<file path=xl/sharedStrings.xml><?xml version="1.0" encoding="utf-8"?>
<sst xmlns="http://schemas.openxmlformats.org/spreadsheetml/2006/main" count="46" uniqueCount="45">
  <si>
    <t>Find the duration of a 6% coupon bond making annual coupon payments if it has three years until maturity and a yield to maturity is 6%? What is the duration if the yield to maturity is 10%?</t>
  </si>
  <si>
    <t>Settlement Date</t>
  </si>
  <si>
    <t>Maturity Date</t>
  </si>
  <si>
    <t>Coupon</t>
  </si>
  <si>
    <t>Yield</t>
  </si>
  <si>
    <t>Redemption Value</t>
  </si>
  <si>
    <t>Duration</t>
  </si>
  <si>
    <t>Modified duration</t>
  </si>
  <si>
    <t>By how much % the bond price change for 1 % change in yield</t>
  </si>
  <si>
    <t>Year</t>
  </si>
  <si>
    <t>cash flows</t>
  </si>
  <si>
    <t>with built-in function:</t>
  </si>
  <si>
    <t>Manual calculation:</t>
  </si>
  <si>
    <t>PVIF @ 6%</t>
  </si>
  <si>
    <t>#  present value interest factor #discounted by yield</t>
  </si>
  <si>
    <t>DCF</t>
  </si>
  <si>
    <t># discounted cash flows</t>
  </si>
  <si>
    <t>Proportion</t>
  </si>
  <si>
    <t>Time weighted propotion</t>
  </si>
  <si>
    <t>#this sum is the duration</t>
  </si>
  <si>
    <t>Modified Duration = x*  ( 1 / (1 + y/n)), where x = duration,  y = yield and n = number of coupons in a year</t>
  </si>
  <si>
    <t># wt</t>
  </si>
  <si>
    <t>#2</t>
  </si>
  <si>
    <t>Initial price</t>
  </si>
  <si>
    <t>Dividend</t>
  </si>
  <si>
    <t>End price</t>
  </si>
  <si>
    <t>HPR</t>
  </si>
  <si>
    <t>State of the Economy</t>
  </si>
  <si>
    <t>Probability</t>
  </si>
  <si>
    <t>Variance (weighted)</t>
  </si>
  <si>
    <t>Boom</t>
  </si>
  <si>
    <t>Normal growth</t>
  </si>
  <si>
    <t>Recession</t>
  </si>
  <si>
    <t>Mean (expected) return</t>
  </si>
  <si>
    <t>Std dev</t>
  </si>
  <si>
    <t>chance</t>
  </si>
  <si>
    <t>rate of return</t>
  </si>
  <si>
    <t>weighted squared dev from mean</t>
  </si>
  <si>
    <t>=B59*((C59-$C$63)^2)</t>
  </si>
  <si>
    <t>=B60*((C60-$C$63)^2)</t>
  </si>
  <si>
    <t>=B61*((C61-$C$63)^2)</t>
  </si>
  <si>
    <t>=SUM(D59:D61)</t>
  </si>
  <si>
    <t>mean</t>
  </si>
  <si>
    <t>std deviation</t>
  </si>
  <si>
    <t>=SQRT(D62)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</si>
</sst>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0.000%"/>
    <numFmt numFmtId="170" formatCode="_-* #,##0.00000_-;\-* #,##0.0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vertical="center"/>
    </xf>
    <xf numFmtId="0" fontId="4" fillId="0" borderId="0" xfId="4"/>
    <xf numFmtId="9" fontId="0" fillId="0" borderId="0" xfId="0" applyNumberFormat="1"/>
    <xf numFmtId="10" fontId="2" fillId="2" borderId="1" xfId="3" applyNumberFormat="1"/>
    <xf numFmtId="169" fontId="0" fillId="0" borderId="0" xfId="0" applyNumberFormat="1"/>
    <xf numFmtId="0" fontId="5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9" fontId="6" fillId="0" borderId="5" xfId="0" applyNumberFormat="1" applyFont="1" applyBorder="1" applyAlignment="1">
      <alignment horizontal="justify" vertical="center" wrapText="1"/>
    </xf>
    <xf numFmtId="10" fontId="2" fillId="2" borderId="6" xfId="3" applyNumberFormat="1" applyBorder="1"/>
    <xf numFmtId="10" fontId="2" fillId="2" borderId="7" xfId="3" applyNumberFormat="1" applyBorder="1"/>
    <xf numFmtId="170" fontId="0" fillId="0" borderId="0" xfId="1" applyNumberFormat="1" applyFont="1"/>
    <xf numFmtId="0" fontId="0" fillId="0" borderId="0" xfId="0" quotePrefix="1"/>
    <xf numFmtId="170" fontId="0" fillId="0" borderId="0" xfId="0" applyNumberFormat="1"/>
    <xf numFmtId="10" fontId="0" fillId="0" borderId="0" xfId="2" applyNumberFormat="1" applyFont="1"/>
    <xf numFmtId="9" fontId="0" fillId="0" borderId="0" xfId="2" applyFont="1"/>
  </cellXfs>
  <cellStyles count="5">
    <cellStyle name="Comma" xfId="1" builtinId="3"/>
    <cellStyle name="Hyperlink" xfId="4" builtinId="8"/>
    <cellStyle name="Normal" xfId="0" builtinId="0"/>
    <cellStyle name="Output" xfId="3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7</xdr:col>
      <xdr:colOff>180449</xdr:colOff>
      <xdr:row>54</xdr:row>
      <xdr:rowOff>87049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20D99F-3D70-4E25-AFD0-0480BA063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096500"/>
          <a:ext cx="6193899" cy="629974"/>
        </a:xfrm>
        <a:prstGeom prst="rect">
          <a:avLst/>
        </a:prstGeom>
      </xdr:spPr>
    </xdr:pic>
    <xdr:clientData/>
  </xdr:twoCellAnchor>
  <xdr:twoCellAnchor editAs="oneCell">
    <xdr:from>
      <xdr:col>0</xdr:col>
      <xdr:colOff>358226</xdr:colOff>
      <xdr:row>33</xdr:row>
      <xdr:rowOff>119079</xdr:rowOff>
    </xdr:from>
    <xdr:to>
      <xdr:col>6</xdr:col>
      <xdr:colOff>25455</xdr:colOff>
      <xdr:row>40</xdr:row>
      <xdr:rowOff>140168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0A2040-5DF1-4D8A-A570-893975D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051" y="6094429"/>
          <a:ext cx="5074254" cy="1284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VIF@6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FD7F-649F-4516-B146-BFCF0099B39E}">
  <dimension ref="A1:H19"/>
  <sheetViews>
    <sheetView workbookViewId="0">
      <selection activeCell="A21" sqref="A21"/>
    </sheetView>
  </sheetViews>
  <sheetFormatPr defaultRowHeight="14.5" x14ac:dyDescent="0.35"/>
  <cols>
    <col min="1" max="1" width="21.90625" bestFit="1" customWidth="1"/>
    <col min="2" max="2" width="23.1796875" bestFit="1" customWidth="1"/>
    <col min="3" max="3" width="34.54296875" customWidth="1"/>
    <col min="4" max="4" width="23.7265625" bestFit="1" customWidth="1"/>
    <col min="5" max="5" width="10.08984375" bestFit="1" customWidth="1"/>
    <col min="6" max="6" width="22.90625" bestFit="1" customWidth="1"/>
  </cols>
  <sheetData>
    <row r="1" spans="1:8" s="3" customFormat="1" x14ac:dyDescent="0.35">
      <c r="A1" s="3" t="s">
        <v>0</v>
      </c>
    </row>
    <row r="3" spans="1:8" x14ac:dyDescent="0.35">
      <c r="A3" s="2" t="s">
        <v>11</v>
      </c>
    </row>
    <row r="4" spans="1:8" x14ac:dyDescent="0.35">
      <c r="A4" t="s">
        <v>1</v>
      </c>
      <c r="B4" s="4">
        <v>44572</v>
      </c>
      <c r="C4" s="1"/>
      <c r="D4" s="1"/>
      <c r="E4" s="1"/>
      <c r="F4" s="1"/>
    </row>
    <row r="5" spans="1:8" x14ac:dyDescent="0.35">
      <c r="A5" t="s">
        <v>2</v>
      </c>
      <c r="B5" s="5">
        <v>45668</v>
      </c>
    </row>
    <row r="6" spans="1:8" x14ac:dyDescent="0.35">
      <c r="A6" t="s">
        <v>3</v>
      </c>
      <c r="B6">
        <v>0.06</v>
      </c>
    </row>
    <row r="7" spans="1:8" x14ac:dyDescent="0.35">
      <c r="A7" t="s">
        <v>4</v>
      </c>
      <c r="B7">
        <v>0.1</v>
      </c>
    </row>
    <row r="8" spans="1:8" x14ac:dyDescent="0.35">
      <c r="A8" t="s">
        <v>5</v>
      </c>
      <c r="B8">
        <v>100</v>
      </c>
    </row>
    <row r="10" spans="1:8" x14ac:dyDescent="0.35">
      <c r="A10" t="s">
        <v>6</v>
      </c>
      <c r="B10">
        <f>DURATION(B4,B5,B6,B7,1)</f>
        <v>2.8237944268313031</v>
      </c>
    </row>
    <row r="11" spans="1:8" x14ac:dyDescent="0.35">
      <c r="A11" t="s">
        <v>7</v>
      </c>
      <c r="B11">
        <f>MDURATION(B4,B5,B6,B7,1)</f>
        <v>2.5670858425739116</v>
      </c>
      <c r="C11" t="s">
        <v>8</v>
      </c>
      <c r="H11" t="s">
        <v>20</v>
      </c>
    </row>
    <row r="12" spans="1:8" x14ac:dyDescent="0.35">
      <c r="H12">
        <f>2.8333*(1/(1+0.06/1))</f>
        <v>2.6729245283018863</v>
      </c>
    </row>
    <row r="14" spans="1:8" x14ac:dyDescent="0.35">
      <c r="A14" s="2" t="s">
        <v>12</v>
      </c>
      <c r="C14" t="s">
        <v>14</v>
      </c>
      <c r="D14" t="s">
        <v>16</v>
      </c>
      <c r="E14" t="s">
        <v>21</v>
      </c>
      <c r="F14" t="s">
        <v>19</v>
      </c>
    </row>
    <row r="15" spans="1:8" x14ac:dyDescent="0.35">
      <c r="A15" t="s">
        <v>9</v>
      </c>
      <c r="B15" t="s">
        <v>10</v>
      </c>
      <c r="C15" s="6" t="s">
        <v>13</v>
      </c>
      <c r="D15" t="s">
        <v>15</v>
      </c>
      <c r="E15" t="s">
        <v>17</v>
      </c>
      <c r="F15" t="s">
        <v>18</v>
      </c>
    </row>
    <row r="16" spans="1:8" x14ac:dyDescent="0.35">
      <c r="A16">
        <v>1</v>
      </c>
      <c r="B16">
        <v>60</v>
      </c>
      <c r="C16">
        <f xml:space="preserve"> 1/(1+$B$7)</f>
        <v>0.90909090909090906</v>
      </c>
      <c r="D16">
        <f>B16*C16</f>
        <v>54.545454545454547</v>
      </c>
      <c r="E16">
        <f>D16/$D$19</f>
        <v>6.0570665776739537E-2</v>
      </c>
      <c r="F16">
        <f>E16*A16</f>
        <v>6.0570665776739537E-2</v>
      </c>
    </row>
    <row r="17" spans="1:6" x14ac:dyDescent="0.35">
      <c r="A17">
        <v>2</v>
      </c>
      <c r="B17">
        <v>60</v>
      </c>
      <c r="C17">
        <f>C16*$C$16</f>
        <v>0.82644628099173545</v>
      </c>
      <c r="D17">
        <f t="shared" ref="D17:D18" si="0">B17*C17</f>
        <v>49.586776859504127</v>
      </c>
      <c r="E17">
        <f t="shared" ref="E17:E18" si="1">D17/$D$19</f>
        <v>5.5064241615217752E-2</v>
      </c>
      <c r="F17">
        <f t="shared" ref="F17:F18" si="2">E17*A17</f>
        <v>0.1101284832304355</v>
      </c>
    </row>
    <row r="18" spans="1:6" x14ac:dyDescent="0.35">
      <c r="A18">
        <v>3</v>
      </c>
      <c r="B18">
        <v>1060</v>
      </c>
      <c r="C18">
        <f>C17*$C$16</f>
        <v>0.75131480090157765</v>
      </c>
      <c r="D18">
        <f t="shared" si="0"/>
        <v>796.39368895567236</v>
      </c>
      <c r="E18">
        <f t="shared" si="1"/>
        <v>0.88436509260804264</v>
      </c>
      <c r="F18">
        <f t="shared" si="2"/>
        <v>2.6530952778241277</v>
      </c>
    </row>
    <row r="19" spans="1:6" x14ac:dyDescent="0.35">
      <c r="D19">
        <f>SUM(D16:D18)</f>
        <v>900.52592036063106</v>
      </c>
      <c r="E19">
        <f>SUM(E16:E18)</f>
        <v>0.99999999999999989</v>
      </c>
      <c r="F19">
        <f>SUM(F16:F18)</f>
        <v>2.8237944268313027</v>
      </c>
    </row>
  </sheetData>
  <mergeCells count="1">
    <mergeCell ref="A1:XFD1"/>
  </mergeCells>
  <hyperlinks>
    <hyperlink ref="C15" r:id="rId1" display="PVIF@6%" xr:uid="{80CCDE6F-0FD0-49A5-85FE-038D68E5375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98F8-59D0-4BC2-8332-90ED747F34EC}">
  <dimension ref="A9:F81"/>
  <sheetViews>
    <sheetView tabSelected="1" workbookViewId="0">
      <selection activeCell="F45" sqref="F45"/>
    </sheetView>
  </sheetViews>
  <sheetFormatPr defaultRowHeight="14.5" x14ac:dyDescent="0.35"/>
  <cols>
    <col min="2" max="2" width="19.54296875" customWidth="1"/>
    <col min="3" max="3" width="14.36328125" customWidth="1"/>
    <col min="4" max="4" width="17.36328125" customWidth="1"/>
  </cols>
  <sheetData>
    <row r="9" spans="1:3" x14ac:dyDescent="0.35">
      <c r="C9" s="7"/>
    </row>
    <row r="10" spans="1:3" x14ac:dyDescent="0.35">
      <c r="A10" t="s">
        <v>22</v>
      </c>
    </row>
    <row r="11" spans="1:3" x14ac:dyDescent="0.35">
      <c r="B11" t="s">
        <v>23</v>
      </c>
      <c r="C11">
        <v>29</v>
      </c>
    </row>
    <row r="12" spans="1:3" x14ac:dyDescent="0.35">
      <c r="B12" t="s">
        <v>24</v>
      </c>
      <c r="C12">
        <v>2.25</v>
      </c>
    </row>
    <row r="13" spans="1:3" x14ac:dyDescent="0.35">
      <c r="B13" t="s">
        <v>25</v>
      </c>
      <c r="C13">
        <v>28</v>
      </c>
    </row>
    <row r="14" spans="1:3" x14ac:dyDescent="0.35">
      <c r="B14" t="s">
        <v>26</v>
      </c>
      <c r="C14" s="8">
        <f>(C13-C11+C12)/C11</f>
        <v>4.3103448275862072E-2</v>
      </c>
    </row>
    <row r="34" spans="2:6" x14ac:dyDescent="0.35">
      <c r="F34" s="9"/>
    </row>
    <row r="41" spans="2:6" ht="15" thickBot="1" x14ac:dyDescent="0.4"/>
    <row r="42" spans="2:6" ht="60.5" thickBot="1" x14ac:dyDescent="0.4">
      <c r="B42" s="10" t="s">
        <v>27</v>
      </c>
      <c r="C42" s="11" t="s">
        <v>28</v>
      </c>
      <c r="D42" s="11" t="s">
        <v>26</v>
      </c>
      <c r="F42" s="12" t="s">
        <v>29</v>
      </c>
    </row>
    <row r="43" spans="2:6" ht="16" thickBot="1" x14ac:dyDescent="0.4">
      <c r="B43" s="13" t="s">
        <v>30</v>
      </c>
      <c r="C43" s="14">
        <v>0.3</v>
      </c>
      <c r="D43" s="15">
        <v>0.44</v>
      </c>
      <c r="F43">
        <f>C43*((D43-$D$47)^2)</f>
        <v>2.7E-2</v>
      </c>
    </row>
    <row r="44" spans="2:6" ht="16" thickBot="1" x14ac:dyDescent="0.4">
      <c r="B44" s="13" t="s">
        <v>31</v>
      </c>
      <c r="C44" s="14">
        <v>0.4</v>
      </c>
      <c r="D44" s="15">
        <v>0.14000000000000001</v>
      </c>
      <c r="F44">
        <f t="shared" ref="F44:F45" si="0">C44*((D44-$D$47)^2)</f>
        <v>0</v>
      </c>
    </row>
    <row r="45" spans="2:6" ht="16" thickBot="1" x14ac:dyDescent="0.4">
      <c r="B45" s="13" t="s">
        <v>32</v>
      </c>
      <c r="C45" s="14">
        <v>0.3</v>
      </c>
      <c r="D45" s="15">
        <v>-0.16</v>
      </c>
      <c r="F45">
        <f t="shared" si="0"/>
        <v>2.7000000000000007E-2</v>
      </c>
    </row>
    <row r="46" spans="2:6" x14ac:dyDescent="0.35">
      <c r="F46">
        <f>SUM(F43:F45)</f>
        <v>5.4000000000000006E-2</v>
      </c>
    </row>
    <row r="47" spans="2:6" ht="30" x14ac:dyDescent="0.35">
      <c r="B47" s="12" t="s">
        <v>33</v>
      </c>
      <c r="D47" s="16">
        <f>0.3*0.44+0.4*0.14+0.3*-0.16</f>
        <v>0.14000000000000001</v>
      </c>
    </row>
    <row r="48" spans="2:6" ht="15" x14ac:dyDescent="0.35">
      <c r="B48" s="12" t="s">
        <v>34</v>
      </c>
      <c r="D48" s="17">
        <f>SQRT(F46)</f>
        <v>0.23237900077244503</v>
      </c>
    </row>
    <row r="58" spans="2:5" x14ac:dyDescent="0.35">
      <c r="B58" t="s">
        <v>35</v>
      </c>
      <c r="C58" t="s">
        <v>36</v>
      </c>
      <c r="D58" t="s">
        <v>37</v>
      </c>
    </row>
    <row r="59" spans="2:5" x14ac:dyDescent="0.35">
      <c r="B59" s="7">
        <v>0.4</v>
      </c>
      <c r="C59" s="7">
        <v>0.15</v>
      </c>
      <c r="D59" s="18">
        <f>B59*((C59-$C$63)^2)</f>
        <v>7.3959999999999998E-4</v>
      </c>
      <c r="E59" s="19" t="s">
        <v>38</v>
      </c>
    </row>
    <row r="60" spans="2:5" x14ac:dyDescent="0.35">
      <c r="B60" s="7">
        <v>0.5</v>
      </c>
      <c r="C60" s="7">
        <v>0.1</v>
      </c>
      <c r="D60" s="18">
        <f t="shared" ref="D60:D61" si="1">B60*((C60-$C$63)^2)</f>
        <v>2.4499999999999945E-5</v>
      </c>
      <c r="E60" s="19" t="s">
        <v>39</v>
      </c>
    </row>
    <row r="61" spans="2:5" x14ac:dyDescent="0.35">
      <c r="B61" s="7">
        <v>0.1</v>
      </c>
      <c r="C61" s="7">
        <v>-0.03</v>
      </c>
      <c r="D61" s="18">
        <f t="shared" si="1"/>
        <v>1.8769000000000006E-3</v>
      </c>
      <c r="E61" s="19" t="s">
        <v>40</v>
      </c>
    </row>
    <row r="62" spans="2:5" x14ac:dyDescent="0.35">
      <c r="D62" s="20">
        <f>SUM(D59:D61)</f>
        <v>2.6410000000000006E-3</v>
      </c>
      <c r="E62" s="19" t="s">
        <v>41</v>
      </c>
    </row>
    <row r="63" spans="2:5" x14ac:dyDescent="0.35">
      <c r="B63" t="s">
        <v>42</v>
      </c>
      <c r="C63" s="21">
        <f>SUMPRODUCT(B59:B61,C59:C61)</f>
        <v>0.107</v>
      </c>
    </row>
    <row r="64" spans="2:5" x14ac:dyDescent="0.35">
      <c r="B64" t="s">
        <v>43</v>
      </c>
      <c r="C64" s="8">
        <f>SQRT(D62)</f>
        <v>5.1390660630118393E-2</v>
      </c>
      <c r="D64" s="19" t="s">
        <v>44</v>
      </c>
    </row>
    <row r="75" spans="2:3" x14ac:dyDescent="0.35">
      <c r="B75" s="7"/>
      <c r="C75" s="7"/>
    </row>
    <row r="76" spans="2:3" x14ac:dyDescent="0.35">
      <c r="B76" s="7"/>
      <c r="C76" s="7"/>
    </row>
    <row r="78" spans="2:3" x14ac:dyDescent="0.35">
      <c r="C78" s="22"/>
    </row>
    <row r="81" spans="3:3" x14ac:dyDescent="0.35">
      <c r="C81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Duration</vt:lpstr>
      <vt:lpstr>ER_STD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Horváth László</dc:creator>
  <cp:lastModifiedBy>Horváth László</cp:lastModifiedBy>
  <dcterms:created xsi:type="dcterms:W3CDTF">2023-01-10T17:47:59Z</dcterms:created>
  <dcterms:modified xsi:type="dcterms:W3CDTF">2023-01-11T00:20:44Z</dcterms:modified>
</cp:coreProperties>
</file>