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lireza/Desktop/Alireza/IBS-class/Second Semester/MIB Decision-Making and Analytical Skills/Trial Exam iman/"/>
    </mc:Choice>
  </mc:AlternateContent>
  <xr:revisionPtr revIDLastSave="0" documentId="13_ncr:1_{46B5545C-6907-7841-BDF2-013EBFED487A}" xr6:coauthVersionLast="47" xr6:coauthVersionMax="47" xr10:uidLastSave="{00000000-0000-0000-0000-000000000000}"/>
  <bookViews>
    <workbookView xWindow="0" yWindow="1400" windowWidth="25600" windowHeight="14340" activeTab="2" xr2:uid="{F7FE6ECC-2A5F-8247-A33B-D6CA7D1929B3}"/>
  </bookViews>
  <sheets>
    <sheet name="Q1" sheetId="1" r:id="rId1"/>
    <sheet name="Q2" sheetId="2" r:id="rId2"/>
    <sheet name="Q3" sheetId="3" r:id="rId3"/>
    <sheet name="Q4" sheetId="4" r:id="rId4"/>
    <sheet name="Q5" sheetId="5" r:id="rId5"/>
    <sheet name="Q6" sheetId="6" r:id="rId6"/>
    <sheet name="Q6-Disturbutor" sheetId="7" r:id="rId7"/>
    <sheet name="Q6-Genre" sheetId="9" r:id="rId8"/>
    <sheet name="Q7" sheetId="10" r:id="rId9"/>
    <sheet name="Q8" sheetId="11" r:id="rId10"/>
    <sheet name="Q9" sheetId="12" r:id="rId11"/>
    <sheet name="Q10" sheetId="13" r:id="rId12"/>
    <sheet name="Q11" sheetId="14" r:id="rId13"/>
    <sheet name="Q11-regression" sheetId="19" r:id="rId14"/>
  </sheets>
  <calcPr calcId="191029"/>
  <pivotCaches>
    <pivotCache cacheId="19"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3" l="1"/>
  <c r="L14" i="3"/>
  <c r="O13" i="3"/>
  <c r="L13" i="3"/>
  <c r="O12" i="3"/>
  <c r="L12" i="3"/>
  <c r="O11" i="3"/>
  <c r="L11" i="3"/>
  <c r="O10" i="3"/>
  <c r="L10" i="3"/>
  <c r="O9" i="3"/>
  <c r="L9" i="3"/>
  <c r="O8" i="3"/>
  <c r="L8" i="3"/>
  <c r="O7" i="3"/>
  <c r="L7" i="3"/>
  <c r="O6" i="3"/>
  <c r="L6" i="3"/>
  <c r="O5" i="3"/>
  <c r="L5" i="3"/>
  <c r="P4" i="3"/>
  <c r="Q4" i="3" s="1"/>
  <c r="R4" i="3" s="1"/>
  <c r="O4" i="3"/>
  <c r="M4" i="3"/>
  <c r="N4" i="3" s="1"/>
  <c r="L4" i="3"/>
  <c r="G39" i="11"/>
  <c r="G31" i="11"/>
  <c r="F39" i="11"/>
  <c r="F31" i="11"/>
  <c r="I39" i="11"/>
  <c r="J39" i="11" s="1"/>
  <c r="H39" i="11"/>
  <c r="I31" i="11"/>
  <c r="H31" i="11"/>
  <c r="J31" i="11" l="1"/>
  <c r="M30" i="11" s="1"/>
  <c r="M38" i="11"/>
  <c r="M31" i="11"/>
  <c r="M39" i="11"/>
  <c r="B19" i="13" l="1"/>
  <c r="B20" i="13" s="1"/>
  <c r="B17" i="13"/>
  <c r="B18" i="13" s="1"/>
  <c r="C48" i="14"/>
  <c r="B48" i="14"/>
  <c r="K3" i="14"/>
  <c r="K4" i="14"/>
  <c r="K5" i="14"/>
  <c r="K48" i="14" s="1"/>
  <c r="N48" i="14" s="1"/>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2" i="14"/>
  <c r="J46" i="14"/>
  <c r="J47"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3" i="14"/>
  <c r="J4" i="14"/>
  <c r="J5" i="14"/>
  <c r="J6" i="14"/>
  <c r="J7" i="14"/>
  <c r="J8" i="14"/>
  <c r="J9" i="14"/>
  <c r="J10" i="14"/>
  <c r="J11" i="14"/>
  <c r="J12" i="14"/>
  <c r="J13" i="14"/>
  <c r="J14" i="14"/>
  <c r="J15" i="14"/>
  <c r="J2" i="14"/>
  <c r="J48" i="14" s="1"/>
  <c r="J11" i="12"/>
  <c r="I11" i="12"/>
  <c r="K11" i="12"/>
  <c r="N11" i="12" s="1"/>
  <c r="B21" i="13" l="1"/>
  <c r="B22" i="13" s="1"/>
  <c r="N49" i="14"/>
  <c r="L11" i="12"/>
  <c r="M11" i="12" s="1"/>
  <c r="F15" i="11" l="1"/>
  <c r="F16" i="11" s="1"/>
  <c r="F18" i="11" s="1"/>
  <c r="F13" i="11"/>
  <c r="F7" i="11"/>
  <c r="F8" i="11" s="1"/>
  <c r="F6" i="11"/>
  <c r="F4" i="11"/>
  <c r="F9" i="11" s="1"/>
  <c r="F17" i="11" l="1"/>
  <c r="F212" i="6"/>
  <c r="D212" i="6"/>
  <c r="F211" i="6"/>
  <c r="D211" i="6"/>
  <c r="F210" i="6"/>
  <c r="D210" i="6"/>
  <c r="F209" i="6"/>
  <c r="D209" i="6"/>
  <c r="F208" i="6"/>
  <c r="D208" i="6"/>
  <c r="F207" i="6"/>
  <c r="D207" i="6"/>
  <c r="F206" i="6"/>
  <c r="D206" i="6"/>
  <c r="F205" i="6"/>
  <c r="D205" i="6"/>
  <c r="F204" i="6"/>
  <c r="D204" i="6"/>
  <c r="F203" i="6"/>
  <c r="D203" i="6"/>
  <c r="F202" i="6"/>
  <c r="D202" i="6"/>
  <c r="F201" i="6"/>
  <c r="D201" i="6"/>
  <c r="F200" i="6"/>
  <c r="D200" i="6"/>
  <c r="F199" i="6"/>
  <c r="D199" i="6"/>
  <c r="F198" i="6"/>
  <c r="D198" i="6"/>
  <c r="F197" i="6"/>
  <c r="D197" i="6"/>
  <c r="F196" i="6"/>
  <c r="D196" i="6"/>
  <c r="F195" i="6"/>
  <c r="D195" i="6"/>
  <c r="F194" i="6"/>
  <c r="D194" i="6"/>
  <c r="F193" i="6"/>
  <c r="D193" i="6"/>
  <c r="F192" i="6"/>
  <c r="D192" i="6"/>
  <c r="F191" i="6"/>
  <c r="D191" i="6"/>
  <c r="F190" i="6"/>
  <c r="D190" i="6"/>
  <c r="F189" i="6"/>
  <c r="D189" i="6"/>
  <c r="F188" i="6"/>
  <c r="D188" i="6"/>
  <c r="F187" i="6"/>
  <c r="D187" i="6"/>
  <c r="F186" i="6"/>
  <c r="D186" i="6"/>
  <c r="F185" i="6"/>
  <c r="D185" i="6"/>
  <c r="F184" i="6"/>
  <c r="D184" i="6"/>
  <c r="F183" i="6"/>
  <c r="D183" i="6"/>
  <c r="F182" i="6"/>
  <c r="D182" i="6"/>
  <c r="F181" i="6"/>
  <c r="D181" i="6"/>
  <c r="F180" i="6"/>
  <c r="D180" i="6"/>
  <c r="F179" i="6"/>
  <c r="D179" i="6"/>
  <c r="F178" i="6"/>
  <c r="D178" i="6"/>
  <c r="F177" i="6"/>
  <c r="D177" i="6"/>
  <c r="F176" i="6"/>
  <c r="D176" i="6"/>
  <c r="F175" i="6"/>
  <c r="D175" i="6"/>
  <c r="F174" i="6"/>
  <c r="D174" i="6"/>
  <c r="F173" i="6"/>
  <c r="D173" i="6"/>
  <c r="F172" i="6"/>
  <c r="D172" i="6"/>
  <c r="F171" i="6"/>
  <c r="D171" i="6"/>
  <c r="F170" i="6"/>
  <c r="D170" i="6"/>
  <c r="F169" i="6"/>
  <c r="D169" i="6"/>
  <c r="F168" i="6"/>
  <c r="D168" i="6"/>
  <c r="F167" i="6"/>
  <c r="D167" i="6"/>
  <c r="F166" i="6"/>
  <c r="D166" i="6"/>
  <c r="F165" i="6"/>
  <c r="D165" i="6"/>
  <c r="F164" i="6"/>
  <c r="D164" i="6"/>
  <c r="F163" i="6"/>
  <c r="D163" i="6"/>
  <c r="F162" i="6"/>
  <c r="D162" i="6"/>
  <c r="F161" i="6"/>
  <c r="D161" i="6"/>
  <c r="F160" i="6"/>
  <c r="D160" i="6"/>
  <c r="F159" i="6"/>
  <c r="D159" i="6"/>
  <c r="F158" i="6"/>
  <c r="D158" i="6"/>
  <c r="F157" i="6"/>
  <c r="D157" i="6"/>
  <c r="F156" i="6"/>
  <c r="D156" i="6"/>
  <c r="F155" i="6"/>
  <c r="D155" i="6"/>
  <c r="F154" i="6"/>
  <c r="D154" i="6"/>
  <c r="F153" i="6"/>
  <c r="D153" i="6"/>
  <c r="F152" i="6"/>
  <c r="D152" i="6"/>
  <c r="F151" i="6"/>
  <c r="D151" i="6"/>
  <c r="F150" i="6"/>
  <c r="D150" i="6"/>
  <c r="F149" i="6"/>
  <c r="D149" i="6"/>
  <c r="F148" i="6"/>
  <c r="D148" i="6"/>
  <c r="F147" i="6"/>
  <c r="D147" i="6"/>
  <c r="F146" i="6"/>
  <c r="D146" i="6"/>
  <c r="F145" i="6"/>
  <c r="D145" i="6"/>
  <c r="F144" i="6"/>
  <c r="D144" i="6"/>
  <c r="F143" i="6"/>
  <c r="D143" i="6"/>
  <c r="F142" i="6"/>
  <c r="D142" i="6"/>
  <c r="F141" i="6"/>
  <c r="D141" i="6"/>
  <c r="F140" i="6"/>
  <c r="D140" i="6"/>
  <c r="F139" i="6"/>
  <c r="D139" i="6"/>
  <c r="F138" i="6"/>
  <c r="D138" i="6"/>
  <c r="F137" i="6"/>
  <c r="D137" i="6"/>
  <c r="F136" i="6"/>
  <c r="D136" i="6"/>
  <c r="F135" i="6"/>
  <c r="D135" i="6"/>
  <c r="F134" i="6"/>
  <c r="D134" i="6"/>
  <c r="F133" i="6"/>
  <c r="D133" i="6"/>
  <c r="F132" i="6"/>
  <c r="D132" i="6"/>
  <c r="F131" i="6"/>
  <c r="D131" i="6"/>
  <c r="F130" i="6"/>
  <c r="D130" i="6"/>
  <c r="F129" i="6"/>
  <c r="D129" i="6"/>
  <c r="F128" i="6"/>
  <c r="D128" i="6"/>
  <c r="F127" i="6"/>
  <c r="D127" i="6"/>
  <c r="F126" i="6"/>
  <c r="D126" i="6"/>
  <c r="F125" i="6"/>
  <c r="D125" i="6"/>
  <c r="F124" i="6"/>
  <c r="D124" i="6"/>
  <c r="F123" i="6"/>
  <c r="D123" i="6"/>
  <c r="F122" i="6"/>
  <c r="D122" i="6"/>
  <c r="F121" i="6"/>
  <c r="D121" i="6"/>
  <c r="F120" i="6"/>
  <c r="D120" i="6"/>
  <c r="F119" i="6"/>
  <c r="D119" i="6"/>
  <c r="F118" i="6"/>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C5" i="3" l="1"/>
  <c r="C6" i="3"/>
  <c r="C7" i="3"/>
  <c r="C8" i="3"/>
  <c r="G6" i="3" s="1"/>
  <c r="C9" i="3"/>
  <c r="C10" i="3"/>
  <c r="C11" i="3"/>
  <c r="C12" i="3"/>
  <c r="C13" i="3"/>
  <c r="C14" i="3"/>
  <c r="C4" i="3"/>
  <c r="G4" i="3"/>
  <c r="D5" i="3" l="1"/>
  <c r="E5" i="3" s="1"/>
  <c r="G7" i="3"/>
  <c r="D12" i="3"/>
  <c r="E12" i="3" s="1"/>
  <c r="D8" i="3"/>
  <c r="E8" i="3" s="1"/>
  <c r="D4" i="3"/>
  <c r="E4" i="3" s="1"/>
  <c r="D11" i="3"/>
  <c r="E11" i="3" s="1"/>
  <c r="D7" i="3"/>
  <c r="E7" i="3" s="1"/>
  <c r="D6" i="3"/>
  <c r="E6" i="3" s="1"/>
  <c r="D14" i="3"/>
  <c r="E14" i="3" s="1"/>
  <c r="D10" i="3"/>
  <c r="E10" i="3" s="1"/>
  <c r="D13" i="3"/>
  <c r="E13" i="3" s="1"/>
  <c r="D9" i="3"/>
  <c r="E9" i="3" s="1"/>
  <c r="G5" i="3" l="1"/>
  <c r="G8" i="3" s="1"/>
  <c r="H25" i="1"/>
  <c r="C9" i="1"/>
  <c r="H22" i="1"/>
  <c r="E9" i="1" l="1"/>
  <c r="E11" i="1" s="1"/>
  <c r="D10" i="1"/>
  <c r="E10" i="1"/>
  <c r="C10" i="1"/>
  <c r="C11" i="1" s="1"/>
  <c r="F10" i="1"/>
  <c r="F9" i="1"/>
  <c r="F11" i="1" s="1"/>
  <c r="D9" i="1"/>
  <c r="H27" i="1" l="1"/>
  <c r="H26" i="1" s="1"/>
  <c r="D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800A3A03-1239-C144-9F8E-5782ECA7404B}">
      <text>
        <r>
          <rPr>
            <sz val="8"/>
            <color indexed="81"/>
            <rFont val="Tahoma"/>
            <family val="2"/>
          </rPr>
          <t xml:space="preserve">Measured in grams.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author>
  </authors>
  <commentList>
    <comment ref="B1" authorId="0" shapeId="0" xr:uid="{89E81A37-2801-BC44-85F1-4E40AA52FA0B}">
      <text>
        <r>
          <rPr>
            <sz val="8"/>
            <color indexed="81"/>
            <rFont val="Tahoma"/>
            <family val="2"/>
          </rPr>
          <t>Current annual salary (in dollars).</t>
        </r>
      </text>
    </comment>
    <comment ref="C1" authorId="0" shapeId="0" xr:uid="{F63804A2-0CEA-3A4B-ACAC-5FD1DEC4A470}">
      <text>
        <r>
          <rPr>
            <sz val="8"/>
            <color indexed="81"/>
            <rFont val="Tahoma"/>
            <family val="2"/>
          </rPr>
          <t>Number of years of relevant work experience prior to coming to DataCom.</t>
        </r>
      </text>
    </comment>
    <comment ref="D1" authorId="0" shapeId="0" xr:uid="{38F84872-04C5-3D4D-AD81-AAC4698EBA6F}">
      <text>
        <r>
          <rPr>
            <sz val="8"/>
            <color indexed="81"/>
            <rFont val="Tahoma"/>
            <family val="2"/>
          </rPr>
          <t>Number of years employed at DataCom.</t>
        </r>
      </text>
    </comment>
    <comment ref="E1" authorId="0" shapeId="0" xr:uid="{3C5B293E-3B7B-1B46-B3D2-3DBE7A5CACF9}">
      <text>
        <r>
          <rPr>
            <sz val="8"/>
            <color indexed="81"/>
            <rFont val="Tahoma"/>
            <family val="2"/>
          </rPr>
          <t>Number years of education beyond high school.</t>
        </r>
      </text>
    </comment>
    <comment ref="F1" authorId="0" shapeId="0" xr:uid="{029328A8-AC78-BA40-87B1-FA14D2A899A9}">
      <text>
        <r>
          <rPr>
            <sz val="8"/>
            <color indexed="81"/>
            <rFont val="Tahoma"/>
            <family val="2"/>
          </rPr>
          <t>0=Female, 1=Male</t>
        </r>
      </text>
    </comment>
    <comment ref="G1" authorId="0" shapeId="0" xr:uid="{F1DA8B37-12DD-6344-BB5E-E058C499F642}">
      <text>
        <r>
          <rPr>
            <sz val="8"/>
            <color indexed="81"/>
            <rFont val="Tahoma"/>
            <family val="2"/>
          </rPr>
          <t>1=Sales, 2=Purchasing, 3=Advertising, 4=Engineering.</t>
        </r>
      </text>
    </comment>
    <comment ref="H1" authorId="0" shapeId="0" xr:uid="{218D5997-EECA-AD46-8D1E-4D923307E793}">
      <text>
        <r>
          <rPr>
            <sz val="8"/>
            <color indexed="81"/>
            <rFont val="Tahoma"/>
            <family val="2"/>
          </rPr>
          <t>Number of employees supervised by this employee.</t>
        </r>
      </text>
    </comment>
  </commentList>
</comments>
</file>

<file path=xl/sharedStrings.xml><?xml version="1.0" encoding="utf-8"?>
<sst xmlns="http://schemas.openxmlformats.org/spreadsheetml/2006/main" count="1025" uniqueCount="483">
  <si>
    <t>A construction company has to complete a project no later than three months from now or there will be significant cost overruns. The manager of the construction company believes that there are four possible values for the random variable X,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</si>
  <si>
    <t>X</t>
  </si>
  <si>
    <t>P(X)</t>
  </si>
  <si>
    <t>a</t>
  </si>
  <si>
    <t>2a</t>
  </si>
  <si>
    <t>4a</t>
  </si>
  <si>
    <t>a=1/9</t>
  </si>
  <si>
    <t>Find the probability distribution of X.</t>
  </si>
  <si>
    <t>b</t>
  </si>
  <si>
    <t>P(X) = 1/9</t>
  </si>
  <si>
    <t>What is the probability that this project will be completed in less than three months from now?</t>
  </si>
  <si>
    <t>P(X&lt;3) = 1/3</t>
  </si>
  <si>
    <t>c</t>
  </si>
  <si>
    <t>What is the probability that this project will not be completed on time?</t>
  </si>
  <si>
    <t>d</t>
  </si>
  <si>
    <t>P(X=3.5)=2/9</t>
  </si>
  <si>
    <t>What is the expected completion time (in months) of this project from now?</t>
  </si>
  <si>
    <t>How much variability (in months) exists around the expected value you found in part d?</t>
  </si>
  <si>
    <t>e</t>
  </si>
  <si>
    <t>mean</t>
  </si>
  <si>
    <t>standard deviation</t>
  </si>
  <si>
    <t>variance</t>
  </si>
  <si>
    <t>E(X)</t>
  </si>
  <si>
    <t>X-E(X) ^ 2</t>
  </si>
  <si>
    <t>P(X) * up</t>
  </si>
  <si>
    <t>Is the number of passengers who show up for a particular commercial airline flight a discrete or a continuous random variable? Is the time between flight arrivals at a major airport a discrete or a continuous random variable? Explain your answers.</t>
  </si>
  <si>
    <t>Weekly copier paper demand</t>
  </si>
  <si>
    <t>Demand</t>
  </si>
  <si>
    <t>Probability</t>
  </si>
  <si>
    <t>P(X)*X</t>
  </si>
  <si>
    <t>X-E(x) ^ 2</t>
  </si>
  <si>
    <t xml:space="preserve">P(X) * &lt; </t>
  </si>
  <si>
    <t>Expected demand   E(X)</t>
  </si>
  <si>
    <t>expected cost</t>
  </si>
  <si>
    <t>Standard Deviation of cost</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</si>
  <si>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</si>
  <si>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</si>
  <si>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</si>
  <si>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</si>
  <si>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</si>
  <si>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</si>
  <si>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</si>
  <si>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</si>
  <si>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</si>
  <si>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</si>
  <si>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</si>
  <si>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</si>
  <si>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</si>
  <si>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</si>
  <si>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</si>
  <si>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</si>
  <si>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</si>
  <si>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</si>
  <si>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</si>
  <si>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Why Random Sampling</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</si>
  <si>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</si>
  <si>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Chapter 7.3</t>
  </si>
  <si>
    <t>Page 282</t>
  </si>
  <si>
    <t>Simple Random Sampling</t>
  </si>
  <si>
    <t>A simple random sample of size n is one where each possible sample of size n has the same chance of being chosen.</t>
  </si>
  <si>
    <t>Systematic Sampling</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</si>
  <si>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</si>
  <si>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</si>
  <si>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</si>
  <si>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t>Stratified Sampling</t>
  </si>
  <si>
    <t>In stratified sampling, the population is divided into relatively homogeneous subsets called strata, and then random samples are taken from each stratum.</t>
  </si>
  <si>
    <t>When we use:</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</si>
  <si>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</si>
  <si>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</si>
  <si>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</si>
  <si>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</si>
  <si>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</si>
  <si>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</si>
  <si>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</si>
  <si>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Example:</t>
  </si>
  <si>
    <t>Page 289</t>
  </si>
  <si>
    <t>Cluster Sampling</t>
  </si>
  <si>
    <t>In cluster sampling, the population is separated into clusters, such as cities or city blocks, and then a random sample of the clusters is selected.</t>
  </si>
  <si>
    <t>You could then select a simple random sample of city blocks and then sample all of the households in the chosen blocks.</t>
  </si>
  <si>
    <t>1- The primary advantage of cluster sampling is sampling convenience (and possi- bly lower cost).</t>
  </si>
  <si>
    <t>The downside, however, is that the inferences drawn from a cluster sample can be less accurate for a given sample size than from other sampling plans.</t>
  </si>
  <si>
    <t>Index</t>
  </si>
  <si>
    <t>Movie</t>
  </si>
  <si>
    <t>Distributor</t>
  </si>
  <si>
    <t>Genre</t>
  </si>
  <si>
    <t>7-day Gross</t>
  </si>
  <si>
    <t>14-day Gross</t>
  </si>
  <si>
    <t>Total US Gross</t>
  </si>
  <si>
    <t>International Gross</t>
  </si>
  <si>
    <t>US DVD Sales</t>
  </si>
  <si>
    <t>Budget</t>
  </si>
  <si>
    <t>The Texas Chainsaw Massacre: The Beginning</t>
  </si>
  <si>
    <t>New Line</t>
  </si>
  <si>
    <t>Horror</t>
  </si>
  <si>
    <t>Year of the Dog</t>
  </si>
  <si>
    <t>Paramount Vantage</t>
  </si>
  <si>
    <t>Drama</t>
  </si>
  <si>
    <t/>
  </si>
  <si>
    <t>War</t>
  </si>
  <si>
    <t>Lionsgate</t>
  </si>
  <si>
    <t>Action</t>
  </si>
  <si>
    <t>Stomp the Yard</t>
  </si>
  <si>
    <t>Sony Pictures</t>
  </si>
  <si>
    <t>The Illusionist</t>
  </si>
  <si>
    <t>Freestyle Releasing</t>
  </si>
  <si>
    <t>Pirates of the Caribbean: At World's End</t>
  </si>
  <si>
    <t>Buena Vista</t>
  </si>
  <si>
    <t>Adventure</t>
  </si>
  <si>
    <t>Sicko</t>
  </si>
  <si>
    <t>Weinstein Co.</t>
  </si>
  <si>
    <t>Documentary</t>
  </si>
  <si>
    <t>Babel</t>
  </si>
  <si>
    <t>Ghost Rider</t>
  </si>
  <si>
    <t>Saw III</t>
  </si>
  <si>
    <t>World Trade Center</t>
  </si>
  <si>
    <t>Paramount Pictures</t>
  </si>
  <si>
    <t>Beerfest</t>
  </si>
  <si>
    <t>Warner Bros.</t>
  </si>
  <si>
    <t>Comedy</t>
  </si>
  <si>
    <t>Ocean's Thirteen</t>
  </si>
  <si>
    <t>Amazing Grace</t>
  </si>
  <si>
    <t>Samuel Goldwyn Films</t>
  </si>
  <si>
    <t>Shrek the Third</t>
  </si>
  <si>
    <t>The Holiday</t>
  </si>
  <si>
    <t>Romantic Comedy</t>
  </si>
  <si>
    <t>Deck the Halls</t>
  </si>
  <si>
    <t>20th Century Fox</t>
  </si>
  <si>
    <t>The Namesake</t>
  </si>
  <si>
    <t>Fox Searchlight</t>
  </si>
  <si>
    <t>Déjà Vu</t>
  </si>
  <si>
    <t>Thriller/Suspense</t>
  </si>
  <si>
    <t>Running With Scissors</t>
  </si>
  <si>
    <t>Ratatouille</t>
  </si>
  <si>
    <t>The Hills Have Eyes II</t>
  </si>
  <si>
    <t>Fast Food Nation</t>
  </si>
  <si>
    <t>Nancy Drew</t>
  </si>
  <si>
    <t>28 Weeks Later</t>
  </si>
  <si>
    <t>The Condemned</t>
  </si>
  <si>
    <t>Employee of the Month</t>
  </si>
  <si>
    <t>Man of the Year</t>
  </si>
  <si>
    <t>Universal</t>
  </si>
  <si>
    <t>The Bourne Ultimatum</t>
  </si>
  <si>
    <t>All the King's Men</t>
  </si>
  <si>
    <t>Turistas</t>
  </si>
  <si>
    <t>I Now Pronounce You Chuck and Larry</t>
  </si>
  <si>
    <t>Fantastic Four: Rise of the Silver Surfer</t>
  </si>
  <si>
    <t>The Nativity Story</t>
  </si>
  <si>
    <t>Thank You For Smoking</t>
  </si>
  <si>
    <t>Black Comedy</t>
  </si>
  <si>
    <t>Casino Royale</t>
  </si>
  <si>
    <t>MGM</t>
  </si>
  <si>
    <t>Miami Vice</t>
  </si>
  <si>
    <t>The Transformers</t>
  </si>
  <si>
    <t>Unaccompanied Minors</t>
  </si>
  <si>
    <t>Hannibal Rising</t>
  </si>
  <si>
    <t>Pride</t>
  </si>
  <si>
    <t>The Ant Bully</t>
  </si>
  <si>
    <t>Surf's Up</t>
  </si>
  <si>
    <t>Material Girls</t>
  </si>
  <si>
    <t>Daddy Day Camp</t>
  </si>
  <si>
    <t>Pulse</t>
  </si>
  <si>
    <t>Weinstein/Dimension</t>
  </si>
  <si>
    <t>Vacancy</t>
  </si>
  <si>
    <t>Sony/Screen Gems</t>
  </si>
  <si>
    <t>TMNT</t>
  </si>
  <si>
    <t>Invincible</t>
  </si>
  <si>
    <t>Flyboys</t>
  </si>
  <si>
    <t>Mr. Brooks</t>
  </si>
  <si>
    <t>Sunshine</t>
  </si>
  <si>
    <t>The Fountain</t>
  </si>
  <si>
    <t>Clerks II</t>
  </si>
  <si>
    <t>Pan's Labyrinth</t>
  </si>
  <si>
    <t>PictureHouse</t>
  </si>
  <si>
    <t>John Tucker Must Die</t>
  </si>
  <si>
    <t>Little Man</t>
  </si>
  <si>
    <t>Hot Fuzz</t>
  </si>
  <si>
    <t>Focus Features</t>
  </si>
  <si>
    <t>Norbit</t>
  </si>
  <si>
    <t>Superbad</t>
  </si>
  <si>
    <t>Spider-Man 3</t>
  </si>
  <si>
    <t>Next</t>
  </si>
  <si>
    <t>Superman Returns</t>
  </si>
  <si>
    <t>X-Men: The Last Stand</t>
  </si>
  <si>
    <t>The Queen</t>
  </si>
  <si>
    <t>Miramax</t>
  </si>
  <si>
    <t>The Descent</t>
  </si>
  <si>
    <t>Perfect Stranger</t>
  </si>
  <si>
    <t>Freedom Writers</t>
  </si>
  <si>
    <t>The Ex</t>
  </si>
  <si>
    <t>Are We Done Yet?</t>
  </si>
  <si>
    <t>Waitress</t>
  </si>
  <si>
    <t>Georgia Rule</t>
  </si>
  <si>
    <t>Iraq in Fragments</t>
  </si>
  <si>
    <t>Typecast Releasing</t>
  </si>
  <si>
    <t>Lady in the Water</t>
  </si>
  <si>
    <t>Once</t>
  </si>
  <si>
    <t>Disturbia</t>
  </si>
  <si>
    <t>Balls of Fury</t>
  </si>
  <si>
    <t>Idiocracy</t>
  </si>
  <si>
    <t>Hot Rod</t>
  </si>
  <si>
    <t>Ice Age: The Meltdown</t>
  </si>
  <si>
    <t>The Covenant</t>
  </si>
  <si>
    <t>Barnyard: The Original Party Animals</t>
  </si>
  <si>
    <t>Day Watch</t>
  </si>
  <si>
    <t>How to Eat Fried Worms</t>
  </si>
  <si>
    <t>Everyone's Hero</t>
  </si>
  <si>
    <t>The Marine</t>
  </si>
  <si>
    <t>School for Scoundrels</t>
  </si>
  <si>
    <t>Black Christmas</t>
  </si>
  <si>
    <t>Miramax/Dimension</t>
  </si>
  <si>
    <t>The Devil Wears Prada</t>
  </si>
  <si>
    <t>The Nanny Diaries</t>
  </si>
  <si>
    <t>Blood Diamond</t>
  </si>
  <si>
    <t>Reign Over Me</t>
  </si>
  <si>
    <t>The Black Dahlia</t>
  </si>
  <si>
    <t>Reno 911!: Miami</t>
  </si>
  <si>
    <t>Live Free or Die Hard</t>
  </si>
  <si>
    <t>Trust the Man</t>
  </si>
  <si>
    <t>The Wicker Man</t>
  </si>
  <si>
    <t>The Astronaut Farmer</t>
  </si>
  <si>
    <t>Tenacious D in: The Pick of Destiny</t>
  </si>
  <si>
    <t>Pirates of the Caribbean: Dead Man's Chest</t>
  </si>
  <si>
    <t>Smokin' Aces</t>
  </si>
  <si>
    <t>License to Wed</t>
  </si>
  <si>
    <t>Grindhouse</t>
  </si>
  <si>
    <t>Pathfinder</t>
  </si>
  <si>
    <t>The Simpsons Movie</t>
  </si>
  <si>
    <t>Operation Homecoming</t>
  </si>
  <si>
    <t>The Documentary Group</t>
  </si>
  <si>
    <t>The Omen</t>
  </si>
  <si>
    <t>Catch and Release</t>
  </si>
  <si>
    <t>Away From Her</t>
  </si>
  <si>
    <t>Knocked Up</t>
  </si>
  <si>
    <t>Jet Li's Fearless</t>
  </si>
  <si>
    <t>Focus/Rogue Pictures</t>
  </si>
  <si>
    <t>The Guardian</t>
  </si>
  <si>
    <t>Water</t>
  </si>
  <si>
    <t>Accepted</t>
  </si>
  <si>
    <t>Music and Lyrics</t>
  </si>
  <si>
    <t>You, Me and Dupree</t>
  </si>
  <si>
    <t>Eragon</t>
  </si>
  <si>
    <t>Primeval</t>
  </si>
  <si>
    <t>Night at the Museum</t>
  </si>
  <si>
    <t>Evan Almighty</t>
  </si>
  <si>
    <t>Black Snake Moan</t>
  </si>
  <si>
    <t>No Reservations</t>
  </si>
  <si>
    <t>Meet the Robinsons</t>
  </si>
  <si>
    <t>A Good Year</t>
  </si>
  <si>
    <t>One Night with the King</t>
  </si>
  <si>
    <t>Rocky Mountain Pictures</t>
  </si>
  <si>
    <t>Hostel: Part II</t>
  </si>
  <si>
    <t>Stranger Than Fiction</t>
  </si>
  <si>
    <t>We Are... Marshall</t>
  </si>
  <si>
    <t>Rush Hour 3</t>
  </si>
  <si>
    <t>Flicka</t>
  </si>
  <si>
    <t>Dreamgirls</t>
  </si>
  <si>
    <t>Musical</t>
  </si>
  <si>
    <t>Children of Men</t>
  </si>
  <si>
    <t>Bobby</t>
  </si>
  <si>
    <t>Underdog</t>
  </si>
  <si>
    <t>Flushed Away</t>
  </si>
  <si>
    <t>Dreamworks SKG</t>
  </si>
  <si>
    <t>Jackass: Number Two</t>
  </si>
  <si>
    <t>Confetti</t>
  </si>
  <si>
    <t>The Invisible</t>
  </si>
  <si>
    <t>Borat</t>
  </si>
  <si>
    <t>Wild Hogs</t>
  </si>
  <si>
    <t>The Grudge 2</t>
  </si>
  <si>
    <t>Evening</t>
  </si>
  <si>
    <t>The Invasion</t>
  </si>
  <si>
    <t>The Good Shepherd</t>
  </si>
  <si>
    <t>La Vie en Rose</t>
  </si>
  <si>
    <t>Fracture</t>
  </si>
  <si>
    <t>Monster House</t>
  </si>
  <si>
    <t>Zoom</t>
  </si>
  <si>
    <t>Lucky You</t>
  </si>
  <si>
    <t>Bridge to Terabithia</t>
  </si>
  <si>
    <t>Apocalypto</t>
  </si>
  <si>
    <t>Bratz</t>
  </si>
  <si>
    <t>My Super Ex-Girlfriend</t>
  </si>
  <si>
    <t>Bug</t>
  </si>
  <si>
    <t>The Prestige</t>
  </si>
  <si>
    <t>Stardust</t>
  </si>
  <si>
    <t>Happy Feet</t>
  </si>
  <si>
    <t>Alpha Dog</t>
  </si>
  <si>
    <t>Epic Movie</t>
  </si>
  <si>
    <t>Blades of Glory</t>
  </si>
  <si>
    <t>Dead Silence</t>
  </si>
  <si>
    <t>Delta Farce</t>
  </si>
  <si>
    <t>The Messengers</t>
  </si>
  <si>
    <t>I Know Who Killed Me</t>
  </si>
  <si>
    <t>Sony/TriStar</t>
  </si>
  <si>
    <t>Who's Your Caddy?</t>
  </si>
  <si>
    <t>Notes on a Scandal</t>
  </si>
  <si>
    <t>I Think I Love My Wife</t>
  </si>
  <si>
    <t>Charlotte's Web</t>
  </si>
  <si>
    <t>The Last Kiss</t>
  </si>
  <si>
    <t>Because I Said So</t>
  </si>
  <si>
    <t>Unconscious</t>
  </si>
  <si>
    <t>Regent Releasing</t>
  </si>
  <si>
    <t>Shooter</t>
  </si>
  <si>
    <t>Gridiron Gang</t>
  </si>
  <si>
    <t>Hairspray</t>
  </si>
  <si>
    <t>Zodiac</t>
  </si>
  <si>
    <t>In the Land of Women</t>
  </si>
  <si>
    <t>Warner Independent Pictures</t>
  </si>
  <si>
    <t>Premonition</t>
  </si>
  <si>
    <t>Becoming Jane</t>
  </si>
  <si>
    <t>The Protector</t>
  </si>
  <si>
    <t>Crank</t>
  </si>
  <si>
    <t>The Hitcher</t>
  </si>
  <si>
    <t>The History Boys</t>
  </si>
  <si>
    <t>Gracie</t>
  </si>
  <si>
    <t>Firehouse Dog</t>
  </si>
  <si>
    <t>The Santa Clause 3: The Escape Clause</t>
  </si>
  <si>
    <t>Step Up</t>
  </si>
  <si>
    <t>Open Season</t>
  </si>
  <si>
    <t>The Last Mimzy</t>
  </si>
  <si>
    <t>The Reaping</t>
  </si>
  <si>
    <t>Talladega Nights: The Ballad of Ricky Bobby</t>
  </si>
  <si>
    <t>Hollywoodland</t>
  </si>
  <si>
    <t>Rocky Balboa</t>
  </si>
  <si>
    <t>A Mighty Heart</t>
  </si>
  <si>
    <t>Mr. Bean's Holiday</t>
  </si>
  <si>
    <t>Joshua</t>
  </si>
  <si>
    <t>Flags of Our Fathers</t>
  </si>
  <si>
    <t>Little Miss Sunshine</t>
  </si>
  <si>
    <t>Garfield's A Tail of Two Kitties</t>
  </si>
  <si>
    <t>Letters from Iwo Jima</t>
  </si>
  <si>
    <t>Daddy's Little Girls</t>
  </si>
  <si>
    <t>Harry Potter and the Order of the Phoenix</t>
  </si>
  <si>
    <t>Marie-Antoinette</t>
  </si>
  <si>
    <t>The Departed</t>
  </si>
  <si>
    <t>Snakes on a Plane</t>
  </si>
  <si>
    <t>Breach</t>
  </si>
  <si>
    <t>The Last King of Scotland</t>
  </si>
  <si>
    <t>The Pursuit of Happyness</t>
  </si>
  <si>
    <t>The Number 23</t>
  </si>
  <si>
    <t>Arctic Tale</t>
  </si>
  <si>
    <t>Distributor Coded</t>
  </si>
  <si>
    <t>Genre Coded</t>
  </si>
  <si>
    <t>Row Labels</t>
  </si>
  <si>
    <t>others</t>
  </si>
  <si>
    <t>Grand Total</t>
  </si>
  <si>
    <t>Count of Distributor Coded</t>
  </si>
  <si>
    <t>Count of Distributor Coded2</t>
  </si>
  <si>
    <t>Count of Genre Coded</t>
  </si>
  <si>
    <t>Count of Genre Coded2</t>
  </si>
  <si>
    <t>Plan A</t>
  </si>
  <si>
    <t>Plan B</t>
  </si>
  <si>
    <t>Plan C</t>
  </si>
  <si>
    <t>Plan 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</si>
  <si>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</si>
  <si>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</si>
  <si>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</si>
  <si>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</si>
  <si>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</si>
  <si>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</si>
  <si>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</si>
  <si>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</si>
  <si>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</si>
  <si>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</si>
  <si>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</si>
  <si>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</si>
  <si>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</si>
  <si>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</si>
  <si>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</si>
  <si>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</si>
  <si>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</si>
  <si>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</si>
  <si>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t>
  </si>
  <si>
    <t>P-Vlalue</t>
  </si>
  <si>
    <t>That is greater than 0.05, Thus</t>
  </si>
  <si>
    <t>H0: Accepted</t>
  </si>
  <si>
    <t>It means all plans are similar to each other in terms of average level of sales</t>
  </si>
  <si>
    <t>b.</t>
  </si>
  <si>
    <t>sample data indicate no existence of mean sales differences across the call plans,Thus, no</t>
  </si>
  <si>
    <t>plans produce significantly different average sales levels at the 95% level</t>
  </si>
  <si>
    <t>Observation</t>
  </si>
  <si>
    <t>John</t>
  </si>
  <si>
    <t>Fred</t>
  </si>
  <si>
    <t>Size</t>
  </si>
  <si>
    <t>Mean</t>
  </si>
  <si>
    <t>Z-value</t>
  </si>
  <si>
    <t>upper limit</t>
  </si>
  <si>
    <t>lower limit</t>
  </si>
  <si>
    <t>standard error</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</si>
  <si>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</si>
  <si>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</si>
  <si>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</si>
  <si>
    <t>Box</t>
  </si>
  <si>
    <t>Amount</t>
  </si>
  <si>
    <t>H0 means the mean value is less or equal 500</t>
  </si>
  <si>
    <t>H1 means the mean value is more than 500</t>
  </si>
  <si>
    <t>Dummy</t>
  </si>
  <si>
    <t>t-Test: Two-Sample Assuming Unequal Variances</t>
  </si>
  <si>
    <t>Observations</t>
  </si>
  <si>
    <t>t Stat</t>
  </si>
  <si>
    <t>P(T&lt;=t) one-tail</t>
  </si>
  <si>
    <t>t Critical one-tail</t>
  </si>
  <si>
    <t>P(T&lt;=t) two-tail</t>
  </si>
  <si>
    <t>t Critical two-tail</t>
  </si>
  <si>
    <t>Hypothesized Mean</t>
  </si>
  <si>
    <r>
      <t xml:space="preserve">H0: boxes of detergent contain, on average, </t>
    </r>
    <r>
      <rPr>
        <b/>
        <sz val="14"/>
        <rFont val="Calibri"/>
        <family val="2"/>
      </rPr>
      <t xml:space="preserve">equal and less </t>
    </r>
    <r>
      <rPr>
        <sz val="14"/>
        <rFont val="Calibri"/>
        <family val="2"/>
      </rPr>
      <t>than 500 grams of detergent.</t>
    </r>
  </si>
  <si>
    <r>
      <t xml:space="preserve">H1: boxes of detergent contain, on average, </t>
    </r>
    <r>
      <rPr>
        <b/>
        <sz val="14"/>
        <rFont val="Calibri"/>
        <family val="2"/>
      </rPr>
      <t>more</t>
    </r>
    <r>
      <rPr>
        <sz val="14"/>
        <rFont val="Calibri"/>
        <family val="2"/>
      </rPr>
      <t xml:space="preserve">  than 500 grams of detergent.</t>
    </r>
  </si>
  <si>
    <t>confidence Level</t>
  </si>
  <si>
    <t>Standard deviation</t>
  </si>
  <si>
    <t>Degree of freedom</t>
  </si>
  <si>
    <t>t-value</t>
  </si>
  <si>
    <t>p-value</t>
  </si>
  <si>
    <t>t-multiple</t>
  </si>
  <si>
    <t>t-value &gt; critical region</t>
  </si>
  <si>
    <t>p-value &lt; 0.05</t>
  </si>
  <si>
    <t>From the hypothesis test preformed it is clear that there is significant evidence to reject the null hypothesis and accept the claim of the manufacturer</t>
  </si>
  <si>
    <t>H0</t>
  </si>
  <si>
    <t>Rejected</t>
  </si>
  <si>
    <t>H1</t>
  </si>
  <si>
    <t>Null hypothesis means that he get hit more than or equal 30%&gt;=</t>
  </si>
  <si>
    <t>alternative hypothesis means he get less than 30%&lt;</t>
  </si>
  <si>
    <t xml:space="preserve">Mean </t>
  </si>
  <si>
    <t>hits</t>
  </si>
  <si>
    <t>alpha</t>
  </si>
  <si>
    <t>Employee</t>
  </si>
  <si>
    <t>Salary</t>
  </si>
  <si>
    <t>Years Previous Experience</t>
  </si>
  <si>
    <t>Years Employed</t>
  </si>
  <si>
    <t>Years Education</t>
  </si>
  <si>
    <t>Gender</t>
  </si>
  <si>
    <t>Department</t>
  </si>
  <si>
    <t>Number Supervised</t>
  </si>
  <si>
    <t>x^2</t>
  </si>
  <si>
    <t>x*Y</t>
  </si>
  <si>
    <t>m(slope)</t>
  </si>
  <si>
    <t>b(intercept)</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</si>
  <si>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</si>
  <si>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</si>
  <si>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</si>
  <si>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</si>
  <si>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</si>
  <si>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</si>
  <si>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</si>
  <si>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</si>
  <si>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</si>
  <si>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</si>
  <si>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</si>
  <si>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</si>
  <si>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</si>
  <si>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</si>
  <si>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</si>
  <si>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H0: gets a hit in at least 30% of at-bats</t>
  </si>
  <si>
    <t>p &gt;= 0.3</t>
  </si>
  <si>
    <t>H1: gets a hit in less than 30% of at-bats</t>
  </si>
  <si>
    <t>P &lt; 0.3</t>
  </si>
  <si>
    <t>p</t>
  </si>
  <si>
    <t>Confidence Level</t>
  </si>
  <si>
    <t>N (number of at-bats)</t>
  </si>
  <si>
    <t>success (number of hits)</t>
  </si>
  <si>
    <t>p(sample)</t>
  </si>
  <si>
    <t>p(sample) - p</t>
  </si>
  <si>
    <t>pq</t>
  </si>
  <si>
    <t>z_value</t>
  </si>
  <si>
    <t xml:space="preserve">p-value </t>
  </si>
  <si>
    <t>H0 accepted</t>
  </si>
  <si>
    <t>It means there are significant evidences to accept the player's claim</t>
  </si>
  <si>
    <t>c.</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</si>
  <si>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</si>
  <si>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</si>
  <si>
    <t>RESIDUAL OUTPUT</t>
  </si>
  <si>
    <t>Residuals</t>
  </si>
  <si>
    <t>Standard Residuals</t>
  </si>
  <si>
    <t>Predicted Salary</t>
  </si>
  <si>
    <t>predict Y</t>
  </si>
  <si>
    <t>confidence level</t>
  </si>
  <si>
    <t>observation</t>
  </si>
  <si>
    <t>Upper limit</t>
  </si>
  <si>
    <t>Solution</t>
  </si>
  <si>
    <t>Demand*Probability</t>
  </si>
  <si>
    <t>Expected Demand</t>
  </si>
  <si>
    <t>Expected cost</t>
  </si>
  <si>
    <t>Probability*(E(X)-demand)^2</t>
  </si>
  <si>
    <t>Variance Demand</t>
  </si>
  <si>
    <t>Standard Deviation of Demand</t>
  </si>
  <si>
    <t>Standard Deviation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</si>
</sst>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43" formatCode="_(* #,##0.00_);_(* \(#,##0.00\);_(* &quot;-&quot;??_);_(@_)"/>
    <numFmt numFmtId="164" formatCode="0.0000"/>
    <numFmt numFmtId="165" formatCode="0.000"/>
    <numFmt numFmtId="166" formatCode="0.0"/>
    <numFmt numFmtId="167" formatCode="&quot;$&quot;#,##0"/>
    <numFmt numFmtId="168" formatCode="_(* #,##0.0000_);_(* \(#,##0.0000\);_(* &quot;-&quot;??_);_(@_)"/>
    <numFmt numFmtId="169" formatCode="_(* #,##0.000_);_(* \(#,##0.000\);_(* &quot;-&quot;??_);_(@_)"/>
  </numFmts>
  <fonts count="20">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rgb="FF1E1607"/>
      <name val="TimesLTStd"/>
    </font>
    <font>
      <i/>
      <sz val="12"/>
      <color rgb="FF1E1607"/>
      <name val="TimesLTStd"/>
    </font>
    <font>
      <i/>
      <sz val="12"/>
      <color rgb="FF070500"/>
      <name val="TimesLTStd"/>
    </font>
    <font>
      <u/>
      <sz val="12"/>
      <color theme="10"/>
      <name val="Calibri"/>
      <family val="2"/>
      <scheme val="minor"/>
    </font>
    <font>
      <u/>
      <sz val="11"/>
      <color theme="10"/>
      <name val="Calibri"/>
      <family val="2"/>
      <scheme val="minor"/>
    </font>
    <font>
      <sz val="11"/>
      <name val="Calibri"/>
      <family val="2"/>
      <scheme val="minor"/>
    </font>
    <font>
      <i/>
      <sz val="12"/>
      <color theme="1"/>
      <name val="Calibri"/>
      <family val="2"/>
      <scheme val="minor"/>
    </font>
    <font>
      <sz val="10"/>
      <name val="Arial"/>
      <family val="2"/>
    </font>
    <font>
      <sz val="11"/>
      <name val="Calibri"/>
      <family val="2"/>
    </font>
    <font>
      <sz val="8"/>
      <color indexed="81"/>
      <name val="Tahoma"/>
      <family val="2"/>
    </font>
    <font>
      <b/>
      <sz val="14"/>
      <name val="Calibri"/>
      <family val="2"/>
    </font>
    <font>
      <sz val="14"/>
      <name val="Calibri"/>
      <family val="2"/>
    </font>
    <font>
      <sz val="16"/>
      <name val="Calibri"/>
      <family val="2"/>
    </font>
    <font>
      <sz val="14"/>
      <color theme="1"/>
      <name val="Calibri"/>
      <family val="2"/>
      <scheme val="minor"/>
    </font>
    <font>
      <b/>
      <sz val="11"/>
      <name val="Calibri"/>
      <family val="2"/>
    </font>
  </fonts>
  <fills count="19">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0" fontId="12" fillId="0" borderId="0"/>
    <xf numFmtId="43" fontId="1" fillId="0" borderId="0" applyFont="0" applyFill="0" applyBorder="0" applyAlignment="0" applyProtection="0"/>
    <xf numFmtId="0" fontId="1" fillId="18" borderId="0" applyNumberFormat="0" applyBorder="0" applyAlignment="0" applyProtection="0"/>
    <xf numFmtId="44" fontId="1" fillId="0" borderId="0" applyFont="0" applyFill="0" applyBorder="0" applyAlignment="0" applyProtection="0"/>
  </cellStyleXfs>
  <cellXfs count="140">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1" fillId="5" borderId="0" xfId="4"/>
    <xf numFmtId="0" fontId="2" fillId="0" borderId="0" xfId="0" applyFont="1" applyAlignment="1">
      <alignment horizontal="center"/>
    </xf>
    <xf numFmtId="165" fontId="0" fillId="0" borderId="0" xfId="0" applyNumberFormat="1" applyAlignment="1">
      <alignment horizontal="center"/>
    </xf>
    <xf numFmtId="164" fontId="0" fillId="0" borderId="0" xfId="0" applyNumberFormat="1"/>
    <xf numFmtId="0" fontId="0" fillId="0" borderId="0" xfId="0" applyAlignment="1">
      <alignment vertical="top" wrapText="1"/>
    </xf>
    <xf numFmtId="0" fontId="4" fillId="0" borderId="0" xfId="0" applyFont="1"/>
    <xf numFmtId="0" fontId="3" fillId="0" borderId="0" xfId="0" applyFont="1"/>
    <xf numFmtId="0" fontId="0" fillId="0" borderId="0" xfId="0" applyAlignment="1">
      <alignment horizontal="left"/>
    </xf>
    <xf numFmtId="0" fontId="0" fillId="7" borderId="0" xfId="0" applyFill="1"/>
    <xf numFmtId="0" fontId="9" fillId="0" borderId="0" xfId="6" applyFont="1" applyFill="1" applyBorder="1" applyAlignment="1" applyProtection="1">
      <alignment horizontal="left" vertical="top" wrapText="1"/>
    </xf>
    <xf numFmtId="0" fontId="10" fillId="0" borderId="0" xfId="6" applyFont="1" applyFill="1" applyBorder="1" applyAlignment="1" applyProtection="1">
      <alignment horizontal="left" vertical="top" wrapText="1"/>
    </xf>
    <xf numFmtId="167" fontId="0" fillId="0" borderId="0" xfId="0" applyNumberFormat="1"/>
    <xf numFmtId="6" fontId="0" fillId="0" borderId="0" xfId="0" applyNumberFormat="1"/>
    <xf numFmtId="0" fontId="0" fillId="0" borderId="0" xfId="0" pivotButton="1"/>
    <xf numFmtId="10" fontId="0" fillId="0" borderId="0" xfId="0" applyNumberFormat="1"/>
    <xf numFmtId="0" fontId="0" fillId="0" borderId="0" xfId="0" applyAlignment="1">
      <alignment horizontal="right"/>
    </xf>
    <xf numFmtId="0" fontId="0" fillId="0" borderId="2" xfId="0" applyBorder="1"/>
    <xf numFmtId="0" fontId="11" fillId="0" borderId="3" xfId="0" applyFont="1" applyBorder="1" applyAlignment="1">
      <alignment horizontal="center"/>
    </xf>
    <xf numFmtId="0" fontId="1" fillId="6" borderId="0" xfId="5" applyBorder="1" applyAlignment="1"/>
    <xf numFmtId="0" fontId="13" fillId="0" borderId="0" xfId="7" applyFont="1" applyAlignment="1">
      <alignment horizontal="center"/>
    </xf>
    <xf numFmtId="0" fontId="13" fillId="0" borderId="0" xfId="7" applyFont="1" applyAlignment="1">
      <alignment horizontal="right"/>
    </xf>
    <xf numFmtId="166" fontId="13" fillId="0" borderId="0" xfId="7" applyNumberFormat="1" applyFont="1"/>
    <xf numFmtId="0" fontId="13" fillId="0" borderId="0" xfId="7" applyFont="1"/>
    <xf numFmtId="0" fontId="1" fillId="2" borderId="0" xfId="1"/>
    <xf numFmtId="166" fontId="1" fillId="2" borderId="0" xfId="1" applyNumberFormat="1"/>
    <xf numFmtId="0" fontId="1" fillId="4" borderId="0" xfId="3"/>
    <xf numFmtId="0" fontId="0" fillId="4" borderId="0" xfId="3" applyFont="1"/>
    <xf numFmtId="0" fontId="13" fillId="9" borderId="0" xfId="7" applyFont="1" applyFill="1" applyAlignment="1">
      <alignment horizontal="left"/>
    </xf>
    <xf numFmtId="0" fontId="0" fillId="2" borderId="0" xfId="1" applyFont="1"/>
    <xf numFmtId="0" fontId="10" fillId="0" borderId="0" xfId="0" applyFont="1"/>
    <xf numFmtId="2" fontId="13" fillId="0" borderId="0" xfId="7" applyNumberFormat="1" applyFont="1"/>
    <xf numFmtId="0" fontId="1" fillId="3" borderId="0" xfId="2" applyBorder="1" applyAlignment="1"/>
    <xf numFmtId="0" fontId="15" fillId="10" borderId="4" xfId="7" applyFont="1" applyFill="1" applyBorder="1"/>
    <xf numFmtId="0" fontId="13" fillId="0" borderId="1" xfId="7" applyFont="1" applyBorder="1"/>
    <xf numFmtId="0" fontId="13" fillId="0" borderId="5" xfId="7" applyFont="1" applyBorder="1"/>
    <xf numFmtId="0" fontId="13" fillId="0" borderId="6" xfId="7" applyFont="1" applyBorder="1"/>
    <xf numFmtId="0" fontId="13" fillId="0" borderId="7" xfId="7" applyFont="1" applyBorder="1"/>
    <xf numFmtId="0" fontId="13" fillId="10" borderId="4" xfId="7" applyFont="1" applyFill="1" applyBorder="1"/>
    <xf numFmtId="0" fontId="13" fillId="13" borderId="0" xfId="7" applyFont="1" applyFill="1" applyAlignment="1">
      <alignment horizontal="center" vertical="center"/>
    </xf>
    <xf numFmtId="0" fontId="15" fillId="14" borderId="6" xfId="7" applyFont="1" applyFill="1" applyBorder="1"/>
    <xf numFmtId="0" fontId="15" fillId="14" borderId="0" xfId="7" applyFont="1" applyFill="1" applyAlignment="1">
      <alignment horizontal="center"/>
    </xf>
    <xf numFmtId="0" fontId="15" fillId="14" borderId="0" xfId="7" applyFont="1" applyFill="1"/>
    <xf numFmtId="0" fontId="17" fillId="0" borderId="6" xfId="7" applyFont="1" applyBorder="1" applyAlignment="1">
      <alignment horizontal="center"/>
    </xf>
    <xf numFmtId="2" fontId="17" fillId="0" borderId="0" xfId="7" applyNumberFormat="1" applyFont="1" applyAlignment="1">
      <alignment horizontal="center"/>
    </xf>
    <xf numFmtId="0" fontId="17" fillId="0" borderId="0" xfId="7" applyFont="1" applyAlignment="1">
      <alignment horizontal="center"/>
    </xf>
    <xf numFmtId="0" fontId="17" fillId="15" borderId="0" xfId="7" applyFont="1" applyFill="1" applyAlignment="1">
      <alignment horizontal="center"/>
    </xf>
    <xf numFmtId="0" fontId="17" fillId="0" borderId="6" xfId="7" applyFont="1" applyBorder="1"/>
    <xf numFmtId="0" fontId="17" fillId="0" borderId="0" xfId="7" applyFont="1"/>
    <xf numFmtId="0" fontId="13" fillId="10" borderId="10" xfId="7" applyFont="1" applyFill="1" applyBorder="1"/>
    <xf numFmtId="0" fontId="13" fillId="0" borderId="8" xfId="7" applyFont="1" applyBorder="1"/>
    <xf numFmtId="0" fontId="13" fillId="0" borderId="2" xfId="7" applyFont="1" applyBorder="1"/>
    <xf numFmtId="0" fontId="13" fillId="0" borderId="9" xfId="7" applyFont="1" applyBorder="1"/>
    <xf numFmtId="0" fontId="0" fillId="0" borderId="0" xfId="0" applyAlignment="1">
      <alignment horizontal="left" vertical="center"/>
    </xf>
    <xf numFmtId="167" fontId="13" fillId="0" borderId="0" xfId="7" applyNumberFormat="1" applyFont="1"/>
    <xf numFmtId="167" fontId="0" fillId="0" borderId="0" xfId="0" applyNumberFormat="1" applyAlignment="1">
      <alignment horizontal="center" vertical="center"/>
    </xf>
    <xf numFmtId="0" fontId="1" fillId="2" borderId="0" xfId="1" applyAlignment="1">
      <alignment horizontal="center"/>
    </xf>
    <xf numFmtId="0" fontId="1" fillId="2" borderId="0" xfId="1" applyAlignment="1">
      <alignment horizontal="center" vertical="center"/>
    </xf>
    <xf numFmtId="0" fontId="0" fillId="10" borderId="4" xfId="0" applyFill="1" applyBorder="1"/>
    <xf numFmtId="0" fontId="0" fillId="0" borderId="1" xfId="0" applyBorder="1"/>
    <xf numFmtId="0" fontId="0" fillId="0" borderId="5" xfId="0" applyBorder="1"/>
    <xf numFmtId="0" fontId="0" fillId="16" borderId="7" xfId="0" applyFill="1" applyBorder="1"/>
    <xf numFmtId="0" fontId="0" fillId="14" borderId="9" xfId="0" applyFill="1" applyBorder="1"/>
    <xf numFmtId="0" fontId="0" fillId="10" borderId="4" xfId="0" applyFill="1" applyBorder="1" applyAlignment="1">
      <alignment horizontal="left"/>
    </xf>
    <xf numFmtId="0" fontId="0" fillId="0" borderId="1" xfId="0" applyBorder="1" applyAlignment="1">
      <alignment horizontal="left"/>
    </xf>
    <xf numFmtId="0" fontId="0" fillId="0" borderId="6" xfId="0" applyBorder="1"/>
    <xf numFmtId="0" fontId="0" fillId="17" borderId="0" xfId="0" applyFill="1"/>
    <xf numFmtId="0" fontId="0" fillId="17" borderId="7" xfId="0" applyFill="1" applyBorder="1"/>
    <xf numFmtId="0" fontId="0" fillId="0" borderId="7" xfId="0" applyBorder="1"/>
    <xf numFmtId="168" fontId="0" fillId="0" borderId="0" xfId="8" applyNumberFormat="1" applyFont="1" applyBorder="1"/>
    <xf numFmtId="43" fontId="0" fillId="0" borderId="0" xfId="0" applyNumberFormat="1"/>
    <xf numFmtId="169" fontId="0" fillId="16" borderId="0" xfId="0" applyNumberFormat="1" applyFill="1"/>
    <xf numFmtId="0" fontId="0" fillId="8" borderId="6" xfId="0" applyFill="1" applyBorder="1"/>
    <xf numFmtId="0" fontId="0" fillId="0" borderId="8" xfId="0" applyBorder="1"/>
    <xf numFmtId="0" fontId="0" fillId="0" borderId="9" xfId="0" applyBorder="1"/>
    <xf numFmtId="0" fontId="18" fillId="0" borderId="0" xfId="0" applyFont="1"/>
    <xf numFmtId="0" fontId="11" fillId="0" borderId="3" xfId="0" applyFont="1" applyBorder="1" applyAlignment="1">
      <alignment horizontal="centerContinuous"/>
    </xf>
    <xf numFmtId="0" fontId="1" fillId="2" borderId="0" xfId="1" applyBorder="1" applyAlignment="1"/>
    <xf numFmtId="0" fontId="1" fillId="2" borderId="2" xfId="1" applyBorder="1" applyAlignment="1"/>
    <xf numFmtId="0" fontId="1" fillId="18" borderId="0" xfId="9" applyBorder="1" applyAlignment="1" applyProtection="1">
      <alignment horizontal="left" vertical="top" wrapText="1"/>
    </xf>
    <xf numFmtId="0" fontId="1" fillId="18" borderId="0" xfId="9"/>
    <xf numFmtId="0" fontId="1" fillId="3" borderId="0" xfId="2" applyAlignment="1">
      <alignment horizontal="center"/>
    </xf>
    <xf numFmtId="0" fontId="1" fillId="3" borderId="0" xfId="2"/>
    <xf numFmtId="0" fontId="1" fillId="3" borderId="0" xfId="2" applyAlignment="1">
      <alignment horizontal="left" vertical="center" wrapText="1"/>
    </xf>
    <xf numFmtId="0" fontId="1" fillId="3" borderId="0" xfId="2" applyAlignment="1">
      <alignment horizontal="right"/>
    </xf>
    <xf numFmtId="0" fontId="13" fillId="10" borderId="0" xfId="7" applyFont="1" applyFill="1"/>
    <xf numFmtId="0" fontId="13" fillId="13" borderId="0" xfId="7" applyFont="1" applyFill="1"/>
    <xf numFmtId="0" fontId="13" fillId="9" borderId="0" xfId="7" applyFont="1" applyFill="1" applyAlignment="1">
      <alignment horizontal="center"/>
    </xf>
    <xf numFmtId="0" fontId="13" fillId="8" borderId="0" xfId="7" applyFont="1" applyFill="1"/>
    <xf numFmtId="166" fontId="13" fillId="8" borderId="0" xfId="7" applyNumberFormat="1" applyFont="1" applyFill="1"/>
    <xf numFmtId="0" fontId="13" fillId="0" borderId="10" xfId="7" applyFont="1" applyBorder="1" applyAlignment="1">
      <alignment horizontal="center"/>
    </xf>
    <xf numFmtId="166" fontId="13" fillId="0" borderId="10" xfId="7" applyNumberFormat="1" applyFont="1" applyBorder="1" applyAlignment="1">
      <alignment horizontal="center"/>
    </xf>
    <xf numFmtId="0" fontId="1" fillId="3" borderId="0" xfId="2" applyAlignment="1">
      <alignment horizontal="center" vertical="center"/>
    </xf>
    <xf numFmtId="0" fontId="0" fillId="3" borderId="0" xfId="2" applyFont="1" applyAlignment="1">
      <alignment horizontal="left" vertical="top" wrapText="1"/>
    </xf>
    <xf numFmtId="0" fontId="1" fillId="3" borderId="0" xfId="2" applyAlignment="1">
      <alignment horizontal="left" vertical="top" wrapText="1"/>
    </xf>
    <xf numFmtId="0" fontId="1" fillId="3" borderId="0" xfId="2" applyAlignment="1">
      <alignment horizontal="left" vertical="top"/>
    </xf>
    <xf numFmtId="0" fontId="0" fillId="0" borderId="0" xfId="0" applyAlignment="1">
      <alignment horizontal="left" vertical="top" wrapText="1" shrinkToFit="1"/>
    </xf>
    <xf numFmtId="0" fontId="0" fillId="0" borderId="0" xfId="0" applyAlignment="1">
      <alignment horizontal="center"/>
    </xf>
    <xf numFmtId="0" fontId="0" fillId="0" borderId="0" xfId="0" applyAlignment="1">
      <alignment horizontal="left" vertical="top" wrapText="1"/>
    </xf>
    <xf numFmtId="0" fontId="0" fillId="7" borderId="0" xfId="0" applyFill="1" applyAlignment="1">
      <alignment horizontal="left"/>
    </xf>
    <xf numFmtId="0" fontId="0" fillId="0" borderId="0" xfId="0" applyAlignment="1">
      <alignment horizontal="left"/>
    </xf>
    <xf numFmtId="16" fontId="0" fillId="7" borderId="0" xfId="0" applyNumberFormat="1"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horizontal="left" wrapText="1"/>
    </xf>
    <xf numFmtId="0" fontId="0" fillId="8" borderId="0" xfId="0" applyFill="1" applyAlignment="1">
      <alignment horizontal="left"/>
    </xf>
    <xf numFmtId="0" fontId="5" fillId="0" borderId="0" xfId="0" applyFont="1" applyAlignment="1">
      <alignment horizontal="left" wrapText="1"/>
    </xf>
    <xf numFmtId="0" fontId="0" fillId="0" borderId="0" xfId="0" applyAlignment="1">
      <alignment horizontal="center" wrapText="1"/>
    </xf>
    <xf numFmtId="0" fontId="13" fillId="0" borderId="0" xfId="7" applyFont="1" applyAlignment="1">
      <alignment horizontal="left" wrapText="1"/>
    </xf>
    <xf numFmtId="0" fontId="13" fillId="0" borderId="0" xfId="7" applyFont="1" applyAlignment="1">
      <alignment horizontal="left"/>
    </xf>
    <xf numFmtId="0" fontId="10" fillId="0" borderId="0" xfId="0" applyFont="1" applyAlignment="1">
      <alignment horizontal="left" vertical="top" wrapText="1"/>
    </xf>
    <xf numFmtId="0" fontId="10" fillId="0" borderId="0" xfId="0" applyFont="1" applyAlignment="1">
      <alignment horizontal="left"/>
    </xf>
    <xf numFmtId="0" fontId="10" fillId="0" borderId="0" xfId="0" applyFont="1" applyAlignment="1">
      <alignment horizontal="left" wrapText="1"/>
    </xf>
    <xf numFmtId="0" fontId="16" fillId="11" borderId="6" xfId="7" applyFont="1" applyFill="1" applyBorder="1" applyAlignment="1">
      <alignment horizontal="left"/>
    </xf>
    <xf numFmtId="0" fontId="16" fillId="11" borderId="0" xfId="7" applyFont="1" applyFill="1" applyAlignment="1">
      <alignment horizontal="left"/>
    </xf>
    <xf numFmtId="0" fontId="16" fillId="11" borderId="7" xfId="7" applyFont="1" applyFill="1" applyBorder="1" applyAlignment="1">
      <alignment horizontal="left"/>
    </xf>
    <xf numFmtId="0" fontId="16" fillId="12" borderId="8" xfId="7" applyFont="1" applyFill="1" applyBorder="1" applyAlignment="1">
      <alignment horizontal="left"/>
    </xf>
    <xf numFmtId="0" fontId="16" fillId="12" borderId="2" xfId="7" applyFont="1" applyFill="1" applyBorder="1" applyAlignment="1">
      <alignment horizontal="left"/>
    </xf>
    <xf numFmtId="0" fontId="16" fillId="12" borderId="9" xfId="7" applyFont="1" applyFill="1" applyBorder="1" applyAlignment="1">
      <alignment horizontal="left"/>
    </xf>
    <xf numFmtId="0" fontId="16" fillId="8" borderId="10" xfId="7" applyFont="1" applyFill="1" applyBorder="1" applyAlignment="1">
      <alignment horizontal="center"/>
    </xf>
    <xf numFmtId="0" fontId="16" fillId="0" borderId="6" xfId="7" applyFont="1" applyBorder="1" applyAlignment="1">
      <alignment horizontal="left" vertical="top" wrapText="1"/>
    </xf>
    <xf numFmtId="0" fontId="16" fillId="0" borderId="0" xfId="7" applyFont="1" applyAlignment="1">
      <alignment horizontal="left" vertical="top" wrapText="1"/>
    </xf>
    <xf numFmtId="0" fontId="16" fillId="0" borderId="7" xfId="7" applyFont="1" applyBorder="1" applyAlignment="1">
      <alignment horizontal="left" vertical="top" wrapText="1"/>
    </xf>
    <xf numFmtId="0" fontId="0" fillId="16" borderId="6" xfId="0" applyFill="1" applyBorder="1" applyAlignment="1">
      <alignment horizontal="left"/>
    </xf>
    <xf numFmtId="0" fontId="0" fillId="16" borderId="0" xfId="0" applyFill="1" applyAlignment="1">
      <alignment horizontal="left"/>
    </xf>
    <xf numFmtId="0" fontId="0" fillId="14" borderId="8" xfId="0" applyFill="1" applyBorder="1" applyAlignment="1">
      <alignment horizontal="left"/>
    </xf>
    <xf numFmtId="0" fontId="0" fillId="14" borderId="2" xfId="0" applyFill="1" applyBorder="1" applyAlignment="1">
      <alignment horizontal="left"/>
    </xf>
    <xf numFmtId="0" fontId="0" fillId="0" borderId="0" xfId="0" applyAlignment="1">
      <alignment horizontal="left" vertical="center" wrapText="1"/>
    </xf>
    <xf numFmtId="0" fontId="0" fillId="0" borderId="7" xfId="0" applyBorder="1" applyAlignment="1">
      <alignment horizontal="left" vertical="center" wrapText="1"/>
    </xf>
    <xf numFmtId="0" fontId="19" fillId="8" borderId="0" xfId="7" applyFont="1" applyFill="1"/>
    <xf numFmtId="0" fontId="13" fillId="12" borderId="0" xfId="7" applyFont="1" applyFill="1" applyAlignment="1">
      <alignment horizontal="center"/>
    </xf>
    <xf numFmtId="0" fontId="13" fillId="8" borderId="0" xfId="7" applyFont="1" applyFill="1" applyAlignment="1">
      <alignment horizontal="right"/>
    </xf>
    <xf numFmtId="2" fontId="13" fillId="8" borderId="0" xfId="7" applyNumberFormat="1" applyFont="1" applyFill="1"/>
    <xf numFmtId="0" fontId="13" fillId="8" borderId="0" xfId="7" applyFont="1" applyFill="1" applyAlignment="1">
      <alignment horizontal="center"/>
    </xf>
    <xf numFmtId="44" fontId="13" fillId="8" borderId="0" xfId="10" applyFont="1" applyFill="1" applyAlignment="1">
      <alignment horizontal="center"/>
    </xf>
    <xf numFmtId="164" fontId="13" fillId="0" borderId="0" xfId="7" applyNumberFormat="1" applyFont="1"/>
    <xf numFmtId="44" fontId="13" fillId="0" borderId="0" xfId="10" applyFont="1"/>
  </cellXfs>
  <cellStyles count="11">
    <cellStyle name="20% - Accent1" xfId="1" builtinId="30"/>
    <cellStyle name="20% - Accent2" xfId="4" builtinId="34"/>
    <cellStyle name="40% - Accent1" xfId="2" builtinId="31"/>
    <cellStyle name="40% - Accent2" xfId="9" builtinId="35"/>
    <cellStyle name="40% - Accent6" xfId="5" builtinId="51"/>
    <cellStyle name="60% - Accent1" xfId="3" builtinId="32"/>
    <cellStyle name="Comma" xfId="8" builtinId="3"/>
    <cellStyle name="Currency" xfId="10" builtinId="4"/>
    <cellStyle name="Hyperlink" xfId="6" builtinId="8"/>
    <cellStyle name="Normal" xfId="0" builtinId="0"/>
    <cellStyle name="Normal 2" xfId="7" xr:uid="{B36536BD-CD87-4447-A3DB-9E36CC8594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solution.xlsx]Q6-Disturbutor!PivotTable1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'Q6-Disturbutor'!$B$3</c:f>
              <c:strCache>
                <c:ptCount val="1"/>
                <c:pt idx="0">
                  <c:v>Count of Distributor Coded</c:v>
                </c:pt>
              </c:strCache>
            </c:strRef>
          </c:tx>
          <c:spPr>
            <a:solidFill>
              <a:schemeClr val="accent1"/>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'Q6-Disturbutor'!$B$4:$B$10</c:f>
              <c:numCache>
                <c:formatCode>General</c:formatCode>
                <c:ptCount val="6"/>
                <c:pt idx="0">
                  <c:v>25</c:v>
                </c:pt>
                <c:pt idx="1">
                  <c:v>17</c:v>
                </c:pt>
                <c:pt idx="2">
                  <c:v>103</c:v>
                </c:pt>
                <c:pt idx="3">
                  <c:v>26</c:v>
                </c:pt>
                <c:pt idx="4">
                  <c:v>18</c:v>
                </c:pt>
                <c:pt idx="5">
                  <c:v>22</c:v>
                </c:pt>
              </c:numCache>
            </c:numRef>
          </c:val>
          <c:extLst>
            <c:ext xmlns:c16="http://schemas.microsoft.com/office/drawing/2014/chart" uri="{C3380CC4-5D6E-409C-BE32-E72D297353CC}">
              <c16:uniqueId val="{00000000-AB10-CD41-B10C-461ECFA7284E}"/>
            </c:ext>
          </c:extLst>
        </c:ser>
        <c:ser>
          <c:idx val="1"/>
          <c:order val="1"/>
          <c:tx>
            <c:strRef>
              <c:f>'Q6-Disturbutor'!$C$3</c:f>
              <c:strCache>
                <c:ptCount val="1"/>
                <c:pt idx="0">
                  <c:v>Count of Distributor Coded2</c:v>
                </c:pt>
              </c:strCache>
            </c:strRef>
          </c:tx>
          <c:spPr>
            <a:solidFill>
              <a:schemeClr val="accent2"/>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'Q6-Disturbutor'!$C$4:$C$10</c:f>
              <c:numCache>
                <c:formatCode>0.00%</c:formatCode>
                <c:ptCount val="6"/>
                <c:pt idx="0">
                  <c:v>0.11848341232227488</c:v>
                </c:pt>
                <c:pt idx="1">
                  <c:v>8.0568720379146919E-2</c:v>
                </c:pt>
                <c:pt idx="2">
                  <c:v>0.4881516587677725</c:v>
                </c:pt>
                <c:pt idx="3">
                  <c:v>0.12322274881516587</c:v>
                </c:pt>
                <c:pt idx="4">
                  <c:v>8.5308056872037921E-2</c:v>
                </c:pt>
                <c:pt idx="5">
                  <c:v>0.10426540284360189</c:v>
                </c:pt>
              </c:numCache>
            </c:numRef>
          </c:val>
          <c:extLst>
            <c:ext xmlns:c16="http://schemas.microsoft.com/office/drawing/2014/chart" uri="{C3380CC4-5D6E-409C-BE32-E72D297353CC}">
              <c16:uniqueId val="{00000001-AB10-CD41-B10C-461ECFA7284E}"/>
            </c:ext>
          </c:extLst>
        </c:ser>
        <c:dLbls>
          <c:showLegendKey val="0"/>
          <c:showVal val="0"/>
          <c:showCatName val="0"/>
          <c:showSerName val="0"/>
          <c:showPercent val="0"/>
          <c:showBubbleSize val="0"/>
        </c:dLbls>
        <c:gapWidth val="219"/>
        <c:overlap val="-27"/>
        <c:axId val="1649725823"/>
        <c:axId val="1649727471"/>
      </c:barChart>
      <c:catAx>
        <c:axId val="16497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7471"/>
        <c:crosses val="autoZero"/>
        <c:auto val="1"/>
        <c:lblAlgn val="ctr"/>
        <c:lblOffset val="100"/>
        <c:noMultiLvlLbl val="0"/>
      </c:catAx>
      <c:valAx>
        <c:axId val="16497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[Alireza exam solution.xlsx]Q6-Genre!PivotTable2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'Q6-Genre'!$B$3</c:f>
              <c:strCache>
                <c:ptCount val="1"/>
                <c:pt idx="0">
                  <c:v>Count of Genre Coded</c:v>
                </c:pt>
              </c:strCache>
            </c:strRef>
          </c:tx>
          <c:spPr>
            <a:solidFill>
              <a:schemeClr val="accent1"/>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'Q6-Genre'!$B$4:$B$10</c:f>
              <c:numCache>
                <c:formatCode>General</c:formatCode>
                <c:ptCount val="6"/>
                <c:pt idx="0">
                  <c:v>20</c:v>
                </c:pt>
                <c:pt idx="1">
                  <c:v>23</c:v>
                </c:pt>
                <c:pt idx="2">
                  <c:v>56</c:v>
                </c:pt>
                <c:pt idx="3">
                  <c:v>54</c:v>
                </c:pt>
                <c:pt idx="4">
                  <c:v>32</c:v>
                </c:pt>
                <c:pt idx="5">
                  <c:v>26</c:v>
                </c:pt>
              </c:numCache>
            </c:numRef>
          </c:val>
          <c:extLst>
            <c:ext xmlns:c16="http://schemas.microsoft.com/office/drawing/2014/chart" uri="{C3380CC4-5D6E-409C-BE32-E72D297353CC}">
              <c16:uniqueId val="{00000000-80A9-7241-879E-5EB8913725A5}"/>
            </c:ext>
          </c:extLst>
        </c:ser>
        <c:ser>
          <c:idx val="1"/>
          <c:order val="1"/>
          <c:tx>
            <c:strRef>
              <c:f>'Q6-Genre'!$C$3</c:f>
              <c:strCache>
                <c:ptCount val="1"/>
                <c:pt idx="0">
                  <c:v>Count of Genre Coded2</c:v>
                </c:pt>
              </c:strCache>
            </c:strRef>
          </c:tx>
          <c:spPr>
            <a:solidFill>
              <a:schemeClr val="accent2"/>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'Q6-Genre'!$C$4:$C$10</c:f>
              <c:numCache>
                <c:formatCode>0.00%</c:formatCode>
                <c:ptCount val="6"/>
                <c:pt idx="0">
                  <c:v>9.4786729857819899E-2</c:v>
                </c:pt>
                <c:pt idx="1">
                  <c:v>0.10900473933649289</c:v>
                </c:pt>
                <c:pt idx="2">
                  <c:v>0.26540284360189575</c:v>
                </c:pt>
                <c:pt idx="3">
                  <c:v>0.25592417061611372</c:v>
                </c:pt>
                <c:pt idx="4">
                  <c:v>0.15165876777251186</c:v>
                </c:pt>
                <c:pt idx="5">
                  <c:v>0.12322274881516587</c:v>
                </c:pt>
              </c:numCache>
            </c:numRef>
          </c:val>
          <c:extLst>
            <c:ext xmlns:c16="http://schemas.microsoft.com/office/drawing/2014/chart" uri="{C3380CC4-5D6E-409C-BE32-E72D297353CC}">
              <c16:uniqueId val="{00000001-80A9-7241-879E-5EB8913725A5}"/>
            </c:ext>
          </c:extLst>
        </c:ser>
        <c:dLbls>
          <c:showLegendKey val="0"/>
          <c:showVal val="0"/>
          <c:showCatName val="0"/>
          <c:showSerName val="0"/>
          <c:showPercent val="0"/>
          <c:showBubbleSize val="0"/>
        </c:dLbls>
        <c:gapWidth val="219"/>
        <c:overlap val="-27"/>
        <c:axId val="1245482127"/>
        <c:axId val="1245023535"/>
      </c:barChart>
      <c:catAx>
        <c:axId val="12454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3535"/>
        <c:crosses val="autoZero"/>
        <c:auto val="1"/>
        <c:lblAlgn val="ctr"/>
        <c:lblOffset val="100"/>
        <c:noMultiLvlLbl val="0"/>
      </c:catAx>
      <c:valAx>
        <c:axId val="1245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'Q11'!$C$1</c:f>
              <c:strCache>
                <c:ptCount val="1"/>
                <c:pt idx="0">
                  <c:v>Years Previous Experience</c:v>
                </c:pt>
              </c:strCache>
            </c:strRef>
          </c:tx>
          <c:spPr>
            <a:ln w="19050" cap="rnd">
              <a:noFill/>
              <a:round/>
            </a:ln>
            <a:effectLst/>
          </c:spPr>
          <c:marker>
            <c:symbol val="circle"/>
            <c:size val="5"/>
            <c:spPr>
              <a:solidFill>
                <a:schemeClr val="accent2"/>
              </a:solidFill>
              <a:ln w="9525">
                <a:solidFill>
                  <a:schemeClr val="accent2"/>
                </a:solidFill>
              </a:ln>
              <a:effectLst/>
            </c:spPr>
          </c:marker>
          <c:xVal>
            <c:numRef>
              <c:f>'Q11'!$B$2:$B$47</c:f>
              <c:numCache>
                <c:formatCode>"$"#,##0</c:formatCode>
                <c:ptCount val="46"/>
                <c:pt idx="0">
                  <c:v>65487</c:v>
                </c:pt>
                <c:pt idx="1">
                  <c:v>46184</c:v>
                </c:pt>
                <c:pt idx="2">
                  <c:v>32782</c:v>
                </c:pt>
                <c:pt idx="3">
                  <c:v>54899</c:v>
                </c:pt>
                <c:pt idx="4">
                  <c:v>34869</c:v>
                </c:pt>
                <c:pt idx="5">
                  <c:v>35487</c:v>
                </c:pt>
                <c:pt idx="6">
                  <c:v>26548</c:v>
                </c:pt>
                <c:pt idx="7">
                  <c:v>32920</c:v>
                </c:pt>
                <c:pt idx="8">
                  <c:v>29548</c:v>
                </c:pt>
                <c:pt idx="9">
                  <c:v>34231</c:v>
                </c:pt>
                <c:pt idx="10">
                  <c:v>23654</c:v>
                </c:pt>
                <c:pt idx="11">
                  <c:v>39331</c:v>
                </c:pt>
                <c:pt idx="12">
                  <c:v>36512</c:v>
                </c:pt>
                <c:pt idx="13">
                  <c:v>35467</c:v>
                </c:pt>
                <c:pt idx="14">
                  <c:v>68425</c:v>
                </c:pt>
                <c:pt idx="15">
                  <c:v>35468</c:v>
                </c:pt>
                <c:pt idx="16">
                  <c:v>36578</c:v>
                </c:pt>
                <c:pt idx="17">
                  <c:v>39828</c:v>
                </c:pt>
                <c:pt idx="18">
                  <c:v>36487</c:v>
                </c:pt>
                <c:pt idx="19">
                  <c:v>37548</c:v>
                </c:pt>
                <c:pt idx="20">
                  <c:v>31528</c:v>
                </c:pt>
                <c:pt idx="21">
                  <c:v>34632</c:v>
                </c:pt>
                <c:pt idx="22">
                  <c:v>46211</c:v>
                </c:pt>
                <c:pt idx="23">
                  <c:v>29876</c:v>
                </c:pt>
                <c:pt idx="24">
                  <c:v>43674</c:v>
                </c:pt>
                <c:pt idx="25">
                  <c:v>38985</c:v>
                </c:pt>
                <c:pt idx="26">
                  <c:v>53234</c:v>
                </c:pt>
                <c:pt idx="27">
                  <c:v>51698</c:v>
                </c:pt>
                <c:pt idx="28">
                  <c:v>41889</c:v>
                </c:pt>
                <c:pt idx="29">
                  <c:v>38791</c:v>
                </c:pt>
                <c:pt idx="30">
                  <c:v>69246</c:v>
                </c:pt>
                <c:pt idx="31">
                  <c:v>48695</c:v>
                </c:pt>
                <c:pt idx="32">
                  <c:v>34987</c:v>
                </c:pt>
                <c:pt idx="33">
                  <c:v>28985</c:v>
                </c:pt>
                <c:pt idx="34">
                  <c:v>35631</c:v>
                </c:pt>
                <c:pt idx="35">
                  <c:v>54679</c:v>
                </c:pt>
                <c:pt idx="36">
                  <c:v>39743</c:v>
                </c:pt>
                <c:pt idx="37">
                  <c:v>41255</c:v>
                </c:pt>
                <c:pt idx="38">
                  <c:v>36431</c:v>
                </c:pt>
                <c:pt idx="39">
                  <c:v>26578</c:v>
                </c:pt>
                <c:pt idx="40">
                  <c:v>47536</c:v>
                </c:pt>
                <c:pt idx="41">
                  <c:v>36571</c:v>
                </c:pt>
                <c:pt idx="42">
                  <c:v>56326</c:v>
                </c:pt>
                <c:pt idx="43">
                  <c:v>31425</c:v>
                </c:pt>
                <c:pt idx="44">
                  <c:v>24749</c:v>
                </c:pt>
                <c:pt idx="45">
                  <c:v>26452</c:v>
                </c:pt>
              </c:numCache>
            </c:numRef>
          </c:xVal>
          <c:yVal>
            <c:numRef>
              <c:f>'Q11'!$C$2:$C$47</c:f>
              <c:numCache>
                <c:formatCode>General</c:formatCode>
                <c:ptCount val="46"/>
                <c:pt idx="0">
                  <c:v>0</c:v>
                </c:pt>
                <c:pt idx="1">
                  <c:v>3</c:v>
                </c:pt>
                <c:pt idx="2">
                  <c:v>1</c:v>
                </c:pt>
                <c:pt idx="3">
                  <c:v>5</c:v>
                </c:pt>
                <c:pt idx="4">
                  <c:v>5</c:v>
                </c:pt>
                <c:pt idx="5">
                  <c:v>2</c:v>
                </c:pt>
                <c:pt idx="6">
                  <c:v>1</c:v>
                </c:pt>
                <c:pt idx="7">
                  <c:v>3</c:v>
                </c:pt>
                <c:pt idx="8">
                  <c:v>6</c:v>
                </c:pt>
                <c:pt idx="9">
                  <c:v>2</c:v>
                </c:pt>
                <c:pt idx="10">
                  <c:v>0</c:v>
                </c:pt>
                <c:pt idx="11">
                  <c:v>3</c:v>
                </c:pt>
                <c:pt idx="12">
                  <c:v>6</c:v>
                </c:pt>
                <c:pt idx="13">
                  <c:v>6</c:v>
                </c:pt>
                <c:pt idx="14">
                  <c:v>2</c:v>
                </c:pt>
                <c:pt idx="15">
                  <c:v>5</c:v>
                </c:pt>
                <c:pt idx="16">
                  <c:v>4</c:v>
                </c:pt>
                <c:pt idx="17">
                  <c:v>6</c:v>
                </c:pt>
                <c:pt idx="18">
                  <c:v>5</c:v>
                </c:pt>
                <c:pt idx="19">
                  <c:v>9</c:v>
                </c:pt>
                <c:pt idx="20">
                  <c:v>11</c:v>
                </c:pt>
                <c:pt idx="21">
                  <c:v>4</c:v>
                </c:pt>
                <c:pt idx="22">
                  <c:v>5</c:v>
                </c:pt>
                <c:pt idx="23">
                  <c:v>0</c:v>
                </c:pt>
                <c:pt idx="24">
                  <c:v>9</c:v>
                </c:pt>
                <c:pt idx="25">
                  <c:v>7</c:v>
                </c:pt>
                <c:pt idx="26">
                  <c:v>0</c:v>
                </c:pt>
                <c:pt idx="27">
                  <c:v>6</c:v>
                </c:pt>
                <c:pt idx="28">
                  <c:v>16</c:v>
                </c:pt>
                <c:pt idx="29">
                  <c:v>4</c:v>
                </c:pt>
                <c:pt idx="30">
                  <c:v>3</c:v>
                </c:pt>
                <c:pt idx="31">
                  <c:v>19</c:v>
                </c:pt>
                <c:pt idx="32">
                  <c:v>6</c:v>
                </c:pt>
                <c:pt idx="33">
                  <c:v>1</c:v>
                </c:pt>
                <c:pt idx="34">
                  <c:v>4</c:v>
                </c:pt>
                <c:pt idx="35">
                  <c:v>3</c:v>
                </c:pt>
                <c:pt idx="36">
                  <c:v>6</c:v>
                </c:pt>
                <c:pt idx="37">
                  <c:v>4</c:v>
                </c:pt>
                <c:pt idx="38">
                  <c:v>4</c:v>
                </c:pt>
                <c:pt idx="39">
                  <c:v>6</c:v>
                </c:pt>
                <c:pt idx="40">
                  <c:v>5</c:v>
                </c:pt>
                <c:pt idx="41">
                  <c:v>1</c:v>
                </c:pt>
                <c:pt idx="42">
                  <c:v>3</c:v>
                </c:pt>
                <c:pt idx="43">
                  <c:v>6</c:v>
                </c:pt>
                <c:pt idx="44">
                  <c:v>2</c:v>
                </c:pt>
                <c:pt idx="45">
                  <c:v>3</c:v>
                </c:pt>
              </c:numCache>
            </c:numRef>
          </c:yVal>
          <c:smooth val="0"/>
          <c:extLst>
            <c:ext xmlns:c16="http://schemas.microsoft.com/office/drawing/2014/chart" uri="{C3380CC4-5D6E-409C-BE32-E72D297353CC}">
              <c16:uniqueId val="{00000001-AFF2-1C41-A03C-0FC724B13500}"/>
            </c:ext>
          </c:extLst>
        </c:ser>
        <c:dLbls>
          <c:showLegendKey val="0"/>
          <c:showVal val="0"/>
          <c:showCatName val="0"/>
          <c:showSerName val="0"/>
          <c:showPercent val="0"/>
          <c:showBubbleSize val="0"/>
        </c:dLbls>
        <c:axId val="1587511551"/>
        <c:axId val="1646931407"/>
      </c:scatterChart>
      <c:valAx>
        <c:axId val="1587511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31407"/>
        <c:crosses val="autoZero"/>
        <c:crossBetween val="midCat"/>
      </c:valAx>
      <c:valAx>
        <c:axId val="16469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539750</xdr:colOff>
      <xdr:row>2</xdr:row>
      <xdr:rowOff>25400</xdr:rowOff>
    </xdr:from>
    <xdr:to>
      <xdr:col>9</xdr:col>
      <xdr:colOff>158750</xdr:colOff>
      <xdr:row>15</xdr:row>
      <xdr:rowOff>127000</xdr:rowOff>
    </xdr:to>
    <xdr:graphicFrame macro="">
      <xdr:nvGraphicFramePr>
        <xdr:cNvPr id="2" name="Chart 1">
          <a:extLst>
            <a:ext uri="{FF2B5EF4-FFF2-40B4-BE49-F238E27FC236}">
              <a16:creationId xmlns:a16="http://schemas.microsoft.com/office/drawing/2014/main" id="{C4061266-0F63-EC76-0955-2FB2F4BF1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76200</xdr:rowOff>
    </xdr:from>
    <xdr:to>
      <xdr:col>9</xdr:col>
      <xdr:colOff>419100</xdr:colOff>
      <xdr:row>15</xdr:row>
      <xdr:rowOff>177800</xdr:rowOff>
    </xdr:to>
    <xdr:graphicFrame macro="">
      <xdr:nvGraphicFramePr>
        <xdr:cNvPr id="2" name="Chart 1">
          <a:extLst>
            <a:ext uri="{FF2B5EF4-FFF2-40B4-BE49-F238E27FC236}">
              <a16:creationId xmlns:a16="http://schemas.microsoft.com/office/drawing/2014/main" id="{C5B14829-9C1B-2CE2-E0CA-F562A42CC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82550</xdr:colOff>
      <xdr:row>2</xdr:row>
      <xdr:rowOff>165100</xdr:rowOff>
    </xdr:from>
    <xdr:to>
      <xdr:col>16</xdr:col>
      <xdr:colOff>425450</xdr:colOff>
      <xdr:row>16</xdr:row>
      <xdr:rowOff>63500</xdr:rowOff>
    </xdr:to>
    <xdr:graphicFrame macro="">
      <xdr:nvGraphicFramePr>
        <xdr:cNvPr id="2" name="Chart 1">
          <a:extLst>
            <a:ext uri="{FF2B5EF4-FFF2-40B4-BE49-F238E27FC236}">
              <a16:creationId xmlns:a16="http://schemas.microsoft.com/office/drawing/2014/main" id="{8378BC42-F713-07BC-12F1-523567B7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hassani Alireza" refreshedDate="44928.768812731483" createdVersion="8" refreshedVersion="8" minRefreshableVersion="3" recordCount="211" xr:uid="{5F838C6C-FF72-B84F-BF8A-19FD9A7A99D0}">
  <cacheSource type="worksheet">
    <worksheetSource ref="A1:L212" sheet="Q6"/>
  </cacheSource>
  <cacheFields count="12">
    <cacheField name="Index" numFmtId="0">
      <sharedItems containsSemiMixedTypes="0" containsString="0" containsNumber="1" containsInteger="1" minValue="1" maxValue="211" count="2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sharedItems>
    </cacheField>
    <cacheField name="Movie" numFmtId="0">
      <sharedItems containsMixedTypes="1" containsNumber="1" containsInteger="1" minValue="300" maxValue="1408"/>
    </cacheField>
    <cacheField name="Distributor" numFmtId="0">
      <sharedItems/>
    </cacheField>
    <cacheField name="Distributor Coded" numFmtId="0">
      <sharedItems count="6">
        <s v="others"/>
        <s v="Sony Pictures"/>
        <s v="Warner Bros."/>
        <s v="20th Century Fox"/>
        <s v="Fox Searchlight"/>
        <s v="Universal"/>
      </sharedItems>
    </cacheField>
    <cacheField name="Genre" numFmtId="0">
      <sharedItems/>
    </cacheField>
    <cacheField name="Genre Coded" numFmtId="0">
      <sharedItems count="6">
        <s v="others"/>
        <s v="Drama"/>
        <s v="Action"/>
        <s v="Adventure"/>
        <s v="Comedy"/>
        <s v="Thriller/Suspense"/>
      </sharedItems>
    </cacheField>
    <cacheField name="7-day Gross" numFmtId="167">
      <sharedItems containsString="0" containsBlank="1" containsNumber="1" containsInteger="1" minValue="6795" maxValue="182070572"/>
    </cacheField>
    <cacheField name="14-day Gross" numFmtId="167">
      <sharedItems containsString="0" containsBlank="1" containsNumber="1" containsInteger="1" minValue="166581" maxValue="253357629"/>
    </cacheField>
    <cacheField name="Total US Gross" numFmtId="167">
      <sharedItems containsSemiMixedTypes="0" containsString="0" containsNumber="1" containsInteger="1" minValue="6795" maxValue="423315812"/>
    </cacheField>
    <cacheField name="International Gross" numFmtId="167">
      <sharedItems containsString="0" containsBlank="1" containsNumber="1" containsInteger="1" minValue="41106" maxValue="651576067"/>
    </cacheField>
    <cacheField name="US DVD Sales" numFmtId="167">
      <sharedItems containsString="0" containsBlank="1" containsNumber="1" containsInteger="1" minValue="853973" maxValue="320671450"/>
    </cacheField>
    <cacheField name="Budget" numFmtId="167">
      <sharedItems containsMixedTypes="1" containsNumber="1" containsInteger="1" minValue="150000" maxValue="3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The Texas Chainsaw Massacre: The Beginning"/>
    <s v="New Line"/>
    <x v="0"/>
    <s v="Horror"/>
    <x v="0"/>
    <n v="22707121"/>
    <n v="32109139"/>
    <n v="39517763"/>
    <n v="11000000"/>
    <n v="15909367"/>
    <n v="16000000"/>
  </r>
  <r>
    <x v="1"/>
    <s v="Year of the Dog"/>
    <s v="Paramount Vantage"/>
    <x v="0"/>
    <s v="Drama"/>
    <x v="1"/>
    <n v="141803"/>
    <n v="318598"/>
    <n v="1540141"/>
    <m/>
    <m/>
    <s v=""/>
  </r>
  <r>
    <x v="2"/>
    <s v="War"/>
    <s v="Lionsgate"/>
    <x v="0"/>
    <s v="Action"/>
    <x v="2"/>
    <n v="12839402"/>
    <m/>
    <n v="22466994"/>
    <n v="18200000"/>
    <n v="27040983"/>
    <n v="25000000"/>
  </r>
  <r>
    <x v="3"/>
    <s v="Stomp the Yard"/>
    <s v="Sony Pictures"/>
    <x v="1"/>
    <s v="Drama"/>
    <x v="1"/>
    <n v="28263594"/>
    <n v="42853277"/>
    <n v="61356221"/>
    <n v="15000000"/>
    <n v="33166898"/>
    <n v="14000000"/>
  </r>
  <r>
    <x v="4"/>
    <s v="The Illusionist"/>
    <s v="Freestyle Releasing"/>
    <x v="0"/>
    <s v="Drama"/>
    <x v="1"/>
    <m/>
    <m/>
    <n v="39868642"/>
    <n v="44407533"/>
    <n v="38189217"/>
    <n v="16500000"/>
  </r>
  <r>
    <x v="5"/>
    <s v="Pirates of the Caribbean: At World's End"/>
    <s v="Buena Vista"/>
    <x v="0"/>
    <s v="Adventure"/>
    <x v="3"/>
    <n v="173339068"/>
    <n v="232297818"/>
    <n v="309420425"/>
    <n v="651576067"/>
    <n v="295701718"/>
    <n v="300000000"/>
  </r>
  <r>
    <x v="6"/>
    <s v="Sicko"/>
    <s v="Weinstein Co."/>
    <x v="0"/>
    <s v="Documentary"/>
    <x v="0"/>
    <m/>
    <m/>
    <n v="24538513"/>
    <n v="9000000"/>
    <n v="17375592"/>
    <n v="9000000"/>
  </r>
  <r>
    <x v="7"/>
    <s v="Babel"/>
    <s v="Paramount Vantage"/>
    <x v="0"/>
    <s v="Drama"/>
    <x v="1"/>
    <m/>
    <m/>
    <n v="34302837"/>
    <n v="101000000"/>
    <n v="31456221"/>
    <n v="20000000"/>
  </r>
  <r>
    <x v="8"/>
    <s v="Ghost Rider"/>
    <s v="Sony Pictures"/>
    <x v="1"/>
    <s v="Action"/>
    <x v="2"/>
    <n v="58960097"/>
    <n v="83257376"/>
    <n v="115802596"/>
    <n v="121900000"/>
    <n v="103699106"/>
    <n v="120000000"/>
  </r>
  <r>
    <x v="9"/>
    <s v="Saw III"/>
    <s v="Lionsgate"/>
    <x v="0"/>
    <s v="Horror"/>
    <x v="0"/>
    <n v="44576835"/>
    <n v="63279443"/>
    <n v="80238724"/>
    <n v="83638091"/>
    <n v="47124617"/>
    <n v="10000000"/>
  </r>
  <r>
    <x v="10"/>
    <s v="World Trade Center"/>
    <s v="Paramount Pictures"/>
    <x v="0"/>
    <s v="Drama"/>
    <x v="1"/>
    <m/>
    <m/>
    <n v="70278893"/>
    <n v="93000000"/>
    <n v="36856697"/>
    <n v="65000000"/>
  </r>
  <r>
    <x v="11"/>
    <s v="Beerfest"/>
    <s v="Warner Bros."/>
    <x v="2"/>
    <s v="Comedy"/>
    <x v="4"/>
    <n v="10151951"/>
    <n v="15786241"/>
    <n v="19185184"/>
    <n v="974132"/>
    <n v="28372842"/>
    <s v=""/>
  </r>
  <r>
    <x v="12"/>
    <s v="Ocean's Thirteen"/>
    <s v="Warner Bros."/>
    <x v="2"/>
    <s v="Adventure"/>
    <x v="3"/>
    <n v="50705336"/>
    <n v="79668309"/>
    <n v="117144465"/>
    <n v="194600000"/>
    <n v="47716836"/>
    <n v="85000000"/>
  </r>
  <r>
    <x v="13"/>
    <s v="Amazing Grace"/>
    <s v="Samuel Goldwyn Films"/>
    <x v="0"/>
    <s v="Drama"/>
    <x v="1"/>
    <n v="5200372"/>
    <m/>
    <n v="21214987"/>
    <n v="6771432"/>
    <n v="25275167"/>
    <s v=""/>
  </r>
  <r>
    <x v="14"/>
    <s v="Shrek the Third"/>
    <s v="Paramount Pictures"/>
    <x v="0"/>
    <s v="Adventure"/>
    <x v="3"/>
    <n v="150338458"/>
    <n v="227906792"/>
    <n v="322719944"/>
    <n v="476238218"/>
    <n v="174342569"/>
    <n v="160000000"/>
  </r>
  <r>
    <x v="15"/>
    <s v="The Holiday"/>
    <s v="Sony Pictures"/>
    <x v="1"/>
    <s v="Romantic Comedy"/>
    <x v="0"/>
    <n v="17110339"/>
    <n v="30092962"/>
    <n v="63280000"/>
    <n v="141910324"/>
    <n v="71202459"/>
    <n v="85000000"/>
  </r>
  <r>
    <x v="16"/>
    <s v="Deck the Halls"/>
    <s v="20th Century Fox"/>
    <x v="3"/>
    <s v="Comedy"/>
    <x v="4"/>
    <m/>
    <m/>
    <n v="35093569"/>
    <n v="12137501"/>
    <n v="28291848"/>
    <s v=""/>
  </r>
  <r>
    <x v="17"/>
    <s v="The Namesake"/>
    <s v="Fox Searchlight"/>
    <x v="4"/>
    <s v="Drama"/>
    <x v="1"/>
    <n v="361518"/>
    <n v="1333480"/>
    <n v="13610521"/>
    <n v="6569588"/>
    <n v="9345626"/>
    <s v=""/>
  </r>
  <r>
    <x v="18"/>
    <s v="Déjà Vu"/>
    <s v="Buena Vista"/>
    <x v="0"/>
    <s v="Thriller/Suspense"/>
    <x v="5"/>
    <m/>
    <m/>
    <n v="64038616"/>
    <n v="117000000"/>
    <n v="40473916"/>
    <n v="80000000"/>
  </r>
  <r>
    <x v="19"/>
    <s v="Running With Scissors"/>
    <s v="Sony Pictures"/>
    <x v="1"/>
    <s v="Comedy"/>
    <x v="4"/>
    <m/>
    <n v="3660628"/>
    <n v="6775659"/>
    <n v="437970"/>
    <n v="1877732"/>
    <n v="12000000"/>
  </r>
  <r>
    <x v="20"/>
    <s v="Ratatouille"/>
    <s v="Buena Vista"/>
    <x v="0"/>
    <s v="Comedy"/>
    <x v="4"/>
    <n v="80517305"/>
    <n v="124984886"/>
    <n v="206445654"/>
    <n v="418000000"/>
    <n v="189036784"/>
    <n v="150000000"/>
  </r>
  <r>
    <x v="21"/>
    <s v="The Hills Have Eyes II"/>
    <s v="Fox Searchlight"/>
    <x v="4"/>
    <s v="Horror"/>
    <x v="0"/>
    <n v="11883609"/>
    <n v="17579582"/>
    <n v="20804166"/>
    <n v="16662372"/>
    <n v="30466195"/>
    <n v="15000000"/>
  </r>
  <r>
    <x v="22"/>
    <s v="Fast Food Nation"/>
    <s v="Fox Searchlight"/>
    <x v="4"/>
    <s v="Drama"/>
    <x v="1"/>
    <n v="580363"/>
    <n v="853713"/>
    <n v="1005539"/>
    <m/>
    <m/>
    <s v=""/>
  </r>
  <r>
    <x v="23"/>
    <s v="Nancy Drew"/>
    <s v="Warner Bros."/>
    <x v="2"/>
    <s v="Thriller/Suspense"/>
    <x v="5"/>
    <n v="11687594"/>
    <n v="19334739"/>
    <n v="25584685"/>
    <n v="5000000"/>
    <n v="10392745"/>
    <s v=""/>
  </r>
  <r>
    <x v="24"/>
    <s v="28 Weeks Later"/>
    <s v="20th Century Fox"/>
    <x v="3"/>
    <s v="Horror"/>
    <x v="0"/>
    <n v="13460756"/>
    <n v="21121250"/>
    <n v="28638916"/>
    <n v="35599524"/>
    <n v="24333111"/>
    <s v=""/>
  </r>
  <r>
    <x v="25"/>
    <s v="The Condemned"/>
    <s v="Lionsgate"/>
    <x v="0"/>
    <s v="Action"/>
    <x v="2"/>
    <n v="4947445"/>
    <n v="6769217"/>
    <n v="7371706"/>
    <m/>
    <m/>
    <s v=""/>
  </r>
  <r>
    <x v="26"/>
    <s v="Employee of the Month"/>
    <s v="Lionsgate"/>
    <x v="0"/>
    <s v="Comedy"/>
    <x v="4"/>
    <n v="14310416"/>
    <n v="21038727"/>
    <n v="28444855"/>
    <n v="9672863"/>
    <n v="21061839"/>
    <n v="10000000"/>
  </r>
  <r>
    <x v="27"/>
    <s v="Man of the Year"/>
    <s v="Universal"/>
    <x v="5"/>
    <s v="Comedy"/>
    <x v="4"/>
    <n v="15480880"/>
    <n v="24146540"/>
    <n v="37442180"/>
    <m/>
    <m/>
    <s v=""/>
  </r>
  <r>
    <x v="28"/>
    <s v="The Bourne Ultimatum"/>
    <s v="Universal"/>
    <x v="5"/>
    <s v="Action"/>
    <x v="2"/>
    <n v="98673300"/>
    <n v="144820320"/>
    <n v="227471070"/>
    <n v="214690492"/>
    <n v="123288965"/>
    <n v="130000000"/>
  </r>
  <r>
    <x v="29"/>
    <s v="All the King's Men"/>
    <s v="Sony Pictures"/>
    <x v="1"/>
    <s v="Drama"/>
    <x v="1"/>
    <n v="4686955"/>
    <m/>
    <n v="7221458"/>
    <n v="2300000"/>
    <m/>
    <n v="55000000"/>
  </r>
  <r>
    <x v="30"/>
    <s v="Turistas"/>
    <s v="20th Century Fox"/>
    <x v="3"/>
    <s v="Thriller/Suspense"/>
    <x v="5"/>
    <n v="4540030"/>
    <n v="6437413"/>
    <n v="7027762"/>
    <n v="7293308"/>
    <n v="3507046"/>
    <n v="10000000"/>
  </r>
  <r>
    <x v="31"/>
    <s v="I Now Pronounce You Chuck and Larry"/>
    <s v="Universal"/>
    <x v="5"/>
    <s v="Comedy"/>
    <x v="4"/>
    <n v="52547115"/>
    <n v="81169105"/>
    <n v="119725280"/>
    <n v="65983182"/>
    <n v="69258990"/>
    <n v="85000000"/>
  </r>
  <r>
    <x v="32"/>
    <s v="Fantastic Four: Rise of the Silver Surfer"/>
    <s v="20th Century Fox"/>
    <x v="3"/>
    <s v="Action"/>
    <x v="2"/>
    <n v="77453559"/>
    <n v="105800808"/>
    <n v="131921738"/>
    <n v="156293581"/>
    <n v="62251422"/>
    <n v="120000000"/>
  </r>
  <r>
    <x v="33"/>
    <s v="The Nativity Story"/>
    <s v="New Line"/>
    <x v="0"/>
    <s v="Drama"/>
    <x v="1"/>
    <n v="10239000"/>
    <n v="18373000"/>
    <n v="37629831"/>
    <n v="8802433"/>
    <n v="26111634"/>
    <n v="35000000"/>
  </r>
  <r>
    <x v="34"/>
    <s v="Thank You For Smoking"/>
    <s v="Fox Searchlight"/>
    <x v="4"/>
    <s v="Black Comedy"/>
    <x v="0"/>
    <m/>
    <m/>
    <n v="24793509"/>
    <n v="14438702"/>
    <n v="16644189"/>
    <n v="7500000"/>
  </r>
  <r>
    <x v="35"/>
    <s v="Casino Royale"/>
    <s v="MGM"/>
    <x v="0"/>
    <s v="Action"/>
    <x v="2"/>
    <n v="63267784"/>
    <n v="100763154"/>
    <n v="167365000"/>
    <n v="429000000"/>
    <n v="79665820"/>
    <n v="102000000"/>
  </r>
  <r>
    <x v="36"/>
    <s v="Miami Vice"/>
    <s v="Universal"/>
    <x v="5"/>
    <s v="Action"/>
    <x v="2"/>
    <n v="36056785"/>
    <n v="50564950"/>
    <n v="63478838"/>
    <n v="100339718"/>
    <n v="37640111"/>
    <n v="135000000"/>
  </r>
  <r>
    <x v="37"/>
    <s v="The Transformers"/>
    <s v="Paramount Pictures"/>
    <x v="0"/>
    <s v="Action"/>
    <x v="2"/>
    <m/>
    <n v="228950080"/>
    <n v="319246193"/>
    <n v="389026399"/>
    <n v="290541120"/>
    <n v="151000000"/>
  </r>
  <r>
    <x v="38"/>
    <s v="Unaccompanied Minors"/>
    <s v="Warner Bros."/>
    <x v="2"/>
    <s v="Comedy"/>
    <x v="4"/>
    <n v="6547915"/>
    <m/>
    <n v="16655224"/>
    <n v="5293990"/>
    <n v="7035302"/>
    <n v="25000000"/>
  </r>
  <r>
    <x v="39"/>
    <s v="Hannibal Rising"/>
    <s v="Weinstein Co."/>
    <x v="0"/>
    <s v="Thriller/Suspense"/>
    <x v="5"/>
    <n v="16662340"/>
    <n v="24157310"/>
    <n v="27669725"/>
    <n v="52913586"/>
    <n v="23317001"/>
    <n v="50000000"/>
  </r>
  <r>
    <x v="40"/>
    <s v="Pride"/>
    <s v="Lionsgate"/>
    <x v="0"/>
    <s v="Drama"/>
    <x v="1"/>
    <n v="4295317"/>
    <m/>
    <n v="7057600"/>
    <m/>
    <m/>
    <s v=""/>
  </r>
  <r>
    <x v="41"/>
    <s v="The Ant Bully"/>
    <s v="Warner Bros."/>
    <x v="2"/>
    <s v="Adventure"/>
    <x v="3"/>
    <n v="14260551"/>
    <n v="20610757"/>
    <n v="28142535"/>
    <n v="27038594"/>
    <n v="28487251"/>
    <n v="45000000"/>
  </r>
  <r>
    <x v="42"/>
    <s v="Surf's Up"/>
    <s v="Sony Pictures"/>
    <x v="1"/>
    <s v="Adventure"/>
    <x v="3"/>
    <n v="25370697"/>
    <n v="40612980"/>
    <n v="58867694"/>
    <n v="86528051"/>
    <n v="46067803"/>
    <n v="100000000"/>
  </r>
  <r>
    <x v="43"/>
    <s v="Material Girls"/>
    <s v="MGM"/>
    <x v="0"/>
    <s v="Comedy"/>
    <x v="4"/>
    <n v="6190228"/>
    <m/>
    <n v="11449638"/>
    <n v="1000000"/>
    <n v="12117535"/>
    <s v=""/>
  </r>
  <r>
    <x v="44"/>
    <s v="Daddy Day Camp"/>
    <s v="Sony Pictures"/>
    <x v="1"/>
    <s v="Comedy"/>
    <x v="4"/>
    <m/>
    <m/>
    <n v="13235267"/>
    <n v="4962131"/>
    <n v="5394066"/>
    <n v="76000000"/>
  </r>
  <r>
    <x v="45"/>
    <s v="Pulse"/>
    <s v="Weinstein/Dimension"/>
    <x v="0"/>
    <s v="Horror"/>
    <x v="0"/>
    <n v="11176099"/>
    <n v="16228598"/>
    <n v="20264436"/>
    <n v="9507049"/>
    <m/>
    <n v="7500000"/>
  </r>
  <r>
    <x v="46"/>
    <s v="Vacancy"/>
    <s v="Sony/Screen Gems"/>
    <x v="0"/>
    <s v="Thriller/Suspense"/>
    <x v="5"/>
    <n v="9667558"/>
    <n v="14985909"/>
    <n v="19063007"/>
    <n v="5300000"/>
    <n v="15476934"/>
    <s v=""/>
  </r>
  <r>
    <x v="47"/>
    <s v="TMNT"/>
    <s v="Weinstein Co."/>
    <x v="0"/>
    <s v="Action"/>
    <x v="2"/>
    <n v="29268284"/>
    <n v="41781886"/>
    <n v="54149098"/>
    <n v="40860790"/>
    <n v="30361634"/>
    <n v="35000000"/>
  </r>
  <r>
    <x v="48"/>
    <s v="Invincible"/>
    <s v="Buena Vista"/>
    <x v="0"/>
    <s v="Drama"/>
    <x v="1"/>
    <n v="22640843"/>
    <n v="39870508"/>
    <n v="57806952"/>
    <n v="673876"/>
    <n v="48056452"/>
    <s v=""/>
  </r>
  <r>
    <x v="49"/>
    <s v="Flyboys"/>
    <s v="MGM"/>
    <x v="0"/>
    <s v="Drama"/>
    <x v="1"/>
    <n v="7595128"/>
    <n v="10794574"/>
    <n v="13090630"/>
    <n v="1725749"/>
    <n v="23600109"/>
    <n v="60000000"/>
  </r>
  <r>
    <x v="50"/>
    <s v="Mr. Brooks"/>
    <s v="MGM"/>
    <x v="0"/>
    <s v="Thriller/Suspense"/>
    <x v="5"/>
    <n v="13682301"/>
    <n v="20621219"/>
    <n v="28476219"/>
    <n v="17512793"/>
    <n v="29822828"/>
    <s v=""/>
  </r>
  <r>
    <x v="51"/>
    <s v="Sunshine"/>
    <s v="Fox Searchlight"/>
    <x v="4"/>
    <s v="Thriller/Suspense"/>
    <x v="5"/>
    <n v="362501"/>
    <n v="2235239"/>
    <n v="3688560"/>
    <n v="28342050"/>
    <n v="6319960"/>
    <n v="40000000"/>
  </r>
  <r>
    <x v="52"/>
    <s v="The Fountain"/>
    <s v="Warner Bros."/>
    <x v="2"/>
    <s v="Drama"/>
    <x v="1"/>
    <m/>
    <m/>
    <n v="10144010"/>
    <n v="5317628"/>
    <n v="8742316"/>
    <n v="35000000"/>
  </r>
  <r>
    <x v="53"/>
    <s v="Clerks II"/>
    <s v="MGM"/>
    <x v="0"/>
    <s v="Comedy"/>
    <x v="4"/>
    <m/>
    <n v="20987916"/>
    <n v="24148068"/>
    <n v="1746405"/>
    <n v="26390836"/>
    <n v="5000000"/>
  </r>
  <r>
    <x v="54"/>
    <s v="Pan's Labyrinth"/>
    <s v="PictureHouse"/>
    <x v="0"/>
    <s v="Horror"/>
    <x v="0"/>
    <m/>
    <m/>
    <n v="37634615"/>
    <n v="45600000"/>
    <n v="40752599"/>
    <n v="16000000"/>
  </r>
  <r>
    <x v="55"/>
    <s v="John Tucker Must Die"/>
    <s v="20th Century Fox"/>
    <x v="3"/>
    <s v="Comedy"/>
    <x v="4"/>
    <n v="22572760"/>
    <n v="32751462"/>
    <n v="41011711"/>
    <n v="27812815"/>
    <n v="32656099"/>
    <s v=""/>
  </r>
  <r>
    <x v="56"/>
    <s v="Little Man"/>
    <s v="Sony Pictures"/>
    <x v="1"/>
    <s v="Comedy"/>
    <x v="4"/>
    <m/>
    <m/>
    <n v="58636047"/>
    <n v="43000000"/>
    <n v="32683684"/>
    <n v="64000000"/>
  </r>
  <r>
    <x v="57"/>
    <s v="Hot Fuzz"/>
    <s v="Focus Features"/>
    <x v="0"/>
    <s v="Comedy"/>
    <x v="4"/>
    <n v="7724188"/>
    <n v="14090753"/>
    <n v="23618786"/>
    <n v="55578707"/>
    <n v="33365115"/>
    <n v="16000000"/>
  </r>
  <r>
    <x v="58"/>
    <s v="Norbit"/>
    <s v="Paramount Pictures"/>
    <x v="0"/>
    <s v="Comedy"/>
    <x v="4"/>
    <n v="42082178"/>
    <n v="64938373"/>
    <n v="95673607"/>
    <n v="63300000"/>
    <n v="44106290"/>
    <s v=""/>
  </r>
  <r>
    <x v="59"/>
    <s v="Superbad"/>
    <s v="Sony Pictures"/>
    <x v="1"/>
    <s v="Comedy"/>
    <x v="4"/>
    <n v="50572274"/>
    <n v="76834795"/>
    <n v="121463226"/>
    <n v="48400000"/>
    <n v="134374749"/>
    <n v="17500000"/>
  </r>
  <r>
    <x v="60"/>
    <s v="Spider-Man 3"/>
    <s v="Sony Pictures"/>
    <x v="1"/>
    <s v="Adventure"/>
    <x v="3"/>
    <n v="182070572"/>
    <n v="253357629"/>
    <n v="336530303"/>
    <n v="554341323"/>
    <n v="123997036"/>
    <n v="258000000"/>
  </r>
  <r>
    <x v="61"/>
    <s v="Next"/>
    <s v="Sony Pictures"/>
    <x v="1"/>
    <s v="Action"/>
    <x v="2"/>
    <n v="9066641"/>
    <n v="13000019"/>
    <n v="18211013"/>
    <n v="55380487"/>
    <n v="18978879"/>
    <s v=""/>
  </r>
  <r>
    <x v="62"/>
    <s v="Superman Returns"/>
    <s v="Warner Bros."/>
    <x v="2"/>
    <s v="Adventure"/>
    <x v="3"/>
    <m/>
    <m/>
    <n v="200120000"/>
    <n v="191000000"/>
    <n v="81570819"/>
    <n v="232000000"/>
  </r>
  <r>
    <x v="63"/>
    <s v="X-Men: The Last Stand"/>
    <s v="20th Century Fox"/>
    <x v="3"/>
    <s v="Action"/>
    <x v="2"/>
    <m/>
    <m/>
    <n v="234362462"/>
    <n v="224997093"/>
    <n v="103539395"/>
    <n v="150000000"/>
  </r>
  <r>
    <x v="64"/>
    <s v="The Queen"/>
    <s v="Miramax"/>
    <x v="0"/>
    <s v="Drama"/>
    <x v="1"/>
    <m/>
    <m/>
    <n v="56441711"/>
    <n v="66398892"/>
    <n v="29155509"/>
    <n v="15000000"/>
  </r>
  <r>
    <x v="65"/>
    <s v="The Descent"/>
    <s v="Lionsgate"/>
    <x v="0"/>
    <s v="Thriller/Suspense"/>
    <x v="5"/>
    <n v="12927112"/>
    <n v="19882850"/>
    <n v="26024456"/>
    <n v="31005153"/>
    <n v="22436857"/>
    <n v="7000000"/>
  </r>
  <r>
    <x v="66"/>
    <s v="Perfect Stranger"/>
    <s v="Sony Pictures"/>
    <x v="1"/>
    <s v="Thriller/Suspense"/>
    <x v="5"/>
    <n v="13968118"/>
    <n v="19418295"/>
    <n v="23760822"/>
    <n v="38765566"/>
    <n v="23711660"/>
    <s v=""/>
  </r>
  <r>
    <x v="67"/>
    <s v="Freedom Writers"/>
    <s v="Paramount Pictures"/>
    <x v="0"/>
    <s v="Drama"/>
    <x v="1"/>
    <n v="11323827"/>
    <n v="21317621"/>
    <n v="36605602"/>
    <n v="6485139"/>
    <n v="20489423"/>
    <n v="21000000"/>
  </r>
  <r>
    <x v="68"/>
    <s v="The Ex"/>
    <s v="Weinstein Co."/>
    <x v="0"/>
    <s v="Romantic Comedy"/>
    <x v="0"/>
    <n v="1944838"/>
    <m/>
    <n v="3091922"/>
    <n v="646700"/>
    <n v="1827435"/>
    <s v=""/>
  </r>
  <r>
    <x v="69"/>
    <s v="Are We Done Yet?"/>
    <s v="Sony Pictures"/>
    <x v="1"/>
    <s v="Comedy"/>
    <x v="4"/>
    <m/>
    <m/>
    <n v="49662533"/>
    <n v="8725535"/>
    <n v="22928049"/>
    <s v=""/>
  </r>
  <r>
    <x v="70"/>
    <s v="Waitress"/>
    <s v="Fox Searchlight"/>
    <x v="4"/>
    <s v="Drama"/>
    <x v="1"/>
    <m/>
    <m/>
    <n v="19097550"/>
    <n v="3104630"/>
    <n v="23084465"/>
    <n v="1500000"/>
  </r>
  <r>
    <x v="71"/>
    <s v="Georgia Rule"/>
    <s v="Universal"/>
    <x v="5"/>
    <s v="Drama"/>
    <x v="1"/>
    <n v="9121575"/>
    <n v="14424970"/>
    <n v="18882880"/>
    <n v="1936721"/>
    <n v="19347243"/>
    <n v="20000000"/>
  </r>
  <r>
    <x v="72"/>
    <s v="Iraq in Fragments"/>
    <s v="Typecast Releasing"/>
    <x v="0"/>
    <s v="Documentary"/>
    <x v="0"/>
    <m/>
    <m/>
    <n v="204462"/>
    <m/>
    <m/>
    <s v=""/>
  </r>
  <r>
    <x v="73"/>
    <s v="Lady in the Water"/>
    <s v="Warner Bros."/>
    <x v="2"/>
    <s v="Drama"/>
    <x v="1"/>
    <m/>
    <n v="35922083"/>
    <n v="42285169"/>
    <n v="30500000"/>
    <n v="12428204"/>
    <n v="75000000"/>
  </r>
  <r>
    <x v="74"/>
    <s v="Once"/>
    <s v="Fox Searchlight"/>
    <x v="4"/>
    <s v="Drama"/>
    <x v="1"/>
    <m/>
    <m/>
    <n v="9445857"/>
    <n v="9551317"/>
    <m/>
    <n v="150000"/>
  </r>
  <r>
    <x v="75"/>
    <s v="Disturbia"/>
    <s v="Paramount Pictures"/>
    <x v="0"/>
    <s v="Thriller/Suspense"/>
    <x v="5"/>
    <n v="27194364"/>
    <n v="43085763"/>
    <n v="80209692"/>
    <n v="37363351"/>
    <n v="34408161"/>
    <n v="20000000"/>
  </r>
  <r>
    <x v="76"/>
    <s v="Balls of Fury"/>
    <s v="Focus Features"/>
    <x v="0"/>
    <s v="Comedy"/>
    <x v="4"/>
    <m/>
    <m/>
    <n v="32886940"/>
    <n v="7991682"/>
    <n v="19013476"/>
    <s v=""/>
  </r>
  <r>
    <x v="77"/>
    <s v="Idiocracy"/>
    <s v="20th Century Fox"/>
    <x v="3"/>
    <s v="Comedy"/>
    <x v="4"/>
    <n v="234596"/>
    <n v="351327"/>
    <n v="444093"/>
    <n v="41106"/>
    <m/>
    <s v=""/>
  </r>
  <r>
    <x v="78"/>
    <s v="Hot Rod"/>
    <s v="Paramount Pictures"/>
    <x v="0"/>
    <s v="Comedy"/>
    <x v="4"/>
    <n v="8792476"/>
    <n v="12534240"/>
    <n v="13938332"/>
    <n v="396069"/>
    <n v="23972256"/>
    <n v="25000000"/>
  </r>
  <r>
    <x v="79"/>
    <s v="Ice Age: The Meltdown"/>
    <s v="20th Century Fox"/>
    <x v="3"/>
    <s v="Adventure"/>
    <x v="3"/>
    <m/>
    <m/>
    <n v="195330621"/>
    <n v="456568661"/>
    <n v="131324982"/>
    <n v="75000000"/>
  </r>
  <r>
    <x v="80"/>
    <s v="The Covenant"/>
    <s v="Sony/Screen Gems"/>
    <x v="0"/>
    <s v="Thriller/Suspense"/>
    <x v="5"/>
    <n v="11013531"/>
    <n v="17004815"/>
    <n v="23364784"/>
    <n v="14800000"/>
    <n v="26301459"/>
    <n v="20000000"/>
  </r>
  <r>
    <x v="81"/>
    <s v="Barnyard: The Original Party Animals"/>
    <s v="Paramount Pictures"/>
    <x v="0"/>
    <s v="Comedy"/>
    <x v="4"/>
    <n v="24016098"/>
    <n v="38506651"/>
    <n v="72779000"/>
    <n v="43839084"/>
    <n v="64992667"/>
    <n v="51000000"/>
  </r>
  <r>
    <x v="82"/>
    <s v="Day Watch"/>
    <s v="Fox Searchlight"/>
    <x v="4"/>
    <s v="Action"/>
    <x v="2"/>
    <n v="68234"/>
    <n v="166581"/>
    <n v="459095"/>
    <n v="38411815"/>
    <n v="4060608"/>
    <s v=""/>
  </r>
  <r>
    <x v="83"/>
    <s v="How to Eat Fried Worms"/>
    <s v="New Line"/>
    <x v="0"/>
    <s v="Drama"/>
    <x v="1"/>
    <n v="5571313"/>
    <m/>
    <n v="13040527"/>
    <n v="55787"/>
    <n v="16841759"/>
    <s v=""/>
  </r>
  <r>
    <x v="84"/>
    <s v="Everyone's Hero"/>
    <s v="20th Century Fox"/>
    <x v="3"/>
    <s v="Adventure"/>
    <x v="3"/>
    <n v="6844371"/>
    <n v="12125203"/>
    <n v="14523101"/>
    <n v="1596538"/>
    <n v="5943446"/>
    <s v=""/>
  </r>
  <r>
    <x v="85"/>
    <s v="The Marine"/>
    <s v="20th Century Fox"/>
    <x v="3"/>
    <s v="Action"/>
    <x v="2"/>
    <n v="8822674"/>
    <n v="13555127"/>
    <n v="18844784"/>
    <n v="3320824"/>
    <n v="26752947"/>
    <n v="15000000"/>
  </r>
  <r>
    <x v="86"/>
    <s v="School for Scoundrels"/>
    <s v="Weinstein Co."/>
    <x v="0"/>
    <s v="Comedy"/>
    <x v="4"/>
    <n v="10554778"/>
    <n v="15065677"/>
    <n v="17807569"/>
    <m/>
    <m/>
    <n v="20000000"/>
  </r>
  <r>
    <x v="87"/>
    <s v="Black Christmas"/>
    <s v="Miramax/Dimension"/>
    <x v="0"/>
    <s v="Horror"/>
    <x v="0"/>
    <m/>
    <m/>
    <n v="16235738"/>
    <m/>
    <m/>
    <n v="9000000"/>
  </r>
  <r>
    <x v="88"/>
    <s v="The Devil Wears Prada"/>
    <s v="20th Century Fox"/>
    <x v="3"/>
    <s v="Comedy"/>
    <x v="4"/>
    <m/>
    <m/>
    <n v="124740460"/>
    <n v="201810634"/>
    <n v="95831660"/>
    <n v="35000000"/>
  </r>
  <r>
    <x v="89"/>
    <s v="The Nanny Diaries"/>
    <s v="Weinstein Co."/>
    <x v="0"/>
    <s v="Comedy"/>
    <x v="4"/>
    <n v="10151376"/>
    <m/>
    <n v="25926673"/>
    <n v="20064522"/>
    <n v="37541232"/>
    <s v=""/>
  </r>
  <r>
    <x v="90"/>
    <s v="Blood Diamond"/>
    <s v="Warner Bros."/>
    <x v="2"/>
    <s v="Action"/>
    <x v="2"/>
    <n v="12119786"/>
    <n v="22002750"/>
    <n v="57377916"/>
    <n v="114000000"/>
    <n v="62525527"/>
    <n v="100000000"/>
  </r>
  <r>
    <x v="91"/>
    <s v="Reign Over Me"/>
    <s v="Sony Pictures"/>
    <x v="1"/>
    <s v="Drama"/>
    <x v="1"/>
    <n v="9630847"/>
    <n v="14896332"/>
    <n v="19661987"/>
    <n v="420000"/>
    <n v="15941535"/>
    <n v="20000000"/>
  </r>
  <r>
    <x v="92"/>
    <s v="The Black Dahlia"/>
    <s v="Universal"/>
    <x v="5"/>
    <s v="Thriller/Suspense"/>
    <x v="5"/>
    <n v="12820690"/>
    <n v="18613540"/>
    <n v="22672813"/>
    <n v="24000000"/>
    <n v="12345224"/>
    <n v="60000000"/>
  </r>
  <r>
    <x v="93"/>
    <s v="Reno 911!: Miami"/>
    <s v="20th Century Fox"/>
    <x v="3"/>
    <s v="Comedy"/>
    <x v="4"/>
    <n v="12662896"/>
    <n v="17729833"/>
    <n v="20342161"/>
    <m/>
    <m/>
    <s v=""/>
  </r>
  <r>
    <x v="94"/>
    <s v="Live Free or Die Hard"/>
    <s v="20th Century Fox"/>
    <x v="3"/>
    <s v="Action"/>
    <x v="2"/>
    <m/>
    <n v="88674537"/>
    <n v="134529403"/>
    <n v="249002061"/>
    <n v="100735780"/>
    <n v="110000000"/>
  </r>
  <r>
    <x v="95"/>
    <s v="Trust the Man"/>
    <s v="Fox Searchlight"/>
    <x v="4"/>
    <s v="Comedy"/>
    <x v="4"/>
    <n v="255827"/>
    <n v="655122"/>
    <n v="1530535"/>
    <n v="1017843"/>
    <m/>
    <n v="9000000"/>
  </r>
  <r>
    <x v="96"/>
    <s v="The Wicker Man"/>
    <s v="Warner Bros."/>
    <x v="2"/>
    <s v="Thriller/Suspense"/>
    <x v="5"/>
    <n v="13371125"/>
    <n v="18628666"/>
    <n v="24413467"/>
    <n v="13308360"/>
    <m/>
    <s v=""/>
  </r>
  <r>
    <x v="97"/>
    <s v="The Astronaut Farmer"/>
    <s v="Warner Bros."/>
    <x v="2"/>
    <s v="Drama"/>
    <x v="1"/>
    <n v="5580399"/>
    <n v="8338517"/>
    <n v="11003643"/>
    <m/>
    <m/>
    <n v="13000000"/>
  </r>
  <r>
    <x v="98"/>
    <s v="Tenacious D in: The Pick of Destiny"/>
    <s v="New Line"/>
    <x v="0"/>
    <s v="Comedy"/>
    <x v="4"/>
    <m/>
    <m/>
    <n v="8334575"/>
    <n v="5100000"/>
    <n v="6035460"/>
    <s v=""/>
  </r>
  <r>
    <x v="99"/>
    <s v="Pirates of the Caribbean: Dead Man's Chest"/>
    <s v="Buena Vista"/>
    <x v="0"/>
    <s v="Adventure"/>
    <x v="3"/>
    <m/>
    <m/>
    <n v="423315812"/>
    <n v="642344000"/>
    <n v="320671450"/>
    <n v="225000000"/>
  </r>
  <r>
    <x v="100"/>
    <s v="Smokin' Aces"/>
    <s v="Universal"/>
    <x v="5"/>
    <s v="Comedy"/>
    <x v="4"/>
    <n v="18630955"/>
    <n v="27061120"/>
    <n v="35662731"/>
    <n v="20384530"/>
    <n v="35769990"/>
    <n v="17000000"/>
  </r>
  <r>
    <x v="101"/>
    <s v="License to Wed"/>
    <s v="Warner Bros."/>
    <x v="2"/>
    <s v="Comedy"/>
    <x v="4"/>
    <m/>
    <n v="31442050"/>
    <n v="43792641"/>
    <n v="27000000"/>
    <n v="22727928"/>
    <n v="35000000"/>
  </r>
  <r>
    <x v="102"/>
    <s v="Grindhouse"/>
    <s v="Weinstein/Dimension"/>
    <x v="0"/>
    <s v="Horror"/>
    <x v="0"/>
    <n v="15460828"/>
    <n v="21320000"/>
    <n v="25031037"/>
    <n v="25156752"/>
    <n v="31032170"/>
    <n v="53000000"/>
  </r>
  <r>
    <x v="103"/>
    <s v="Pathfinder"/>
    <s v="20th Century Fox"/>
    <x v="3"/>
    <s v="Adventure"/>
    <x v="3"/>
    <n v="6360568"/>
    <n v="8895535"/>
    <n v="10232081"/>
    <n v="20590780"/>
    <n v="27357887"/>
    <s v=""/>
  </r>
  <r>
    <x v="104"/>
    <s v="The Simpsons Movie"/>
    <s v="20th Century Fox"/>
    <x v="3"/>
    <s v="Comedy"/>
    <x v="4"/>
    <n v="102949705"/>
    <n v="141112342"/>
    <n v="183135014"/>
    <n v="343936008"/>
    <n v="96337909"/>
    <n v="72500000"/>
  </r>
  <r>
    <x v="105"/>
    <s v="Operation Homecoming"/>
    <s v="The Documentary Group"/>
    <x v="0"/>
    <s v="Documentary"/>
    <x v="0"/>
    <n v="6795"/>
    <m/>
    <n v="6795"/>
    <m/>
    <m/>
    <s v=""/>
  </r>
  <r>
    <x v="106"/>
    <s v="The Omen"/>
    <s v="20th Century Fox"/>
    <x v="3"/>
    <s v="Horror"/>
    <x v="0"/>
    <m/>
    <m/>
    <n v="54607383"/>
    <n v="65000000"/>
    <n v="10459743"/>
    <n v="25000000"/>
  </r>
  <r>
    <x v="107"/>
    <s v="Catch and Release"/>
    <s v="Sony Pictures"/>
    <x v="1"/>
    <s v="Romantic Comedy"/>
    <x v="0"/>
    <n v="9311010"/>
    <n v="12646624"/>
    <n v="15432542"/>
    <m/>
    <m/>
    <s v=""/>
  </r>
  <r>
    <x v="108"/>
    <s v="Away From Her"/>
    <s v="Lionsgate"/>
    <x v="0"/>
    <s v="Drama"/>
    <x v="1"/>
    <m/>
    <m/>
    <n v="4548331"/>
    <m/>
    <m/>
    <s v=""/>
  </r>
  <r>
    <x v="109"/>
    <s v="Knocked Up"/>
    <s v="Universal"/>
    <x v="5"/>
    <s v="Romantic Comedy"/>
    <x v="0"/>
    <n v="46223940"/>
    <n v="75946815"/>
    <n v="148761765"/>
    <n v="70232344"/>
    <n v="117411877"/>
    <n v="27500000"/>
  </r>
  <r>
    <x v="110"/>
    <s v="Jet Li's Fearless"/>
    <s v="Focus/Rogue Pictures"/>
    <x v="0"/>
    <s v="Drama"/>
    <x v="1"/>
    <n v="13083004"/>
    <n v="19461440"/>
    <n v="24633730"/>
    <n v="42000000"/>
    <n v="30497752"/>
    <s v=""/>
  </r>
  <r>
    <x v="111"/>
    <s v="The Guardian"/>
    <s v="Buena Vista"/>
    <x v="0"/>
    <s v="Action"/>
    <x v="2"/>
    <n v="22751717"/>
    <n v="35265924"/>
    <n v="55011732"/>
    <n v="32000000"/>
    <n v="53922172"/>
    <s v=""/>
  </r>
  <r>
    <x v="112"/>
    <s v="Water"/>
    <s v="Fox Searchlight"/>
    <x v="4"/>
    <s v="Drama"/>
    <x v="1"/>
    <m/>
    <m/>
    <n v="5529144"/>
    <n v="2590061"/>
    <m/>
    <s v=""/>
  </r>
  <r>
    <x v="113"/>
    <s v="Accepted"/>
    <s v="Universal"/>
    <x v="5"/>
    <s v="Comedy"/>
    <x v="4"/>
    <n v="14641880"/>
    <n v="23510200"/>
    <n v="36580083"/>
    <n v="1734720"/>
    <n v="37827956"/>
    <s v=""/>
  </r>
  <r>
    <x v="114"/>
    <s v="Music and Lyrics"/>
    <s v="Warner Bros."/>
    <x v="2"/>
    <s v="Romantic Comedy"/>
    <x v="0"/>
    <m/>
    <m/>
    <n v="50572589"/>
    <n v="94983557"/>
    <n v="21129239"/>
    <n v="40000000"/>
  </r>
  <r>
    <x v="115"/>
    <s v="You, Me and Dupree"/>
    <s v="Universal"/>
    <x v="5"/>
    <s v="Comedy"/>
    <x v="4"/>
    <m/>
    <m/>
    <n v="75802010"/>
    <n v="54600000"/>
    <n v="41628625"/>
    <n v="54000000"/>
  </r>
  <r>
    <x v="116"/>
    <s v="Eragon"/>
    <s v="20th Century Fox"/>
    <x v="3"/>
    <s v="Adventure"/>
    <x v="3"/>
    <n v="30495702"/>
    <n v="48213849"/>
    <n v="75030163"/>
    <n v="174457952"/>
    <n v="87654390"/>
    <n v="100000000"/>
  </r>
  <r>
    <x v="117"/>
    <s v="Primeval"/>
    <s v="Buena Vista"/>
    <x v="0"/>
    <s v="Adventure"/>
    <x v="3"/>
    <n v="7716473"/>
    <m/>
    <n v="10597734"/>
    <n v="1000000"/>
    <n v="4982989"/>
    <s v=""/>
  </r>
  <r>
    <x v="118"/>
    <s v="Night at the Museum"/>
    <s v="20th Century Fox"/>
    <x v="3"/>
    <s v="Comedy"/>
    <x v="4"/>
    <n v="79055249"/>
    <n v="140096754"/>
    <n v="250863268"/>
    <n v="323617573"/>
    <n v="153286880"/>
    <n v="110000000"/>
  </r>
  <r>
    <x v="119"/>
    <s v="Evan Almighty"/>
    <s v="Universal"/>
    <x v="5"/>
    <s v="Comedy"/>
    <x v="4"/>
    <n v="45535600"/>
    <n v="69987650"/>
    <n v="100289690"/>
    <n v="72929590"/>
    <n v="37997932"/>
    <n v="175000000"/>
  </r>
  <r>
    <x v="120"/>
    <s v="Black Snake Moan"/>
    <s v="Paramount Vantage"/>
    <x v="0"/>
    <s v="Drama"/>
    <x v="1"/>
    <n v="5410053"/>
    <n v="8079470"/>
    <n v="9396870"/>
    <m/>
    <m/>
    <n v="15000000"/>
  </r>
  <r>
    <x v="121"/>
    <s v="No Reservations"/>
    <s v="Warner Bros."/>
    <x v="2"/>
    <s v="Romantic Comedy"/>
    <x v="0"/>
    <n v="17586828"/>
    <n v="28169989"/>
    <n v="43107979"/>
    <n v="49000000"/>
    <n v="26948545"/>
    <n v="28000000"/>
  </r>
  <r>
    <x v="122"/>
    <s v="Meet the Robinsons"/>
    <s v="Buena Vista"/>
    <x v="0"/>
    <s v="Adventure"/>
    <x v="3"/>
    <n v="35231834"/>
    <n v="59900752"/>
    <n v="97822171"/>
    <n v="71510807"/>
    <n v="78345374"/>
    <s v=""/>
  </r>
  <r>
    <x v="123"/>
    <s v="A Good Year"/>
    <s v="20th Century Fox"/>
    <x v="3"/>
    <s v="Drama"/>
    <x v="1"/>
    <n v="4799687"/>
    <n v="6851054"/>
    <n v="7459300"/>
    <n v="34604805"/>
    <n v="7342760"/>
    <n v="35000000"/>
  </r>
  <r>
    <x v="124"/>
    <s v="One Night with the King"/>
    <s v="Rocky Mountain Pictures"/>
    <x v="0"/>
    <s v="Drama"/>
    <x v="1"/>
    <n v="5307651"/>
    <m/>
    <n v="13395961"/>
    <m/>
    <m/>
    <n v="20000000"/>
  </r>
  <r>
    <x v="125"/>
    <s v="Hostel: Part II"/>
    <s v="Lionsgate"/>
    <x v="0"/>
    <s v="Horror"/>
    <x v="0"/>
    <n v="11191000"/>
    <n v="16040871"/>
    <n v="17544812"/>
    <n v="16061597"/>
    <n v="16167194"/>
    <n v="7500000"/>
  </r>
  <r>
    <x v="126"/>
    <s v="Stranger Than Fiction"/>
    <s v="Sony Pictures"/>
    <x v="1"/>
    <s v="Comedy"/>
    <x v="4"/>
    <n v="16300147"/>
    <n v="26778068"/>
    <n v="40435190"/>
    <n v="4800000"/>
    <n v="30880666"/>
    <n v="30000000"/>
  </r>
  <r>
    <x v="127"/>
    <s v="We Are... Marshall"/>
    <s v="Warner Bros."/>
    <x v="2"/>
    <s v="Drama"/>
    <x v="1"/>
    <n v="17038381"/>
    <n v="30289979"/>
    <n v="43545364"/>
    <m/>
    <m/>
    <s v=""/>
  </r>
  <r>
    <x v="128"/>
    <s v="Rush Hour 3"/>
    <s v="New Line"/>
    <x v="0"/>
    <s v="Action"/>
    <x v="2"/>
    <n v="66323168"/>
    <n v="96763003"/>
    <n v="140125968"/>
    <n v="112900000"/>
    <n v="40775094"/>
    <n v="180000000"/>
  </r>
  <r>
    <x v="129"/>
    <s v="Flicka"/>
    <s v="20th Century Fox"/>
    <x v="3"/>
    <s v="Drama"/>
    <x v="1"/>
    <n v="9163221"/>
    <n v="14900036"/>
    <n v="21000147"/>
    <n v="893444"/>
    <n v="49920014"/>
    <n v="15000000"/>
  </r>
  <r>
    <x v="130"/>
    <s v="Dreamgirls"/>
    <s v="Paramount Pictures"/>
    <x v="0"/>
    <s v="Musical"/>
    <x v="0"/>
    <m/>
    <n v="22964345"/>
    <n v="103365956"/>
    <n v="51600000"/>
    <n v="53661766"/>
    <n v="75000000"/>
  </r>
  <r>
    <x v="131"/>
    <s v="Children of Men"/>
    <s v="Universal"/>
    <x v="5"/>
    <s v="Adventure"/>
    <x v="3"/>
    <m/>
    <m/>
    <n v="35552383"/>
    <n v="33897819"/>
    <n v="25338142"/>
    <n v="76000000"/>
  </r>
  <r>
    <x v="132"/>
    <s v="Bobby"/>
    <s v="Weinstein Co."/>
    <x v="0"/>
    <s v="Drama"/>
    <x v="1"/>
    <n v="1242622"/>
    <n v="7204245"/>
    <n v="11205901"/>
    <n v="8667942"/>
    <n v="12345494"/>
    <s v=""/>
  </r>
  <r>
    <x v="133"/>
    <s v="Underdog"/>
    <s v="Buena Vista"/>
    <x v="0"/>
    <s v="Adventure"/>
    <x v="3"/>
    <n v="18290912"/>
    <n v="28078697"/>
    <n v="43760605"/>
    <n v="21540742"/>
    <n v="38478972"/>
    <s v=""/>
  </r>
  <r>
    <x v="134"/>
    <s v="Flushed Away"/>
    <s v="Dreamworks SKG"/>
    <x v="0"/>
    <s v="Comedy"/>
    <x v="4"/>
    <n v="23220769"/>
    <n v="41991571"/>
    <n v="64665672"/>
    <n v="113000000"/>
    <n v="70937146"/>
    <n v="149000000"/>
  </r>
  <r>
    <x v="135"/>
    <s v="Jackass: Number Two"/>
    <s v="Paramount Pictures"/>
    <x v="0"/>
    <s v="Comedy"/>
    <x v="4"/>
    <n v="37465379"/>
    <n v="56293371"/>
    <n v="72778712"/>
    <n v="10800000"/>
    <n v="49039094"/>
    <n v="11000000"/>
  </r>
  <r>
    <x v="136"/>
    <s v="Confetti"/>
    <s v="Fox Searchlight"/>
    <x v="4"/>
    <s v="Romantic Comedy"/>
    <x v="0"/>
    <n v="29623"/>
    <n v="190312"/>
    <n v="228498"/>
    <n v="4506731"/>
    <m/>
    <s v=""/>
  </r>
  <r>
    <x v="137"/>
    <s v="The Invisible"/>
    <s v="Buena Vista"/>
    <x v="0"/>
    <s v="Thriller/Suspense"/>
    <x v="5"/>
    <n v="9221338"/>
    <n v="13343836"/>
    <n v="20568319"/>
    <n v="2971947"/>
    <n v="13668418"/>
    <s v=""/>
  </r>
  <r>
    <x v="138"/>
    <s v="Borat"/>
    <s v="20th Century Fox"/>
    <x v="3"/>
    <s v="Comedy"/>
    <x v="4"/>
    <n v="38841865"/>
    <n v="76154492"/>
    <n v="128505958"/>
    <n v="133066786"/>
    <n v="62652669"/>
    <n v="18000000"/>
  </r>
  <r>
    <x v="139"/>
    <s v="Wild Hogs"/>
    <s v="Buena Vista"/>
    <x v="0"/>
    <s v="Comedy"/>
    <x v="4"/>
    <n v="49415325"/>
    <n v="85167997"/>
    <n v="168213584"/>
    <n v="84800000"/>
    <n v="92291863"/>
    <s v=""/>
  </r>
  <r>
    <x v="140"/>
    <s v="The Grudge 2"/>
    <s v="Sony Pictures"/>
    <x v="1"/>
    <s v="Horror"/>
    <x v="0"/>
    <n v="23680202"/>
    <n v="32715981"/>
    <n v="39143839"/>
    <n v="29500000"/>
    <n v="8293678"/>
    <n v="20000000"/>
  </r>
  <r>
    <x v="141"/>
    <s v="Evening"/>
    <s v="Focus Features"/>
    <x v="0"/>
    <s v="Drama"/>
    <x v="1"/>
    <m/>
    <n v="9668000"/>
    <n v="12406646"/>
    <n v="478928"/>
    <m/>
    <s v=""/>
  </r>
  <r>
    <x v="142"/>
    <s v="The Invasion"/>
    <s v="Warner Bros."/>
    <x v="2"/>
    <s v="Thriller/Suspense"/>
    <x v="5"/>
    <n v="8374693"/>
    <n v="12611955"/>
    <n v="15074191"/>
    <n v="25072851"/>
    <n v="4845361"/>
    <n v="80000000"/>
  </r>
  <r>
    <x v="143"/>
    <s v="The Good Shepherd"/>
    <s v="Universal"/>
    <x v="5"/>
    <s v="Drama"/>
    <x v="1"/>
    <n v="24065985"/>
    <n v="41897680"/>
    <n v="59908565"/>
    <n v="35468177"/>
    <n v="33880479"/>
    <s v=""/>
  </r>
  <r>
    <x v="144"/>
    <s v="La Vie en Rose"/>
    <s v="PictureHouse"/>
    <x v="0"/>
    <s v="Drama"/>
    <x v="1"/>
    <m/>
    <n v="3144035"/>
    <n v="10299782"/>
    <n v="73200000"/>
    <m/>
    <n v="15500000"/>
  </r>
  <r>
    <x v="145"/>
    <s v="Fracture"/>
    <s v="New Line"/>
    <x v="0"/>
    <s v="Thriller/Suspense"/>
    <x v="5"/>
    <n v="14260545"/>
    <n v="23032218"/>
    <n v="38989507"/>
    <n v="50200000"/>
    <n v="22208165"/>
    <s v=""/>
  </r>
  <r>
    <x v="146"/>
    <s v="Monster House"/>
    <s v="Sony Pictures"/>
    <x v="1"/>
    <s v="Adventure"/>
    <x v="3"/>
    <m/>
    <n v="50951765"/>
    <n v="73661010"/>
    <n v="66500000"/>
    <n v="71541095"/>
    <n v="75000000"/>
  </r>
  <r>
    <x v="147"/>
    <s v="Zoom"/>
    <s v="Sony Pictures"/>
    <x v="1"/>
    <s v="Adventure"/>
    <x v="3"/>
    <n v="6607544"/>
    <m/>
    <n v="11989328"/>
    <n v="516860"/>
    <n v="6679409"/>
    <n v="35000000"/>
  </r>
  <r>
    <x v="148"/>
    <s v="Lucky You"/>
    <s v="Warner Bros."/>
    <x v="2"/>
    <s v="Drama"/>
    <x v="1"/>
    <n v="3622974"/>
    <n v="5329749"/>
    <n v="5755286"/>
    <n v="766543"/>
    <n v="853973"/>
    <n v="55000000"/>
  </r>
  <r>
    <x v="149"/>
    <n v="1408"/>
    <s v="Miramax/Dimension"/>
    <x v="0"/>
    <s v="Horror"/>
    <x v="0"/>
    <n v="29779254"/>
    <n v="46649346"/>
    <n v="71985628"/>
    <n v="56543671"/>
    <n v="49635451"/>
    <n v="22500000"/>
  </r>
  <r>
    <x v="150"/>
    <s v="Bridge to Terabithia"/>
    <s v="Buena Vista"/>
    <x v="0"/>
    <s v="Drama"/>
    <x v="1"/>
    <n v="32648034"/>
    <n v="49302632"/>
    <n v="82234139"/>
    <n v="54700000"/>
    <n v="41355482"/>
    <n v="25000000"/>
  </r>
  <r>
    <x v="151"/>
    <s v="Apocalypto"/>
    <s v="Buena Vista"/>
    <x v="0"/>
    <s v="Adventure"/>
    <x v="3"/>
    <n v="20201406"/>
    <n v="31724156"/>
    <n v="50866635"/>
    <n v="66918416"/>
    <n v="43279287"/>
    <n v="40000000"/>
  </r>
  <r>
    <x v="152"/>
    <s v="Bratz"/>
    <s v="Lionsgate"/>
    <x v="0"/>
    <s v="Comedy"/>
    <x v="4"/>
    <n v="6146369"/>
    <m/>
    <n v="10010209"/>
    <n v="15737014"/>
    <n v="39102832"/>
    <s v=""/>
  </r>
  <r>
    <x v="153"/>
    <s v="My Super Ex-Girlfriend"/>
    <s v="20th Century Fox"/>
    <x v="3"/>
    <s v="Comedy"/>
    <x v="4"/>
    <m/>
    <n v="19118663"/>
    <n v="22530295"/>
    <n v="38000000"/>
    <m/>
    <s v=""/>
  </r>
  <r>
    <x v="154"/>
    <s v="Bug"/>
    <s v="Lionsgate"/>
    <x v="0"/>
    <s v="Drama"/>
    <x v="1"/>
    <n v="4871655"/>
    <n v="6740839"/>
    <n v="7006708"/>
    <m/>
    <m/>
    <n v="4000000"/>
  </r>
  <r>
    <x v="155"/>
    <s v="The Prestige"/>
    <s v="Buena Vista"/>
    <x v="0"/>
    <s v="Thriller/Suspense"/>
    <x v="5"/>
    <n v="19207527"/>
    <n v="31630273"/>
    <n v="53089891"/>
    <n v="54806115"/>
    <n v="45348399"/>
    <n v="40000000"/>
  </r>
  <r>
    <x v="156"/>
    <s v="Stardust"/>
    <s v="Paramount Pictures"/>
    <x v="0"/>
    <s v="Adventure"/>
    <x v="3"/>
    <n v="13842551"/>
    <n v="22501872"/>
    <n v="38634938"/>
    <n v="96921737"/>
    <n v="25077781"/>
    <n v="70000000"/>
  </r>
  <r>
    <x v="157"/>
    <s v="Happy Feet"/>
    <s v="Warner Bros."/>
    <x v="2"/>
    <s v="Musical"/>
    <x v="0"/>
    <n v="62178720"/>
    <n v="103955600"/>
    <n v="198000317"/>
    <n v="187000000"/>
    <n v="203202864"/>
    <n v="85000000"/>
  </r>
  <r>
    <x v="158"/>
    <s v="Alpha Dog"/>
    <s v="Universal"/>
    <x v="5"/>
    <s v="Drama"/>
    <x v="1"/>
    <n v="8796815"/>
    <m/>
    <n v="15242450"/>
    <n v="12977992"/>
    <n v="12376741"/>
    <s v=""/>
  </r>
  <r>
    <x v="159"/>
    <s v="Epic Movie"/>
    <s v="20th Century Fox"/>
    <x v="3"/>
    <s v="Comedy"/>
    <x v="4"/>
    <n v="21143563"/>
    <n v="31024169"/>
    <n v="39739367"/>
    <n v="47119211"/>
    <n v="16820895"/>
    <n v="20000000"/>
  </r>
  <r>
    <x v="160"/>
    <s v="Blades of Glory"/>
    <s v="Paramount Pictures"/>
    <x v="0"/>
    <s v="Comedy"/>
    <x v="4"/>
    <n v="45382907"/>
    <n v="76130018"/>
    <n v="118594548"/>
    <n v="27000000"/>
    <n v="49169389"/>
    <n v="61000000"/>
  </r>
  <r>
    <x v="161"/>
    <s v="Dead Silence"/>
    <s v="Universal"/>
    <x v="5"/>
    <s v="Horror"/>
    <x v="0"/>
    <n v="9775725"/>
    <n v="14145450"/>
    <n v="16574590"/>
    <n v="4040071"/>
    <n v="16762012"/>
    <s v=""/>
  </r>
  <r>
    <x v="162"/>
    <s v="Delta Farce"/>
    <s v="Lionsgate"/>
    <x v="0"/>
    <s v="Comedy"/>
    <x v="4"/>
    <n v="4285912"/>
    <n v="6692207"/>
    <n v="8130530"/>
    <m/>
    <m/>
    <s v=""/>
  </r>
  <r>
    <x v="163"/>
    <s v="The Messengers"/>
    <s v="Sony Pictures"/>
    <x v="1"/>
    <s v="Horror"/>
    <x v="0"/>
    <n v="17524018"/>
    <n v="26708505"/>
    <n v="35374833"/>
    <n v="18400000"/>
    <n v="15902523"/>
    <s v=""/>
  </r>
  <r>
    <x v="164"/>
    <s v="I Know Who Killed Me"/>
    <s v="Sony/TriStar"/>
    <x v="0"/>
    <s v="Thriller/Suspense"/>
    <x v="5"/>
    <n v="5066322"/>
    <m/>
    <n v="7233485"/>
    <m/>
    <m/>
    <s v=""/>
  </r>
  <r>
    <x v="165"/>
    <s v="Who's Your Caddy?"/>
    <s v="MGM"/>
    <x v="0"/>
    <s v="Comedy"/>
    <x v="4"/>
    <n v="3711337"/>
    <m/>
    <n v="5694308"/>
    <m/>
    <m/>
    <s v=""/>
  </r>
  <r>
    <x v="166"/>
    <s v="Notes on a Scandal"/>
    <s v="Fox Searchlight"/>
    <x v="4"/>
    <s v="Drama"/>
    <x v="1"/>
    <m/>
    <m/>
    <n v="17510118"/>
    <n v="32242273"/>
    <n v="8957029"/>
    <s v=""/>
  </r>
  <r>
    <x v="167"/>
    <s v="I Think I Love My Wife"/>
    <s v="Fox Searchlight"/>
    <x v="4"/>
    <s v="Comedy"/>
    <x v="4"/>
    <n v="7279181"/>
    <n v="10899186"/>
    <n v="12559771"/>
    <n v="645640"/>
    <n v="13549608"/>
    <n v="14000000"/>
  </r>
  <r>
    <x v="168"/>
    <s v="Charlotte's Web"/>
    <s v="Paramount Pictures"/>
    <x v="0"/>
    <s v="Drama"/>
    <x v="1"/>
    <n v="18809466"/>
    <n v="40857817"/>
    <n v="82985708"/>
    <n v="61000000"/>
    <n v="83550733"/>
    <n v="82500000"/>
  </r>
  <r>
    <x v="169"/>
    <s v="The Last Kiss"/>
    <s v="Paramount Pictures"/>
    <x v="0"/>
    <s v="Romantic Comedy"/>
    <x v="0"/>
    <n v="5936292"/>
    <n v="9188774"/>
    <n v="11614790"/>
    <m/>
    <m/>
    <s v=""/>
  </r>
  <r>
    <x v="170"/>
    <s v="Because I Said So"/>
    <s v="Universal"/>
    <x v="5"/>
    <s v="Comedy"/>
    <x v="4"/>
    <n v="16584590"/>
    <n v="28257665"/>
    <n v="42674040"/>
    <n v="26205530"/>
    <n v="23917497"/>
    <s v=""/>
  </r>
  <r>
    <x v="171"/>
    <s v="Unconscious"/>
    <s v="Regent Releasing"/>
    <x v="0"/>
    <s v="Comedy"/>
    <x v="4"/>
    <m/>
    <m/>
    <n v="68501"/>
    <m/>
    <m/>
    <s v=""/>
  </r>
  <r>
    <x v="172"/>
    <s v="Shooter"/>
    <s v="Paramount Pictures"/>
    <x v="0"/>
    <s v="Thriller/Suspense"/>
    <x v="5"/>
    <n v="19211919"/>
    <n v="30855582"/>
    <n v="47003582"/>
    <n v="48200000"/>
    <n v="57244093"/>
    <n v="60000000"/>
  </r>
  <r>
    <x v="173"/>
    <s v="Gridiron Gang"/>
    <s v="Sony Pictures"/>
    <x v="1"/>
    <s v="Drama"/>
    <x v="1"/>
    <n v="17501040"/>
    <n v="28676742"/>
    <n v="38432823"/>
    <n v="3048028"/>
    <n v="33990308"/>
    <n v="30000000"/>
  </r>
  <r>
    <x v="174"/>
    <s v="Hairspray"/>
    <s v="New Line"/>
    <x v="0"/>
    <s v="Musical"/>
    <x v="0"/>
    <n v="43858000"/>
    <n v="69629420"/>
    <n v="118823091"/>
    <n v="84000000"/>
    <n v="104029214"/>
    <n v="75000000"/>
  </r>
  <r>
    <x v="175"/>
    <s v="Zodiac"/>
    <s v="Paramount Pictures"/>
    <x v="0"/>
    <s v="Thriller/Suspense"/>
    <x v="5"/>
    <n v="16954103"/>
    <n v="25849997"/>
    <n v="33080084"/>
    <n v="50000000"/>
    <n v="20971999"/>
    <n v="85000000"/>
  </r>
  <r>
    <x v="176"/>
    <s v="In the Land of Women"/>
    <s v="Warner Independent Pictures"/>
    <x v="0"/>
    <s v="Comedy"/>
    <x v="4"/>
    <n v="5908658"/>
    <n v="9308837"/>
    <n v="11052958"/>
    <n v="3087444"/>
    <n v="9691414"/>
    <n v="10500000"/>
  </r>
  <r>
    <x v="177"/>
    <s v="Premonition"/>
    <s v="Sony Pictures"/>
    <x v="1"/>
    <s v="Thriller/Suspense"/>
    <x v="5"/>
    <n v="22090745"/>
    <n v="34242317"/>
    <n v="47852604"/>
    <n v="33608739"/>
    <n v="33205167"/>
    <s v=""/>
  </r>
  <r>
    <x v="178"/>
    <s v="Becoming Jane"/>
    <s v="Miramax"/>
    <x v="0"/>
    <s v="Drama"/>
    <x v="1"/>
    <m/>
    <n v="6148661"/>
    <n v="18663911"/>
    <n v="18640726"/>
    <n v="8050112"/>
    <n v="16500000"/>
  </r>
  <r>
    <x v="179"/>
    <s v="The Protector"/>
    <s v="Weinstein Co."/>
    <x v="0"/>
    <s v="Action"/>
    <x v="2"/>
    <n v="6583847"/>
    <n v="9940816"/>
    <n v="12044087"/>
    <n v="31000000"/>
    <n v="13059709"/>
    <n v="5700000"/>
  </r>
  <r>
    <x v="180"/>
    <s v="Crank"/>
    <s v="Lionsgate"/>
    <x v="0"/>
    <s v="Action"/>
    <x v="2"/>
    <n v="15058504"/>
    <n v="21713622"/>
    <n v="27838408"/>
    <n v="5986288"/>
    <n v="28754050"/>
    <n v="12000000"/>
  </r>
  <r>
    <x v="181"/>
    <s v="The Hitcher"/>
    <s v="Focus Features"/>
    <x v="0"/>
    <s v="Thriller/Suspense"/>
    <x v="5"/>
    <n v="9800045"/>
    <m/>
    <n v="16379582"/>
    <n v="4476064"/>
    <m/>
    <s v=""/>
  </r>
  <r>
    <x v="182"/>
    <s v="The History Boys"/>
    <s v="Fox Searchlight"/>
    <x v="4"/>
    <s v="Comedy"/>
    <x v="4"/>
    <m/>
    <m/>
    <n v="2730296"/>
    <n v="10695293"/>
    <m/>
    <n v="3700000"/>
  </r>
  <r>
    <x v="183"/>
    <s v="Gracie"/>
    <s v="PictureHouse"/>
    <x v="0"/>
    <s v="Drama"/>
    <x v="1"/>
    <n v="1939458"/>
    <m/>
    <n v="2956339"/>
    <n v="80397"/>
    <m/>
    <n v="9000000"/>
  </r>
  <r>
    <x v="184"/>
    <s v="Firehouse Dog"/>
    <s v="20th Century Fox"/>
    <x v="3"/>
    <s v="Comedy"/>
    <x v="4"/>
    <m/>
    <m/>
    <n v="13932383"/>
    <n v="3366768"/>
    <n v="17210792"/>
    <s v=""/>
  </r>
  <r>
    <x v="185"/>
    <s v="The Santa Clause 3: The Escape Clause"/>
    <s v="Buena Vista"/>
    <x v="0"/>
    <s v="Comedy"/>
    <x v="4"/>
    <n v="24159405"/>
    <n v="43401458"/>
    <n v="84500122"/>
    <n v="23000000"/>
    <n v="76815057"/>
    <s v=""/>
  </r>
  <r>
    <x v="186"/>
    <s v="Step Up"/>
    <s v="Buena Vista"/>
    <x v="0"/>
    <s v="Drama"/>
    <x v="1"/>
    <n v="29580830"/>
    <n v="44232438"/>
    <n v="65328121"/>
    <n v="50000000"/>
    <n v="51183795"/>
    <n v="12000000"/>
  </r>
  <r>
    <x v="187"/>
    <s v="Open Season"/>
    <s v="Sony Pictures"/>
    <x v="1"/>
    <s v="Adventure"/>
    <x v="3"/>
    <n v="28128740"/>
    <n v="48154270"/>
    <n v="85105259"/>
    <n v="104796444"/>
    <n v="96372487"/>
    <n v="85000000"/>
  </r>
  <r>
    <x v="188"/>
    <s v="The Last Mimzy"/>
    <s v="New Line"/>
    <x v="0"/>
    <s v="Adventure"/>
    <x v="3"/>
    <n v="12192019"/>
    <n v="17318613"/>
    <n v="21471047"/>
    <n v="5149714"/>
    <n v="21227639"/>
    <s v=""/>
  </r>
  <r>
    <x v="189"/>
    <s v="The Reaping"/>
    <s v="Warner Bros."/>
    <x v="2"/>
    <s v="Horror"/>
    <x v="0"/>
    <m/>
    <m/>
    <n v="25126214"/>
    <n v="37100000"/>
    <n v="19733449"/>
    <n v="40000000"/>
  </r>
  <r>
    <x v="190"/>
    <s v="Talladega Nights: The Ballad of Ricky Bobby"/>
    <s v="Sony Pictures"/>
    <x v="1"/>
    <s v="Comedy"/>
    <x v="4"/>
    <n v="68216958"/>
    <n v="100585876"/>
    <n v="148213377"/>
    <n v="14800000"/>
    <n v="84806563"/>
    <n v="73000000"/>
  </r>
  <r>
    <x v="191"/>
    <s v="Hollywoodland"/>
    <s v="Focus Features"/>
    <x v="0"/>
    <s v="Drama"/>
    <x v="1"/>
    <n v="7799599"/>
    <n v="11434376"/>
    <n v="14426251"/>
    <m/>
    <m/>
    <s v=""/>
  </r>
  <r>
    <x v="192"/>
    <s v="Rocky Balboa"/>
    <s v="MGM"/>
    <x v="0"/>
    <s v="Drama"/>
    <x v="1"/>
    <m/>
    <m/>
    <n v="70269899"/>
    <n v="85450189"/>
    <n v="34655821"/>
    <n v="24000000"/>
  </r>
  <r>
    <x v="193"/>
    <s v="A Mighty Heart"/>
    <s v="Paramount Vantage"/>
    <x v="0"/>
    <s v="Drama"/>
    <x v="1"/>
    <n v="5418140"/>
    <n v="7757609"/>
    <n v="9176787"/>
    <n v="9755330"/>
    <n v="5434934"/>
    <n v="15000000"/>
  </r>
  <r>
    <x v="194"/>
    <s v="Mr. Bean's Holiday"/>
    <s v="Universal"/>
    <x v="5"/>
    <s v="Comedy"/>
    <x v="4"/>
    <n v="13000430"/>
    <m/>
    <n v="33302167"/>
    <n v="196397938"/>
    <n v="28162446"/>
    <n v="25000000"/>
  </r>
  <r>
    <x v="195"/>
    <s v="Joshua"/>
    <s v="Fox Searchlight"/>
    <x v="4"/>
    <s v="Thriller/Suspense"/>
    <x v="5"/>
    <n v="74590"/>
    <n v="400745"/>
    <n v="482355"/>
    <n v="233349"/>
    <m/>
    <s v=""/>
  </r>
  <r>
    <x v="196"/>
    <s v="Flags of Our Fathers"/>
    <s v="Dreamworks SKG"/>
    <x v="0"/>
    <s v="Drama"/>
    <x v="1"/>
    <n v="13576213"/>
    <n v="22131112"/>
    <n v="33602376"/>
    <n v="28300000"/>
    <n v="45095837"/>
    <n v="53000000"/>
  </r>
  <r>
    <x v="197"/>
    <s v="Little Miss Sunshine"/>
    <s v="Fox Searchlight"/>
    <x v="4"/>
    <s v="Comedy"/>
    <x v="4"/>
    <m/>
    <m/>
    <n v="59891098"/>
    <n v="40632083"/>
    <n v="55497574"/>
    <n v="8000000"/>
  </r>
  <r>
    <x v="198"/>
    <s v="Garfield's A Tail of Two Kitties"/>
    <s v="20th Century Fox"/>
    <x v="3"/>
    <s v="Comedy"/>
    <x v="4"/>
    <m/>
    <m/>
    <n v="28426747"/>
    <n v="113275517"/>
    <n v="18693368"/>
    <s v=""/>
  </r>
  <r>
    <x v="199"/>
    <s v="Letters from Iwo Jima"/>
    <s v="Dreamworks SKG"/>
    <x v="0"/>
    <s v="Drama"/>
    <x v="1"/>
    <m/>
    <m/>
    <n v="13756082"/>
    <n v="55000000"/>
    <n v="13618088"/>
    <n v="13000000"/>
  </r>
  <r>
    <x v="200"/>
    <s v="Daddy's Little Girls"/>
    <s v="Lionsgate"/>
    <x v="0"/>
    <s v="Romantic Comedy"/>
    <x v="0"/>
    <m/>
    <m/>
    <n v="31366978"/>
    <n v="150081"/>
    <n v="31456820"/>
    <s v=""/>
  </r>
  <r>
    <x v="201"/>
    <s v="Harry Potter and the Order of the Phoenix"/>
    <s v="Warner Bros."/>
    <x v="2"/>
    <s v="Adventure"/>
    <x v="3"/>
    <m/>
    <n v="217083411"/>
    <n v="292004738"/>
    <n v="646464126"/>
    <n v="220651146"/>
    <n v="150000000"/>
  </r>
  <r>
    <x v="202"/>
    <s v="Marie-Antoinette"/>
    <s v="Sony Pictures"/>
    <x v="1"/>
    <s v="Drama"/>
    <x v="1"/>
    <n v="6906276"/>
    <n v="10733964"/>
    <n v="15962471"/>
    <n v="44900000"/>
    <n v="16617894"/>
    <n v="40000000"/>
  </r>
  <r>
    <x v="203"/>
    <s v="The Departed"/>
    <s v="Warner Bros."/>
    <x v="2"/>
    <s v="Drama"/>
    <x v="1"/>
    <n v="37950891"/>
    <n v="63472929"/>
    <n v="133311000"/>
    <n v="157228042"/>
    <n v="140647116"/>
    <n v="90000000"/>
  </r>
  <r>
    <x v="204"/>
    <s v="Snakes on a Plane"/>
    <s v="New Line"/>
    <x v="0"/>
    <s v="Thriller/Suspense"/>
    <x v="5"/>
    <n v="20152024"/>
    <n v="28601000"/>
    <n v="34020814"/>
    <n v="28000000"/>
    <n v="23693992"/>
    <n v="33000000"/>
  </r>
  <r>
    <x v="205"/>
    <s v="Breach"/>
    <s v="Universal"/>
    <x v="5"/>
    <s v="Thriller/Suspense"/>
    <x v="5"/>
    <n v="14309725"/>
    <n v="21938345"/>
    <n v="33000880"/>
    <n v="1457899"/>
    <n v="18301944"/>
    <s v=""/>
  </r>
  <r>
    <x v="206"/>
    <s v="The Last King of Scotland"/>
    <s v="Fox Searchlight"/>
    <x v="4"/>
    <s v="Drama"/>
    <x v="1"/>
    <m/>
    <m/>
    <n v="17606684"/>
    <n v="30756832"/>
    <n v="16831973"/>
    <n v="6000000"/>
  </r>
  <r>
    <x v="207"/>
    <n v="300"/>
    <s v="Warner Bros."/>
    <x v="2"/>
    <s v="Action"/>
    <x v="2"/>
    <n v="96288328"/>
    <n v="141843655"/>
    <n v="210614939"/>
    <n v="245453242"/>
    <n v="261158713"/>
    <n v="60000000"/>
  </r>
  <r>
    <x v="208"/>
    <s v="The Pursuit of Happyness"/>
    <s v="Sony Pictures"/>
    <x v="1"/>
    <s v="Drama"/>
    <x v="1"/>
    <n v="38286895"/>
    <n v="79049229"/>
    <n v="162586036"/>
    <n v="143500000"/>
    <n v="90820939"/>
    <n v="55000000"/>
  </r>
  <r>
    <x v="209"/>
    <s v="The Number 23"/>
    <s v="New Line"/>
    <x v="0"/>
    <s v="Thriller/Suspense"/>
    <x v="5"/>
    <n v="17633643"/>
    <n v="26321000"/>
    <n v="35193167"/>
    <n v="41400000"/>
    <n v="27501523"/>
    <n v="32000000"/>
  </r>
  <r>
    <x v="210"/>
    <s v="Arctic Tale"/>
    <s v="Paramount Vantage"/>
    <x v="0"/>
    <s v="Documentary"/>
    <x v="0"/>
    <m/>
    <m/>
    <n v="833532"/>
    <n v="194090"/>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B251D-0D62-CF4E-898D-2CCC61C47A5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axis="axisRow" dataField="1" showAll="0">
      <items count="7">
        <item x="3"/>
        <item x="4"/>
        <item x="0"/>
        <item x="1"/>
        <item x="5"/>
        <item x="2"/>
        <item t="default"/>
      </items>
    </pivotField>
    <pivotField showAll="0"/>
    <pivotField showAll="0"/>
    <pivotField showAll="0"/>
    <pivotField showAll="0"/>
    <pivotField numFmtId="167"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Distributor Coded" fld="3" subtotal="count" baseField="0" baseItem="0"/>
    <dataField name="Count of Distributor Coded2" fld="3" subtotal="count" showDataAs="percentOfCo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F1639-0BB8-A441-B63F-B438F0F7266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numFmtId="167"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Genre Coded" fld="5" subtotal="count" baseField="0" baseItem="0"/>
    <dataField name="Count of Genre Coded2" fld="5"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numbers.com/movies/2007/0OWWW.php" TargetMode="External"/><Relationship Id="rId21" Type="http://schemas.openxmlformats.org/officeDocument/2006/relationships/hyperlink" Target="http://www.the-numbers.com/movies/2007/BLKSM.php" TargetMode="External"/><Relationship Id="rId42" Type="http://schemas.openxmlformats.org/officeDocument/2006/relationships/hyperlink" Target="http://www.the-numbers.com/movies/2006/DEJVU.php" TargetMode="External"/><Relationship Id="rId63" Type="http://schemas.openxmlformats.org/officeDocument/2006/relationships/hyperlink" Target="http://www.the-numbers.com/movies/2007/GHSTR.php" TargetMode="External"/><Relationship Id="rId84" Type="http://schemas.openxmlformats.org/officeDocument/2006/relationships/hyperlink" Target="http://www.the-numbers.com/movies/2006/JCKA2.php" TargetMode="External"/><Relationship Id="rId138" Type="http://schemas.openxmlformats.org/officeDocument/2006/relationships/hyperlink" Target="http://www.the-numbers.com/movies/2007/SMKAC.php" TargetMode="External"/><Relationship Id="rId159" Type="http://schemas.openxmlformats.org/officeDocument/2006/relationships/hyperlink" Target="http://www.the-numbers.com/movies/2006/DSCNT.php" TargetMode="External"/><Relationship Id="rId170" Type="http://schemas.openxmlformats.org/officeDocument/2006/relationships/hyperlink" Target="http://www.the-numbers.com/movies/2006/ILUSN.php" TargetMode="External"/><Relationship Id="rId191" Type="http://schemas.openxmlformats.org/officeDocument/2006/relationships/hyperlink" Target="http://www.the-numbers.com/movies/2007/TFORM.php" TargetMode="External"/><Relationship Id="rId205" Type="http://schemas.openxmlformats.org/officeDocument/2006/relationships/hyperlink" Target="http://www.the-numbers.com/movies/2007/WHOGS.php" TargetMode="External"/><Relationship Id="rId107" Type="http://schemas.openxmlformats.org/officeDocument/2006/relationships/hyperlink" Target="http://www.the-numbers.com/movies/2007/NDREW.php" TargetMode="External"/><Relationship Id="rId11" Type="http://schemas.openxmlformats.org/officeDocument/2006/relationships/hyperlink" Target="http://www.the-numbers.com/movies/2007/ARCTC.php" TargetMode="External"/><Relationship Id="rId32" Type="http://schemas.openxmlformats.org/officeDocument/2006/relationships/hyperlink" Target="http://www.the-numbers.com/movies/2006/CHWEB.php" TargetMode="External"/><Relationship Id="rId53" Type="http://schemas.openxmlformats.org/officeDocument/2006/relationships/hyperlink" Target="http://www.the-numbers.com/movies/2006/FFNAT.php" TargetMode="External"/><Relationship Id="rId74" Type="http://schemas.openxmlformats.org/officeDocument/2006/relationships/hyperlink" Target="http://www.the-numbers.com/movies/2007/HOTRD.php" TargetMode="External"/><Relationship Id="rId128" Type="http://schemas.openxmlformats.org/officeDocument/2006/relationships/hyperlink" Target="http://www.the-numbers.com/movies/2007/REINO.php" TargetMode="External"/><Relationship Id="rId149" Type="http://schemas.openxmlformats.org/officeDocument/2006/relationships/hyperlink" Target="http://www.the-numbers.com/movies/2006/TALDG.php" TargetMode="External"/><Relationship Id="rId5" Type="http://schemas.openxmlformats.org/officeDocument/2006/relationships/hyperlink" Target="http://www.the-numbers.com/movies/2007/MTHRT.php" TargetMode="External"/><Relationship Id="rId95" Type="http://schemas.openxmlformats.org/officeDocument/2006/relationships/hyperlink" Target="http://www.the-numbers.com/movies/2007/DIE4.php" TargetMode="External"/><Relationship Id="rId160" Type="http://schemas.openxmlformats.org/officeDocument/2006/relationships/hyperlink" Target="http://www.the-numbers.com/movies/2006/PRADA.php" TargetMode="External"/><Relationship Id="rId181" Type="http://schemas.openxmlformats.org/officeDocument/2006/relationships/hyperlink" Target="http://www.the-numbers.com/movies/2007/NUM23.php" TargetMode="External"/><Relationship Id="rId22" Type="http://schemas.openxmlformats.org/officeDocument/2006/relationships/hyperlink" Target="http://www.the-numbers.com/movies/2007/BLDGL.php" TargetMode="External"/><Relationship Id="rId43" Type="http://schemas.openxmlformats.org/officeDocument/2006/relationships/hyperlink" Target="http://www.the-numbers.com/movies/2007/DELTF.php" TargetMode="External"/><Relationship Id="rId64" Type="http://schemas.openxmlformats.org/officeDocument/2006/relationships/hyperlink" Target="http://www.the-numbers.com/movies/2007/GRACI.php" TargetMode="External"/><Relationship Id="rId118" Type="http://schemas.openxmlformats.org/officeDocument/2006/relationships/hyperlink" Target="http://www.the-numbers.com/movies/2006/PANLB.php" TargetMode="External"/><Relationship Id="rId139" Type="http://schemas.openxmlformats.org/officeDocument/2006/relationships/hyperlink" Target="http://www.the-numbers.com/movies/2006/SNAKP.php" TargetMode="External"/><Relationship Id="rId85" Type="http://schemas.openxmlformats.org/officeDocument/2006/relationships/hyperlink" Target="http://www.the-numbers.com/movies/2006/FERLS.php" TargetMode="External"/><Relationship Id="rId150" Type="http://schemas.openxmlformats.org/officeDocument/2006/relationships/hyperlink" Target="http://www.the-numbers.com/movies/2006/TENCD.php" TargetMode="External"/><Relationship Id="rId171" Type="http://schemas.openxmlformats.org/officeDocument/2006/relationships/hyperlink" Target="http://www.the-numbers.com/movies/2007/INVSN.php" TargetMode="External"/><Relationship Id="rId192" Type="http://schemas.openxmlformats.org/officeDocument/2006/relationships/hyperlink" Target="http://www.the-numbers.com/movies/2006/WICKR.php" TargetMode="External"/><Relationship Id="rId206" Type="http://schemas.openxmlformats.org/officeDocument/2006/relationships/hyperlink" Target="http://www.the-numbers.com/movies/2006/WTCEN.php" TargetMode="External"/><Relationship Id="rId12" Type="http://schemas.openxmlformats.org/officeDocument/2006/relationships/hyperlink" Target="http://www.the-numbers.com/movies/2007/AREW2.php" TargetMode="External"/><Relationship Id="rId33" Type="http://schemas.openxmlformats.org/officeDocument/2006/relationships/hyperlink" Target="http://www.the-numbers.com/movies/2006/CHLDM.php" TargetMode="External"/><Relationship Id="rId108" Type="http://schemas.openxmlformats.org/officeDocument/2006/relationships/hyperlink" Target="http://www.the-numbers.com/movies/2007/NEXT.php" TargetMode="External"/><Relationship Id="rId129" Type="http://schemas.openxmlformats.org/officeDocument/2006/relationships/hyperlink" Target="http://www.the-numbers.com/movies/2007/RN911.php" TargetMode="External"/><Relationship Id="rId54" Type="http://schemas.openxmlformats.org/officeDocument/2006/relationships/hyperlink" Target="http://www.the-numbers.com/movies/2007/FHDOG.php" TargetMode="External"/><Relationship Id="rId75" Type="http://schemas.openxmlformats.org/officeDocument/2006/relationships/hyperlink" Target="http://www.the-numbers.com/movies/2006/FWORM.php" TargetMode="External"/><Relationship Id="rId96" Type="http://schemas.openxmlformats.org/officeDocument/2006/relationships/hyperlink" Target="http://www.the-numbers.com/movies/2007/LUCKY.php" TargetMode="External"/><Relationship Id="rId140" Type="http://schemas.openxmlformats.org/officeDocument/2006/relationships/hyperlink" Target="http://www.the-numbers.com/movies/2007/SPID3.php" TargetMode="External"/><Relationship Id="rId161" Type="http://schemas.openxmlformats.org/officeDocument/2006/relationships/hyperlink" Target="http://www.the-numbers.com/movies/2007/THEEX.php" TargetMode="External"/><Relationship Id="rId182" Type="http://schemas.openxmlformats.org/officeDocument/2006/relationships/hyperlink" Target="http://www.the-numbers.com/movies/2006/OMEN6.php" TargetMode="External"/><Relationship Id="rId6" Type="http://schemas.openxmlformats.org/officeDocument/2006/relationships/hyperlink" Target="http://www.the-numbers.com/movies/2006/ACEPT.php" TargetMode="External"/><Relationship Id="rId23" Type="http://schemas.openxmlformats.org/officeDocument/2006/relationships/hyperlink" Target="http://www.the-numbers.com/movies/2006/BDMND.php" TargetMode="External"/><Relationship Id="rId119" Type="http://schemas.openxmlformats.org/officeDocument/2006/relationships/hyperlink" Target="http://www.the-numbers.com/movies/2007/PTHFN.php" TargetMode="External"/><Relationship Id="rId44" Type="http://schemas.openxmlformats.org/officeDocument/2006/relationships/hyperlink" Target="http://www.the-numbers.com/movies/2007/DSTRB.php" TargetMode="External"/><Relationship Id="rId65" Type="http://schemas.openxmlformats.org/officeDocument/2006/relationships/hyperlink" Target="http://www.the-numbers.com/movies/2006/GGANG.php" TargetMode="External"/><Relationship Id="rId86" Type="http://schemas.openxmlformats.org/officeDocument/2006/relationships/hyperlink" Target="http://www.the-numbers.com/movies/2006/JTMDI.php" TargetMode="External"/><Relationship Id="rId130" Type="http://schemas.openxmlformats.org/officeDocument/2006/relationships/hyperlink" Target="http://www.the-numbers.com/movies/2006/RCKY6.php" TargetMode="External"/><Relationship Id="rId151" Type="http://schemas.openxmlformats.org/officeDocument/2006/relationships/hyperlink" Target="http://www.the-numbers.com/movies/2006/TYSMK.php" TargetMode="External"/><Relationship Id="rId172" Type="http://schemas.openxmlformats.org/officeDocument/2006/relationships/hyperlink" Target="http://www.the-numbers.com/movies/2007/NVISB.php" TargetMode="External"/><Relationship Id="rId193" Type="http://schemas.openxmlformats.org/officeDocument/2006/relationships/hyperlink" Target="http://www.the-numbers.com/movies/2007/TMNT.php" TargetMode="External"/><Relationship Id="rId207" Type="http://schemas.openxmlformats.org/officeDocument/2006/relationships/hyperlink" Target="http://www.the-numbers.com/movies/2006/XMEN3.php" TargetMode="External"/><Relationship Id="rId13" Type="http://schemas.openxmlformats.org/officeDocument/2006/relationships/hyperlink" Target="http://www.the-numbers.com/movies/2007/AWYFH.php" TargetMode="External"/><Relationship Id="rId109" Type="http://schemas.openxmlformats.org/officeDocument/2006/relationships/hyperlink" Target="http://www.the-numbers.com/movies/2006/MUSEM.php" TargetMode="External"/><Relationship Id="rId34" Type="http://schemas.openxmlformats.org/officeDocument/2006/relationships/hyperlink" Target="http://www.the-numbers.com/movies/2006/CLRK2.php" TargetMode="External"/><Relationship Id="rId55" Type="http://schemas.openxmlformats.org/officeDocument/2006/relationships/hyperlink" Target="http://www.the-numbers.com/movies/2006/FLAGS.php" TargetMode="External"/><Relationship Id="rId76" Type="http://schemas.openxmlformats.org/officeDocument/2006/relationships/hyperlink" Target="http://www.the-numbers.com/movies/2007/IKWKM.php" TargetMode="External"/><Relationship Id="rId97" Type="http://schemas.openxmlformats.org/officeDocument/2006/relationships/hyperlink" Target="http://www.the-numbers.com/movies/2006/MANYR.php" TargetMode="External"/><Relationship Id="rId120" Type="http://schemas.openxmlformats.org/officeDocument/2006/relationships/hyperlink" Target="http://www.the-numbers.com/movies/2007/PRFEC.php" TargetMode="External"/><Relationship Id="rId141" Type="http://schemas.openxmlformats.org/officeDocument/2006/relationships/hyperlink" Target="http://www.the-numbers.com/movies/2007/SDUST.php" TargetMode="External"/><Relationship Id="rId7" Type="http://schemas.openxmlformats.org/officeDocument/2006/relationships/hyperlink" Target="http://www.the-numbers.com/movies/2006/AKNGM.php" TargetMode="External"/><Relationship Id="rId162" Type="http://schemas.openxmlformats.org/officeDocument/2006/relationships/hyperlink" Target="http://www.the-numbers.com/movies/2006/FOUNT.php" TargetMode="External"/><Relationship Id="rId183" Type="http://schemas.openxmlformats.org/officeDocument/2006/relationships/hyperlink" Target="http://www.the-numbers.com/movies/2006/PRSTG.php" TargetMode="External"/><Relationship Id="rId24" Type="http://schemas.openxmlformats.org/officeDocument/2006/relationships/hyperlink" Target="http://www.the-numbers.com/movies/2006/BOBBY.php" TargetMode="External"/><Relationship Id="rId45" Type="http://schemas.openxmlformats.org/officeDocument/2006/relationships/hyperlink" Target="http://www.the-numbers.com/movies/2006/DRMGL.php" TargetMode="External"/><Relationship Id="rId66" Type="http://schemas.openxmlformats.org/officeDocument/2006/relationships/hyperlink" Target="http://www.the-numbers.com/movies/2007/GRNDH.php" TargetMode="External"/><Relationship Id="rId87" Type="http://schemas.openxmlformats.org/officeDocument/2006/relationships/hyperlink" Target="http://www.the-numbers.com/movies/2007/JOSHA.php" TargetMode="External"/><Relationship Id="rId110" Type="http://schemas.openxmlformats.org/officeDocument/2006/relationships/hyperlink" Target="http://www.the-numbers.com/movies/2007/NORES.php" TargetMode="External"/><Relationship Id="rId131" Type="http://schemas.openxmlformats.org/officeDocument/2006/relationships/hyperlink" Target="http://www.the-numbers.com/movies/2006/RUNWS.php" TargetMode="External"/><Relationship Id="rId61" Type="http://schemas.openxmlformats.org/officeDocument/2006/relationships/hyperlink" Target="http://www.the-numbers.com/movies/2006/GARF2.php" TargetMode="External"/><Relationship Id="rId82" Type="http://schemas.openxmlformats.org/officeDocument/2006/relationships/hyperlink" Target="http://www.the-numbers.com/movies/2006/NVNCB.php" TargetMode="External"/><Relationship Id="rId152" Type="http://schemas.openxmlformats.org/officeDocument/2006/relationships/hyperlink" Target="http://www.the-numbers.com/movies/2006/ANTBU.php" TargetMode="External"/><Relationship Id="rId173" Type="http://schemas.openxmlformats.org/officeDocument/2006/relationships/hyperlink" Target="http://www.the-numbers.com/movies/2006/LKSCT.php" TargetMode="External"/><Relationship Id="rId194" Type="http://schemas.openxmlformats.org/officeDocument/2006/relationships/hyperlink" Target="http://www.the-numbers.com/movies/2006/TRSMN.php" TargetMode="External"/><Relationship Id="rId199" Type="http://schemas.openxmlformats.org/officeDocument/2006/relationships/hyperlink" Target="http://www.the-numbers.com/movies/2007/VCNCY.php" TargetMode="External"/><Relationship Id="rId203" Type="http://schemas.openxmlformats.org/officeDocument/2006/relationships/hyperlink" Target="http://www.the-numbers.com/movies/2006/MRSHL.php" TargetMode="External"/><Relationship Id="rId208" Type="http://schemas.openxmlformats.org/officeDocument/2006/relationships/hyperlink" Target="http://www.the-numbers.com/movies/2007/YRDOG.php" TargetMode="External"/><Relationship Id="rId19" Type="http://schemas.openxmlformats.org/officeDocument/2006/relationships/hyperlink" Target="http://www.the-numbers.com/movies/2006/BEERF.php" TargetMode="External"/><Relationship Id="rId14" Type="http://schemas.openxmlformats.org/officeDocument/2006/relationships/hyperlink" Target="http://www.the-numbers.com/movies/2006/BABEL.php" TargetMode="External"/><Relationship Id="rId30" Type="http://schemas.openxmlformats.org/officeDocument/2006/relationships/hyperlink" Target="http://www.the-numbers.com/movies/2006/JB21.php" TargetMode="External"/><Relationship Id="rId35" Type="http://schemas.openxmlformats.org/officeDocument/2006/relationships/hyperlink" Target="http://www.the-numbers.com/movies/2006/CNFTI.php" TargetMode="External"/><Relationship Id="rId56" Type="http://schemas.openxmlformats.org/officeDocument/2006/relationships/hyperlink" Target="http://www.the-numbers.com/movies/2006/FLIKA.php" TargetMode="External"/><Relationship Id="rId77" Type="http://schemas.openxmlformats.org/officeDocument/2006/relationships/hyperlink" Target="http://www.the-numbers.com/movies/2007/INPCL.php" TargetMode="External"/><Relationship Id="rId100" Type="http://schemas.openxmlformats.org/officeDocument/2006/relationships/hyperlink" Target="http://www.the-numbers.com/movies/2007/ROBNS.php" TargetMode="External"/><Relationship Id="rId105" Type="http://schemas.openxmlformats.org/officeDocument/2006/relationships/hyperlink" Target="http://www.the-numbers.com/movies/2007/MUSLY.php" TargetMode="External"/><Relationship Id="rId126" Type="http://schemas.openxmlformats.org/officeDocument/2006/relationships/hyperlink" Target="http://www.the-numbers.com/movies/2006/PULSE.php" TargetMode="External"/><Relationship Id="rId147" Type="http://schemas.openxmlformats.org/officeDocument/2006/relationships/hyperlink" Target="http://www.the-numbers.com/movies/2006/SPRMN.php" TargetMode="External"/><Relationship Id="rId168" Type="http://schemas.openxmlformats.org/officeDocument/2006/relationships/hyperlink" Target="http://www.the-numbers.com/movies/2007/HTCHR.php" TargetMode="External"/><Relationship Id="rId8" Type="http://schemas.openxmlformats.org/officeDocument/2006/relationships/hyperlink" Target="http://www.the-numbers.com/movies/2007/ALPHA.php" TargetMode="External"/><Relationship Id="rId51" Type="http://schemas.openxmlformats.org/officeDocument/2006/relationships/hyperlink" Target="http://www.the-numbers.com/movies/2006/EHERO.php" TargetMode="External"/><Relationship Id="rId72" Type="http://schemas.openxmlformats.org/officeDocument/2006/relationships/hyperlink" Target="http://www.the-numbers.com/movies/2007/HOST2.php" TargetMode="External"/><Relationship Id="rId93" Type="http://schemas.openxmlformats.org/officeDocument/2006/relationships/hyperlink" Target="http://www.the-numbers.com/movies/2006/LTMAN.php" TargetMode="External"/><Relationship Id="rId98" Type="http://schemas.openxmlformats.org/officeDocument/2006/relationships/hyperlink" Target="http://www.the-numbers.com/movies/2006/ANTOI.php" TargetMode="External"/><Relationship Id="rId121" Type="http://schemas.openxmlformats.org/officeDocument/2006/relationships/hyperlink" Target="http://www.the-numbers.com/movies/2007/PIRT3.php" TargetMode="External"/><Relationship Id="rId142" Type="http://schemas.openxmlformats.org/officeDocument/2006/relationships/hyperlink" Target="http://www.the-numbers.com/movies/2006/STPUP.php" TargetMode="External"/><Relationship Id="rId163" Type="http://schemas.openxmlformats.org/officeDocument/2006/relationships/hyperlink" Target="http://www.the-numbers.com/movies/2006/GSHEP.php" TargetMode="External"/><Relationship Id="rId184" Type="http://schemas.openxmlformats.org/officeDocument/2006/relationships/hyperlink" Target="http://www.the-numbers.com/movies/2006/TYGOO.php" TargetMode="External"/><Relationship Id="rId189" Type="http://schemas.openxmlformats.org/officeDocument/2006/relationships/hyperlink" Target="http://www.the-numbers.com/movies/2007/SIMPS.php" TargetMode="External"/><Relationship Id="rId3" Type="http://schemas.openxmlformats.org/officeDocument/2006/relationships/hyperlink" Target="http://www.the-numbers.com/movies/2007/28WLT.php" TargetMode="External"/><Relationship Id="rId25" Type="http://schemas.openxmlformats.org/officeDocument/2006/relationships/hyperlink" Target="http://www.the-numbers.com/movies/2006/BORAT.php" TargetMode="External"/><Relationship Id="rId46" Type="http://schemas.openxmlformats.org/officeDocument/2006/relationships/hyperlink" Target="http://www.the-numbers.com/movies/2006/EMPLY.php" TargetMode="External"/><Relationship Id="rId67" Type="http://schemas.openxmlformats.org/officeDocument/2006/relationships/hyperlink" Target="http://www.the-numbers.com/movies/2007/HAIRS.php" TargetMode="External"/><Relationship Id="rId116" Type="http://schemas.openxmlformats.org/officeDocument/2006/relationships/hyperlink" Target="http://www.the-numbers.com/movies/2006/OPENS.php" TargetMode="External"/><Relationship Id="rId137" Type="http://schemas.openxmlformats.org/officeDocument/2006/relationships/hyperlink" Target="http://www.the-numbers.com/movies/2007/SICKO.php" TargetMode="External"/><Relationship Id="rId158" Type="http://schemas.openxmlformats.org/officeDocument/2006/relationships/hyperlink" Target="http://www.the-numbers.com/movies/2006/DPRTD.php" TargetMode="External"/><Relationship Id="rId20" Type="http://schemas.openxmlformats.org/officeDocument/2006/relationships/hyperlink" Target="http://www.the-numbers.com/movies/2006/BLKCH.php" TargetMode="External"/><Relationship Id="rId41" Type="http://schemas.openxmlformats.org/officeDocument/2006/relationships/hyperlink" Target="http://www.the-numbers.com/movies/2006/DECKH.php" TargetMode="External"/><Relationship Id="rId62" Type="http://schemas.openxmlformats.org/officeDocument/2006/relationships/hyperlink" Target="http://www.the-numbers.com/movies/2007/GARUL.php" TargetMode="External"/><Relationship Id="rId83" Type="http://schemas.openxmlformats.org/officeDocument/2006/relationships/hyperlink" Target="http://www.the-numbers.com/movies/2006/0IQIF.php" TargetMode="External"/><Relationship Id="rId88" Type="http://schemas.openxmlformats.org/officeDocument/2006/relationships/hyperlink" Target="http://www.the-numbers.com/movies/2007/KNCKD.php" TargetMode="External"/><Relationship Id="rId111" Type="http://schemas.openxmlformats.org/officeDocument/2006/relationships/hyperlink" Target="http://www.the-numbers.com/movies/2007/NORBT.php" TargetMode="External"/><Relationship Id="rId132" Type="http://schemas.openxmlformats.org/officeDocument/2006/relationships/hyperlink" Target="http://www.the-numbers.com/movies/2007/RUSH3.php" TargetMode="External"/><Relationship Id="rId153" Type="http://schemas.openxmlformats.org/officeDocument/2006/relationships/hyperlink" Target="http://www.the-numbers.com/movies/2007/ASFRM.php" TargetMode="External"/><Relationship Id="rId174" Type="http://schemas.openxmlformats.org/officeDocument/2006/relationships/hyperlink" Target="http://www.the-numbers.com/movies/2006/LKISS.php" TargetMode="External"/><Relationship Id="rId179" Type="http://schemas.openxmlformats.org/officeDocument/2006/relationships/hyperlink" Target="http://www.the-numbers.com/movies/2007/NANNY.php" TargetMode="External"/><Relationship Id="rId195" Type="http://schemas.openxmlformats.org/officeDocument/2006/relationships/hyperlink" Target="http://www.the-numbers.com/movies/2006/TURIS.php" TargetMode="External"/><Relationship Id="rId209" Type="http://schemas.openxmlformats.org/officeDocument/2006/relationships/hyperlink" Target="http://www.the-numbers.com/movies/2006/DUPRE.php" TargetMode="External"/><Relationship Id="rId190" Type="http://schemas.openxmlformats.org/officeDocument/2006/relationships/hyperlink" Target="http://www.the-numbers.com/movies/2006/TXCS2.php" TargetMode="External"/><Relationship Id="rId204" Type="http://schemas.openxmlformats.org/officeDocument/2006/relationships/hyperlink" Target="http://www.the-numbers.com/movies/2007/WYCAD.php" TargetMode="External"/><Relationship Id="rId15" Type="http://schemas.openxmlformats.org/officeDocument/2006/relationships/hyperlink" Target="http://www.the-numbers.com/movies/2007/BFURY.php" TargetMode="External"/><Relationship Id="rId36" Type="http://schemas.openxmlformats.org/officeDocument/2006/relationships/hyperlink" Target="http://www.the-numbers.com/movies/2006/CRANK.php" TargetMode="External"/><Relationship Id="rId57" Type="http://schemas.openxmlformats.org/officeDocument/2006/relationships/hyperlink" Target="http://www.the-numbers.com/movies/2006/FLUSH.php" TargetMode="External"/><Relationship Id="rId106" Type="http://schemas.openxmlformats.org/officeDocument/2006/relationships/hyperlink" Target="http://www.the-numbers.com/movies/2006/SUPEX.php" TargetMode="External"/><Relationship Id="rId127" Type="http://schemas.openxmlformats.org/officeDocument/2006/relationships/hyperlink" Target="http://www.the-numbers.com/movies/2007/RATUL.php" TargetMode="External"/><Relationship Id="rId10" Type="http://schemas.openxmlformats.org/officeDocument/2006/relationships/hyperlink" Target="http://www.the-numbers.com/movies/2006/APOCL.php" TargetMode="External"/><Relationship Id="rId31" Type="http://schemas.openxmlformats.org/officeDocument/2006/relationships/hyperlink" Target="http://www.the-numbers.com/movies/2007/CTRLS.php" TargetMode="External"/><Relationship Id="rId52" Type="http://schemas.openxmlformats.org/officeDocument/2006/relationships/hyperlink" Target="http://www.the-numbers.com/movies/2007/FOUR2.php" TargetMode="External"/><Relationship Id="rId73" Type="http://schemas.openxmlformats.org/officeDocument/2006/relationships/hyperlink" Target="http://www.the-numbers.com/movies/2007/HTFUZ.php" TargetMode="External"/><Relationship Id="rId78" Type="http://schemas.openxmlformats.org/officeDocument/2006/relationships/hyperlink" Target="http://www.the-numbers.com/movies/2007/ITLMW.php" TargetMode="External"/><Relationship Id="rId94" Type="http://schemas.openxmlformats.org/officeDocument/2006/relationships/hyperlink" Target="http://www.the-numbers.com/movies/2006/LMSUN.php" TargetMode="External"/><Relationship Id="rId99" Type="http://schemas.openxmlformats.org/officeDocument/2006/relationships/hyperlink" Target="http://www.the-numbers.com/movies/2006/MTGRL.php" TargetMode="External"/><Relationship Id="rId101" Type="http://schemas.openxmlformats.org/officeDocument/2006/relationships/hyperlink" Target="http://www.the-numbers.com/movies/2006/MVICE.php" TargetMode="External"/><Relationship Id="rId122" Type="http://schemas.openxmlformats.org/officeDocument/2006/relationships/hyperlink" Target="http://www.the-numbers.com/movies/2006/PIRT2.php" TargetMode="External"/><Relationship Id="rId143" Type="http://schemas.openxmlformats.org/officeDocument/2006/relationships/hyperlink" Target="http://www.the-numbers.com/movies/2007/STEPN.php" TargetMode="External"/><Relationship Id="rId148" Type="http://schemas.openxmlformats.org/officeDocument/2006/relationships/hyperlink" Target="http://www.the-numbers.com/movies/2007/SURFS.php" TargetMode="External"/><Relationship Id="rId164" Type="http://schemas.openxmlformats.org/officeDocument/2006/relationships/hyperlink" Target="http://www.the-numbers.com/movies/2006/GRUD2.php" TargetMode="External"/><Relationship Id="rId169" Type="http://schemas.openxmlformats.org/officeDocument/2006/relationships/hyperlink" Target="http://www.the-numbers.com/movies/2006/HOLID.php" TargetMode="External"/><Relationship Id="rId185" Type="http://schemas.openxmlformats.org/officeDocument/2006/relationships/hyperlink" Target="http://www.the-numbers.com/movies/2006/PRHAP.php" TargetMode="External"/><Relationship Id="rId4" Type="http://schemas.openxmlformats.org/officeDocument/2006/relationships/hyperlink" Target="http://www.the-numbers.com/movies/2006/AGDYR.php" TargetMode="External"/><Relationship Id="rId9" Type="http://schemas.openxmlformats.org/officeDocument/2006/relationships/hyperlink" Target="http://www.the-numbers.com/movies/2007/AMGRC.php" TargetMode="External"/><Relationship Id="rId180" Type="http://schemas.openxmlformats.org/officeDocument/2006/relationships/hyperlink" Target="http://www.the-numbers.com/movies/2006/NATVT.php" TargetMode="External"/><Relationship Id="rId210" Type="http://schemas.openxmlformats.org/officeDocument/2006/relationships/hyperlink" Target="http://www.the-numbers.com/movies/2007/ZODIC.php" TargetMode="External"/><Relationship Id="rId26" Type="http://schemas.openxmlformats.org/officeDocument/2006/relationships/hyperlink" Target="http://www.the-numbers.com/movies/2007/BRATZ.php" TargetMode="External"/><Relationship Id="rId47" Type="http://schemas.openxmlformats.org/officeDocument/2006/relationships/hyperlink" Target="http://www.the-numbers.com/movies/2007/EPICM.php" TargetMode="External"/><Relationship Id="rId68" Type="http://schemas.openxmlformats.org/officeDocument/2006/relationships/hyperlink" Target="http://www.the-numbers.com/movies/2007/HNBRS.php" TargetMode="External"/><Relationship Id="rId89" Type="http://schemas.openxmlformats.org/officeDocument/2006/relationships/hyperlink" Target="http://www.the-numbers.com/movies/2007/LVROS.php" TargetMode="External"/><Relationship Id="rId112" Type="http://schemas.openxmlformats.org/officeDocument/2006/relationships/hyperlink" Target="http://www.the-numbers.com/movies/2006/NOTES.php" TargetMode="External"/><Relationship Id="rId133" Type="http://schemas.openxmlformats.org/officeDocument/2006/relationships/hyperlink" Target="http://www.the-numbers.com/movies/2006/SAW3.php" TargetMode="External"/><Relationship Id="rId154" Type="http://schemas.openxmlformats.org/officeDocument/2006/relationships/hyperlink" Target="http://www.the-numbers.com/movies/2006/DALIA.php" TargetMode="External"/><Relationship Id="rId175" Type="http://schemas.openxmlformats.org/officeDocument/2006/relationships/hyperlink" Target="http://www.the-numbers.com/movies/2007/MIMZY.php" TargetMode="External"/><Relationship Id="rId196" Type="http://schemas.openxmlformats.org/officeDocument/2006/relationships/hyperlink" Target="http://www.the-numbers.com/movies/2006/UNACM.php" TargetMode="External"/><Relationship Id="rId200" Type="http://schemas.openxmlformats.org/officeDocument/2006/relationships/hyperlink" Target="http://www.the-numbers.com/movies/2007/WATRS.php" TargetMode="External"/><Relationship Id="rId16" Type="http://schemas.openxmlformats.org/officeDocument/2006/relationships/hyperlink" Target="http://www.the-numbers.com/movies/2006/BYARD.php" TargetMode="External"/><Relationship Id="rId37" Type="http://schemas.openxmlformats.org/officeDocument/2006/relationships/hyperlink" Target="http://www.the-numbers.com/movies/2007/DADD2.php" TargetMode="External"/><Relationship Id="rId58" Type="http://schemas.openxmlformats.org/officeDocument/2006/relationships/hyperlink" Target="http://www.the-numbers.com/movies/2006/FLYBO.php" TargetMode="External"/><Relationship Id="rId79" Type="http://schemas.openxmlformats.org/officeDocument/2006/relationships/hyperlink" Target="http://www.the-numbers.com/movies/2006/ICEA2.php" TargetMode="External"/><Relationship Id="rId102" Type="http://schemas.openxmlformats.org/officeDocument/2006/relationships/hyperlink" Target="http://www.the-numbers.com/movies/2006/MONHS.php" TargetMode="External"/><Relationship Id="rId123" Type="http://schemas.openxmlformats.org/officeDocument/2006/relationships/hyperlink" Target="http://www.the-numbers.com/movies/2007/PRMON.php" TargetMode="External"/><Relationship Id="rId144" Type="http://schemas.openxmlformats.org/officeDocument/2006/relationships/hyperlink" Target="http://www.the-numbers.com/movies/2006/STFIC.php" TargetMode="External"/><Relationship Id="rId90" Type="http://schemas.openxmlformats.org/officeDocument/2006/relationships/hyperlink" Target="http://www.the-numbers.com/movies/2006/LADYW.php" TargetMode="External"/><Relationship Id="rId165" Type="http://schemas.openxmlformats.org/officeDocument/2006/relationships/hyperlink" Target="http://www.the-numbers.com/movies/2006/GUARD.php" TargetMode="External"/><Relationship Id="rId186" Type="http://schemas.openxmlformats.org/officeDocument/2006/relationships/hyperlink" Target="http://www.the-numbers.com/movies/2006/QUEEN.php" TargetMode="External"/><Relationship Id="rId211" Type="http://schemas.openxmlformats.org/officeDocument/2006/relationships/hyperlink" Target="http://www.the-numbers.com/movies/2006/ZOOMS.php" TargetMode="External"/><Relationship Id="rId27" Type="http://schemas.openxmlformats.org/officeDocument/2006/relationships/hyperlink" Target="http://www.the-numbers.com/movies/2007/BRECH.php" TargetMode="External"/><Relationship Id="rId48" Type="http://schemas.openxmlformats.org/officeDocument/2006/relationships/hyperlink" Target="http://www.the-numbers.com/movies/2006/ERAGN.php" TargetMode="External"/><Relationship Id="rId69" Type="http://schemas.openxmlformats.org/officeDocument/2006/relationships/hyperlink" Target="http://www.the-numbers.com/movies/2006/HPYFT.php" TargetMode="External"/><Relationship Id="rId113" Type="http://schemas.openxmlformats.org/officeDocument/2006/relationships/hyperlink" Target="http://www.the-numbers.com/movies/2007/OCEN3.php" TargetMode="External"/><Relationship Id="rId134" Type="http://schemas.openxmlformats.org/officeDocument/2006/relationships/hyperlink" Target="http://www.the-numbers.com/movies/2006/SCHSC.php" TargetMode="External"/><Relationship Id="rId80" Type="http://schemas.openxmlformats.org/officeDocument/2006/relationships/hyperlink" Target="http://www.the-numbers.com/movies/2006/IDIOC.php" TargetMode="External"/><Relationship Id="rId155" Type="http://schemas.openxmlformats.org/officeDocument/2006/relationships/hyperlink" Target="http://www.the-numbers.com/movies/2007/BORN3.php" TargetMode="External"/><Relationship Id="rId176" Type="http://schemas.openxmlformats.org/officeDocument/2006/relationships/hyperlink" Target="http://www.the-numbers.com/movies/2006/MARIN.php" TargetMode="External"/><Relationship Id="rId197" Type="http://schemas.openxmlformats.org/officeDocument/2006/relationships/hyperlink" Target="http://www.the-numbers.com/movies/2006/0ICCS.php" TargetMode="External"/><Relationship Id="rId201" Type="http://schemas.openxmlformats.org/officeDocument/2006/relationships/hyperlink" Target="http://www.the-numbers.com/movies/2007/WAR.php" TargetMode="External"/><Relationship Id="rId17" Type="http://schemas.openxmlformats.org/officeDocument/2006/relationships/hyperlink" Target="http://www.the-numbers.com/movies/2007/BECIS.php" TargetMode="External"/><Relationship Id="rId38" Type="http://schemas.openxmlformats.org/officeDocument/2006/relationships/hyperlink" Target="http://www.the-numbers.com/movies/2007/DADLG.php" TargetMode="External"/><Relationship Id="rId59" Type="http://schemas.openxmlformats.org/officeDocument/2006/relationships/hyperlink" Target="http://www.the-numbers.com/movies/2007/FRACT.php" TargetMode="External"/><Relationship Id="rId103" Type="http://schemas.openxmlformats.org/officeDocument/2006/relationships/hyperlink" Target="http://www.the-numbers.com/movies/2007/BEAN2.php" TargetMode="External"/><Relationship Id="rId124" Type="http://schemas.openxmlformats.org/officeDocument/2006/relationships/hyperlink" Target="http://www.the-numbers.com/movies/2007/PRIDE.php" TargetMode="External"/><Relationship Id="rId70" Type="http://schemas.openxmlformats.org/officeDocument/2006/relationships/hyperlink" Target="http://www.the-numbers.com/movies/2007/HPOT5.php" TargetMode="External"/><Relationship Id="rId91" Type="http://schemas.openxmlformats.org/officeDocument/2006/relationships/hyperlink" Target="http://www.the-numbers.com/movies/2006/LFIJM.php" TargetMode="External"/><Relationship Id="rId145" Type="http://schemas.openxmlformats.org/officeDocument/2006/relationships/hyperlink" Target="http://www.the-numbers.com/movies/2007/SNSHN.php" TargetMode="External"/><Relationship Id="rId166" Type="http://schemas.openxmlformats.org/officeDocument/2006/relationships/hyperlink" Target="http://www.the-numbers.com/movies/2007/HLEY2.php" TargetMode="External"/><Relationship Id="rId187" Type="http://schemas.openxmlformats.org/officeDocument/2006/relationships/hyperlink" Target="http://www.the-numbers.com/movies/2007/REAPN.php" TargetMode="External"/><Relationship Id="rId1" Type="http://schemas.openxmlformats.org/officeDocument/2006/relationships/hyperlink" Target="http://www.the-numbers.com/movies/2007/300.php" TargetMode="External"/><Relationship Id="rId28" Type="http://schemas.openxmlformats.org/officeDocument/2006/relationships/hyperlink" Target="http://www.the-numbers.com/movies/2007/TERAB.php" TargetMode="External"/><Relationship Id="rId49" Type="http://schemas.openxmlformats.org/officeDocument/2006/relationships/hyperlink" Target="http://www.the-numbers.com/movies/2007/ALMT2.php" TargetMode="External"/><Relationship Id="rId114" Type="http://schemas.openxmlformats.org/officeDocument/2006/relationships/hyperlink" Target="http://www.the-numbers.com/movies/2007/ONCE.php" TargetMode="External"/><Relationship Id="rId60" Type="http://schemas.openxmlformats.org/officeDocument/2006/relationships/hyperlink" Target="http://www.the-numbers.com/movies/2007/FRDMW.php" TargetMode="External"/><Relationship Id="rId81" Type="http://schemas.openxmlformats.org/officeDocument/2006/relationships/hyperlink" Target="http://www.the-numbers.com/movies/2007/LNDWM.php" TargetMode="External"/><Relationship Id="rId135" Type="http://schemas.openxmlformats.org/officeDocument/2006/relationships/hyperlink" Target="http://www.the-numbers.com/movies/2007/SHOTR.php" TargetMode="External"/><Relationship Id="rId156" Type="http://schemas.openxmlformats.org/officeDocument/2006/relationships/hyperlink" Target="http://www.the-numbers.com/movies/2007/CNDMN.php" TargetMode="External"/><Relationship Id="rId177" Type="http://schemas.openxmlformats.org/officeDocument/2006/relationships/hyperlink" Target="http://www.the-numbers.com/movies/2007/MSNGR.php" TargetMode="External"/><Relationship Id="rId198" Type="http://schemas.openxmlformats.org/officeDocument/2006/relationships/hyperlink" Target="http://www.the-numbers.com/movies/2007/UNDOG.php" TargetMode="External"/><Relationship Id="rId202" Type="http://schemas.openxmlformats.org/officeDocument/2006/relationships/hyperlink" Target="http://www.the-numbers.com/movies/2006/WATER.php" TargetMode="External"/><Relationship Id="rId18" Type="http://schemas.openxmlformats.org/officeDocument/2006/relationships/hyperlink" Target="http://www.the-numbers.com/movies/2007/BJANE.php" TargetMode="External"/><Relationship Id="rId39" Type="http://schemas.openxmlformats.org/officeDocument/2006/relationships/hyperlink" Target="http://www.the-numbers.com/movies/2007/DWTCH.php" TargetMode="External"/><Relationship Id="rId50" Type="http://schemas.openxmlformats.org/officeDocument/2006/relationships/hyperlink" Target="http://www.the-numbers.com/movies/2007/EVNIN.php" TargetMode="External"/><Relationship Id="rId104" Type="http://schemas.openxmlformats.org/officeDocument/2006/relationships/hyperlink" Target="http://www.the-numbers.com/movies/2007/BROOK.php" TargetMode="External"/><Relationship Id="rId125" Type="http://schemas.openxmlformats.org/officeDocument/2006/relationships/hyperlink" Target="http://www.the-numbers.com/movies/2007/PRMVL.php" TargetMode="External"/><Relationship Id="rId146" Type="http://schemas.openxmlformats.org/officeDocument/2006/relationships/hyperlink" Target="http://www.the-numbers.com/movies/2007/SPBAD.php" TargetMode="External"/><Relationship Id="rId167" Type="http://schemas.openxmlformats.org/officeDocument/2006/relationships/hyperlink" Target="http://www.the-numbers.com/movies/2006/HISTB.php" TargetMode="External"/><Relationship Id="rId188" Type="http://schemas.openxmlformats.org/officeDocument/2006/relationships/hyperlink" Target="http://www.the-numbers.com/movies/2006/CLAU3.php" TargetMode="External"/><Relationship Id="rId71" Type="http://schemas.openxmlformats.org/officeDocument/2006/relationships/hyperlink" Target="http://www.the-numbers.com/movies/2006/HWLND.php" TargetMode="External"/><Relationship Id="rId92" Type="http://schemas.openxmlformats.org/officeDocument/2006/relationships/hyperlink" Target="http://www.the-numbers.com/movies/2007/LSWED.php" TargetMode="External"/><Relationship Id="rId2" Type="http://schemas.openxmlformats.org/officeDocument/2006/relationships/hyperlink" Target="http://www.the-numbers.com/movies/2007/1408.php" TargetMode="External"/><Relationship Id="rId29" Type="http://schemas.openxmlformats.org/officeDocument/2006/relationships/hyperlink" Target="http://www.the-numbers.com/movies/2007/THBUG.php" TargetMode="External"/><Relationship Id="rId40" Type="http://schemas.openxmlformats.org/officeDocument/2006/relationships/hyperlink" Target="http://www.the-numbers.com/movies/2007/SLENC.php" TargetMode="External"/><Relationship Id="rId115" Type="http://schemas.openxmlformats.org/officeDocument/2006/relationships/hyperlink" Target="http://www.the-numbers.com/movies/2006/ONWTK.php" TargetMode="External"/><Relationship Id="rId136" Type="http://schemas.openxmlformats.org/officeDocument/2006/relationships/hyperlink" Target="http://www.the-numbers.com/movies/2007/SHRK3.php" TargetMode="External"/><Relationship Id="rId157" Type="http://schemas.openxmlformats.org/officeDocument/2006/relationships/hyperlink" Target="http://www.the-numbers.com/movies/2006/COVNT.php" TargetMode="External"/><Relationship Id="rId178" Type="http://schemas.openxmlformats.org/officeDocument/2006/relationships/hyperlink" Target="http://www.the-numbers.com/movies/2007/NSAKE.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5B5-5171-FC4F-ACB5-23F67591310A}">
  <dimension ref="A1:M27"/>
  <sheetViews>
    <sheetView workbookViewId="0">
      <selection activeCell="L24" sqref="L24"/>
    </sheetView>
  </sheetViews>
  <sheetFormatPr baseColWidth="10" defaultRowHeight="16"/>
  <cols>
    <col min="1" max="1" width="6.5" customWidth="1"/>
    <col min="3" max="6" width="11.6640625" bestFit="1" customWidth="1"/>
    <col min="7" max="7" width="17" customWidth="1"/>
  </cols>
  <sheetData>
    <row r="1" spans="1:13" ht="16" customHeight="1">
      <c r="A1" s="99" t="s">
        <v>0</v>
      </c>
      <c r="B1" s="99"/>
      <c r="C1" s="99"/>
      <c r="D1" s="99"/>
      <c r="E1" s="99"/>
      <c r="F1" s="99"/>
      <c r="G1" s="99"/>
      <c r="H1" s="99"/>
      <c r="I1" s="99"/>
      <c r="J1" s="99"/>
      <c r="K1" s="99"/>
      <c r="L1" s="99"/>
      <c r="M1" s="99"/>
    </row>
    <row r="2" spans="1:13">
      <c r="A2" s="99"/>
      <c r="B2" s="99"/>
      <c r="C2" s="99"/>
      <c r="D2" s="99"/>
      <c r="E2" s="99"/>
      <c r="F2" s="99"/>
      <c r="G2" s="99"/>
      <c r="H2" s="99"/>
      <c r="I2" s="99"/>
      <c r="J2" s="99"/>
      <c r="K2" s="99"/>
      <c r="L2" s="99"/>
      <c r="M2" s="99"/>
    </row>
    <row r="3" spans="1:13">
      <c r="A3" s="99"/>
      <c r="B3" s="99"/>
      <c r="C3" s="99"/>
      <c r="D3" s="99"/>
      <c r="E3" s="99"/>
      <c r="F3" s="99"/>
      <c r="G3" s="99"/>
      <c r="H3" s="99"/>
      <c r="I3" s="99"/>
      <c r="J3" s="99"/>
      <c r="K3" s="99"/>
      <c r="L3" s="99"/>
      <c r="M3" s="99"/>
    </row>
    <row r="4" spans="1:13">
      <c r="A4" s="99"/>
      <c r="B4" s="99"/>
      <c r="C4" s="99"/>
      <c r="D4" s="99"/>
      <c r="E4" s="99"/>
      <c r="F4" s="99"/>
      <c r="G4" s="99"/>
      <c r="H4" s="99"/>
      <c r="I4" s="99"/>
      <c r="J4" s="99"/>
      <c r="K4" s="99"/>
      <c r="L4" s="99"/>
      <c r="M4" s="99"/>
    </row>
    <row r="5" spans="1:13">
      <c r="A5" s="99"/>
      <c r="B5" s="99"/>
      <c r="C5" s="99"/>
      <c r="D5" s="99"/>
      <c r="E5" s="99"/>
      <c r="F5" s="99"/>
      <c r="G5" s="99"/>
      <c r="H5" s="99"/>
      <c r="I5" s="99"/>
      <c r="J5" s="99"/>
      <c r="K5" s="99"/>
      <c r="L5" s="99"/>
      <c r="M5" s="99"/>
    </row>
    <row r="7" spans="1:13">
      <c r="B7" s="3" t="s">
        <v>1</v>
      </c>
      <c r="C7" s="2">
        <v>2</v>
      </c>
      <c r="D7" s="2">
        <v>2.5</v>
      </c>
      <c r="E7" s="2">
        <v>3</v>
      </c>
      <c r="F7" s="2">
        <v>3.5</v>
      </c>
    </row>
    <row r="8" spans="1:13">
      <c r="B8" s="5" t="s">
        <v>2</v>
      </c>
      <c r="C8" s="1" t="s">
        <v>3</v>
      </c>
      <c r="D8" s="1" t="s">
        <v>4</v>
      </c>
      <c r="E8" s="1" t="s">
        <v>5</v>
      </c>
      <c r="F8" s="1" t="s">
        <v>4</v>
      </c>
      <c r="G8" s="1" t="s">
        <v>6</v>
      </c>
    </row>
    <row r="9" spans="1:13">
      <c r="B9" s="5" t="s">
        <v>2</v>
      </c>
      <c r="C9" s="6">
        <f>1/9</f>
        <v>0.1111111111111111</v>
      </c>
      <c r="D9" s="6">
        <f>C9*2</f>
        <v>0.22222222222222221</v>
      </c>
      <c r="E9" s="6">
        <f>C9*4</f>
        <v>0.44444444444444442</v>
      </c>
      <c r="F9" s="6">
        <f>C9*2</f>
        <v>0.22222222222222221</v>
      </c>
      <c r="G9" s="1"/>
    </row>
    <row r="10" spans="1:13">
      <c r="B10" s="5" t="s">
        <v>23</v>
      </c>
      <c r="C10" s="6">
        <f>POWER(C7-$H$22,2)</f>
        <v>0.79012345679012341</v>
      </c>
      <c r="D10" s="6">
        <f t="shared" ref="D10:F10" si="0">POWER(D7-$H$22,2)</f>
        <v>0.15123456790123452</v>
      </c>
      <c r="E10" s="6">
        <f t="shared" si="0"/>
        <v>1.234567901234569E-2</v>
      </c>
      <c r="F10" s="6">
        <f t="shared" si="0"/>
        <v>0.37345679012345684</v>
      </c>
      <c r="G10" s="1"/>
    </row>
    <row r="11" spans="1:13">
      <c r="B11" s="5" t="s">
        <v>24</v>
      </c>
      <c r="C11" s="6">
        <f>C9*C10</f>
        <v>8.77914951989026E-2</v>
      </c>
      <c r="D11" s="6">
        <f t="shared" ref="D11:F11" si="1">D9*D10</f>
        <v>3.3607681755829892E-2</v>
      </c>
      <c r="E11" s="6">
        <f t="shared" si="1"/>
        <v>5.4869684499314177E-3</v>
      </c>
      <c r="F11" s="6">
        <f t="shared" si="1"/>
        <v>8.2990397805212626E-2</v>
      </c>
      <c r="G11" s="1"/>
    </row>
    <row r="13" spans="1:13">
      <c r="A13" s="95" t="s">
        <v>3</v>
      </c>
      <c r="B13" s="98" t="s">
        <v>7</v>
      </c>
      <c r="C13" s="98"/>
      <c r="D13" s="98"/>
      <c r="E13" s="98"/>
      <c r="F13" s="98"/>
      <c r="G13" t="s">
        <v>9</v>
      </c>
    </row>
    <row r="14" spans="1:13">
      <c r="A14" s="95"/>
      <c r="B14" s="98"/>
      <c r="C14" s="98"/>
      <c r="D14" s="98"/>
      <c r="E14" s="98"/>
      <c r="F14" s="98"/>
    </row>
    <row r="15" spans="1:13">
      <c r="A15" s="3"/>
      <c r="B15" s="100"/>
      <c r="C15" s="100"/>
      <c r="D15" s="100"/>
      <c r="E15" s="100"/>
      <c r="F15" s="100"/>
    </row>
    <row r="16" spans="1:13">
      <c r="A16" s="95" t="s">
        <v>8</v>
      </c>
      <c r="B16" s="97" t="s">
        <v>10</v>
      </c>
      <c r="C16" s="97"/>
      <c r="D16" s="97"/>
      <c r="E16" s="97"/>
      <c r="F16" s="97"/>
      <c r="G16" t="s">
        <v>11</v>
      </c>
    </row>
    <row r="17" spans="1:8">
      <c r="A17" s="95"/>
      <c r="B17" s="97"/>
      <c r="C17" s="97"/>
      <c r="D17" s="97"/>
      <c r="E17" s="97"/>
      <c r="F17" s="97"/>
    </row>
    <row r="19" spans="1:8">
      <c r="A19" s="95" t="s">
        <v>12</v>
      </c>
      <c r="B19" s="97" t="s">
        <v>13</v>
      </c>
      <c r="C19" s="97"/>
      <c r="D19" s="97"/>
      <c r="E19" s="97"/>
      <c r="F19" s="97"/>
      <c r="G19" s="4" t="s">
        <v>15</v>
      </c>
    </row>
    <row r="20" spans="1:8">
      <c r="A20" s="95"/>
      <c r="B20" s="97"/>
      <c r="C20" s="97"/>
      <c r="D20" s="97"/>
      <c r="E20" s="97"/>
      <c r="F20" s="97"/>
    </row>
    <row r="22" spans="1:8">
      <c r="A22" s="95" t="s">
        <v>14</v>
      </c>
      <c r="B22" s="96" t="s">
        <v>16</v>
      </c>
      <c r="C22" s="97"/>
      <c r="D22" s="97"/>
      <c r="E22" s="97"/>
      <c r="F22" s="97"/>
      <c r="G22" t="s">
        <v>22</v>
      </c>
      <c r="H22" s="4">
        <f>C7/9+D7*2/9+E7*4/9+F7*2/9</f>
        <v>2.8888888888888888</v>
      </c>
    </row>
    <row r="23" spans="1:8">
      <c r="A23" s="95"/>
      <c r="B23" s="97"/>
      <c r="C23" s="97"/>
      <c r="D23" s="97"/>
      <c r="E23" s="97"/>
      <c r="F23" s="97"/>
    </row>
    <row r="25" spans="1:8">
      <c r="A25" s="95" t="s">
        <v>18</v>
      </c>
      <c r="B25" s="97" t="s">
        <v>17</v>
      </c>
      <c r="C25" s="97"/>
      <c r="D25" s="97"/>
      <c r="E25" s="97"/>
      <c r="F25" s="97"/>
      <c r="G25" t="s">
        <v>19</v>
      </c>
      <c r="H25" s="7">
        <f>AVERAGE(C7:F7)</f>
        <v>2.75</v>
      </c>
    </row>
    <row r="26" spans="1:8">
      <c r="A26" s="95"/>
      <c r="B26" s="97"/>
      <c r="C26" s="97"/>
      <c r="D26" s="97"/>
      <c r="E26" s="97"/>
      <c r="F26" s="97"/>
      <c r="G26" t="s">
        <v>20</v>
      </c>
      <c r="H26" s="7">
        <f>SQRT(H27)</f>
        <v>0.45812284729085118</v>
      </c>
    </row>
    <row r="27" spans="1:8">
      <c r="G27" t="s">
        <v>21</v>
      </c>
      <c r="H27" s="7">
        <f>SUM(C11:F11)</f>
        <v>0.20987654320987653</v>
      </c>
    </row>
  </sheetData>
  <mergeCells count="12">
    <mergeCell ref="B13:F14"/>
    <mergeCell ref="A13:A14"/>
    <mergeCell ref="A19:A20"/>
    <mergeCell ref="B19:F20"/>
    <mergeCell ref="A1:M5"/>
    <mergeCell ref="B15:F15"/>
    <mergeCell ref="A22:A23"/>
    <mergeCell ref="B22:F23"/>
    <mergeCell ref="A25:A26"/>
    <mergeCell ref="B25:F26"/>
    <mergeCell ref="B16:F17"/>
    <mergeCell ref="A16:A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9E1-E7B3-F046-907A-552EB37BE349}">
  <dimension ref="A1:R71"/>
  <sheetViews>
    <sheetView workbookViewId="0">
      <selection activeCell="G40" sqref="G40"/>
    </sheetView>
  </sheetViews>
  <sheetFormatPr baseColWidth="10" defaultRowHeight="16"/>
  <cols>
    <col min="1" max="1" width="12.5" style="23" customWidth="1"/>
    <col min="2" max="3" width="9.1640625" style="26"/>
    <col min="5" max="5" width="21" customWidth="1"/>
    <col min="8" max="8" width="18.5" customWidth="1"/>
  </cols>
  <sheetData>
    <row r="1" spans="1:6">
      <c r="A1" s="23" t="s">
        <v>378</v>
      </c>
      <c r="B1" s="24" t="s">
        <v>379</v>
      </c>
      <c r="C1" s="24" t="s">
        <v>380</v>
      </c>
    </row>
    <row r="2" spans="1:6">
      <c r="A2" s="23">
        <v>1</v>
      </c>
      <c r="B2" s="25">
        <v>66.400000000000006</v>
      </c>
      <c r="C2" s="26">
        <v>75.599999999999994</v>
      </c>
      <c r="E2" s="29" t="s">
        <v>379</v>
      </c>
      <c r="F2" s="29"/>
    </row>
    <row r="3" spans="1:6">
      <c r="A3" s="23">
        <v>2</v>
      </c>
      <c r="B3" s="25">
        <v>63.8</v>
      </c>
      <c r="C3" s="26">
        <v>75.099999999999994</v>
      </c>
      <c r="E3" s="27" t="s">
        <v>381</v>
      </c>
      <c r="F3" s="27">
        <v>70</v>
      </c>
    </row>
    <row r="4" spans="1:6">
      <c r="A4" s="23">
        <v>3</v>
      </c>
      <c r="B4" s="25">
        <v>69.3</v>
      </c>
      <c r="C4" s="26">
        <v>74.599999999999994</v>
      </c>
      <c r="E4" s="27" t="s">
        <v>382</v>
      </c>
      <c r="F4" s="28">
        <f>AVERAGE(B2:B71)</f>
        <v>65.84285714285717</v>
      </c>
    </row>
    <row r="5" spans="1:6">
      <c r="A5" s="23">
        <v>4</v>
      </c>
      <c r="B5" s="25">
        <v>64.2</v>
      </c>
      <c r="C5" s="26">
        <v>76.099999999999994</v>
      </c>
      <c r="E5" s="27" t="s">
        <v>383</v>
      </c>
      <c r="F5" s="27">
        <v>0.05</v>
      </c>
    </row>
    <row r="6" spans="1:6">
      <c r="A6" s="23">
        <v>5</v>
      </c>
      <c r="B6" s="25">
        <v>55.7</v>
      </c>
      <c r="C6" s="26">
        <v>71.599999999999994</v>
      </c>
      <c r="E6" s="27" t="s">
        <v>20</v>
      </c>
      <c r="F6" s="27">
        <f>_xlfn.STDEV.S(B2:B71)</f>
        <v>4.0220973484918714</v>
      </c>
    </row>
    <row r="7" spans="1:6">
      <c r="A7" s="23">
        <v>6</v>
      </c>
      <c r="B7" s="25">
        <v>72.5</v>
      </c>
      <c r="C7" s="26">
        <v>73.7</v>
      </c>
      <c r="E7" s="31" t="s">
        <v>386</v>
      </c>
      <c r="F7" s="27">
        <f>CONFIDENCE(F5,F6,F3)</f>
        <v>0.94221854700226282</v>
      </c>
    </row>
    <row r="8" spans="1:6">
      <c r="A8" s="23">
        <v>7</v>
      </c>
      <c r="B8" s="25">
        <v>66.2</v>
      </c>
      <c r="C8" s="26">
        <v>75.8</v>
      </c>
      <c r="E8" s="27" t="s">
        <v>384</v>
      </c>
      <c r="F8" s="28">
        <f>F4+F7</f>
        <v>66.78507568985944</v>
      </c>
    </row>
    <row r="9" spans="1:6">
      <c r="A9" s="23">
        <v>8</v>
      </c>
      <c r="B9" s="25">
        <v>64</v>
      </c>
      <c r="C9" s="26">
        <v>81.8</v>
      </c>
      <c r="E9" s="27" t="s">
        <v>385</v>
      </c>
      <c r="F9" s="28">
        <f>F4-F7</f>
        <v>64.9006385958549</v>
      </c>
    </row>
    <row r="10" spans="1:6">
      <c r="A10" s="23">
        <v>9</v>
      </c>
      <c r="B10" s="25">
        <v>68.3</v>
      </c>
      <c r="C10" s="26">
        <v>73.3</v>
      </c>
    </row>
    <row r="11" spans="1:6">
      <c r="A11" s="23">
        <v>10</v>
      </c>
      <c r="B11" s="25">
        <v>66.099999999999994</v>
      </c>
      <c r="C11" s="26">
        <v>73</v>
      </c>
      <c r="E11" s="30" t="s">
        <v>380</v>
      </c>
      <c r="F11" s="29"/>
    </row>
    <row r="12" spans="1:6">
      <c r="A12" s="23">
        <v>11</v>
      </c>
      <c r="B12" s="25">
        <v>64.3</v>
      </c>
      <c r="C12" s="26">
        <v>77.8</v>
      </c>
      <c r="E12" s="27" t="s">
        <v>381</v>
      </c>
      <c r="F12" s="27">
        <v>70</v>
      </c>
    </row>
    <row r="13" spans="1:6">
      <c r="A13" s="23">
        <v>12</v>
      </c>
      <c r="B13" s="25">
        <v>67.099999999999994</v>
      </c>
      <c r="C13" s="26">
        <v>74.8</v>
      </c>
      <c r="E13" s="27" t="s">
        <v>382</v>
      </c>
      <c r="F13" s="28">
        <f>AVERAGE(C2:C71)</f>
        <v>67.105714285714271</v>
      </c>
    </row>
    <row r="14" spans="1:6">
      <c r="A14" s="23">
        <v>13</v>
      </c>
      <c r="B14" s="25">
        <v>70.099999999999994</v>
      </c>
      <c r="C14" s="26">
        <v>61.3</v>
      </c>
      <c r="E14" s="27" t="s">
        <v>383</v>
      </c>
      <c r="F14" s="27">
        <v>0.05</v>
      </c>
    </row>
    <row r="15" spans="1:6">
      <c r="A15" s="23">
        <v>14</v>
      </c>
      <c r="B15" s="25">
        <v>65.7</v>
      </c>
      <c r="C15" s="26">
        <v>69.7</v>
      </c>
      <c r="E15" s="27" t="s">
        <v>20</v>
      </c>
      <c r="F15" s="27">
        <f>_xlfn.STDEV.S(C2:C71)</f>
        <v>6.0734844406252995</v>
      </c>
    </row>
    <row r="16" spans="1:6">
      <c r="A16" s="23">
        <v>15</v>
      </c>
      <c r="B16" s="25">
        <v>63</v>
      </c>
      <c r="C16" s="26">
        <v>68.7</v>
      </c>
      <c r="E16" s="32" t="s">
        <v>386</v>
      </c>
      <c r="F16" s="27">
        <f>CONFIDENCE(F14,F15,F12)</f>
        <v>1.4227775185582099</v>
      </c>
    </row>
    <row r="17" spans="1:18">
      <c r="A17" s="23">
        <v>16</v>
      </c>
      <c r="B17" s="25">
        <v>59</v>
      </c>
      <c r="C17" s="26">
        <v>76.099999999999994</v>
      </c>
      <c r="E17" s="27" t="s">
        <v>384</v>
      </c>
      <c r="F17" s="28">
        <f>F13+F16</f>
        <v>68.528491804272477</v>
      </c>
    </row>
    <row r="18" spans="1:18">
      <c r="A18" s="23">
        <v>17</v>
      </c>
      <c r="B18" s="25">
        <v>59.1</v>
      </c>
      <c r="C18" s="26">
        <v>77.7</v>
      </c>
      <c r="E18" s="27" t="s">
        <v>385</v>
      </c>
      <c r="F18" s="28">
        <f>F13-F16</f>
        <v>65.682936767156065</v>
      </c>
    </row>
    <row r="19" spans="1:18">
      <c r="A19" s="23">
        <v>18</v>
      </c>
      <c r="B19" s="25">
        <v>65.900000000000006</v>
      </c>
      <c r="C19" s="26">
        <v>71</v>
      </c>
    </row>
    <row r="20" spans="1:18">
      <c r="A20" s="23">
        <v>19</v>
      </c>
      <c r="B20" s="25">
        <v>67.8</v>
      </c>
      <c r="C20" s="26">
        <v>71.599999999999994</v>
      </c>
      <c r="E20" s="113" t="s">
        <v>387</v>
      </c>
      <c r="F20" s="113"/>
      <c r="G20" s="113"/>
      <c r="H20" s="113"/>
      <c r="I20" s="113"/>
      <c r="J20" s="113"/>
      <c r="K20" s="113"/>
      <c r="L20" s="113"/>
      <c r="M20" s="113"/>
      <c r="N20" s="113"/>
      <c r="O20" s="113"/>
      <c r="P20" s="113"/>
      <c r="Q20" s="113"/>
      <c r="R20" s="113"/>
    </row>
    <row r="21" spans="1:18">
      <c r="A21" s="23">
        <v>20</v>
      </c>
      <c r="B21" s="25">
        <v>77</v>
      </c>
      <c r="C21" s="26">
        <v>62.3</v>
      </c>
      <c r="E21" s="113"/>
      <c r="F21" s="113"/>
      <c r="G21" s="113"/>
      <c r="H21" s="113"/>
      <c r="I21" s="113"/>
      <c r="J21" s="113"/>
      <c r="K21" s="113"/>
      <c r="L21" s="113"/>
      <c r="M21" s="113"/>
      <c r="N21" s="113"/>
      <c r="O21" s="113"/>
      <c r="P21" s="113"/>
      <c r="Q21" s="113"/>
      <c r="R21" s="113"/>
    </row>
    <row r="22" spans="1:18">
      <c r="A22" s="23">
        <v>21</v>
      </c>
      <c r="B22" s="25">
        <v>65.400000000000006</v>
      </c>
      <c r="C22" s="26">
        <v>66.400000000000006</v>
      </c>
      <c r="E22" s="114" t="s">
        <v>388</v>
      </c>
      <c r="F22" s="114"/>
      <c r="G22" s="114"/>
      <c r="H22" s="114"/>
      <c r="I22" s="114"/>
      <c r="J22" s="114"/>
      <c r="K22" s="33"/>
      <c r="L22" s="33"/>
      <c r="M22" s="33"/>
      <c r="N22" s="33"/>
      <c r="O22" s="33"/>
      <c r="P22" s="33"/>
      <c r="Q22" s="33"/>
      <c r="R22" s="33"/>
    </row>
    <row r="23" spans="1:18">
      <c r="A23" s="23">
        <v>22</v>
      </c>
      <c r="B23" s="25">
        <v>70.5</v>
      </c>
      <c r="C23" s="26">
        <v>78.3</v>
      </c>
      <c r="E23" s="115" t="s">
        <v>389</v>
      </c>
      <c r="F23" s="115"/>
      <c r="G23" s="115"/>
      <c r="H23" s="115"/>
      <c r="I23" s="115"/>
      <c r="J23" s="115"/>
      <c r="K23" s="115"/>
      <c r="L23" s="115"/>
      <c r="M23" s="115"/>
      <c r="N23" s="115"/>
      <c r="O23" s="115"/>
      <c r="P23" s="115"/>
      <c r="Q23" s="115"/>
      <c r="R23" s="115"/>
    </row>
    <row r="24" spans="1:18">
      <c r="A24" s="23">
        <v>23</v>
      </c>
      <c r="B24" s="25">
        <v>65.2</v>
      </c>
      <c r="C24" s="26">
        <v>70.900000000000006</v>
      </c>
    </row>
    <row r="25" spans="1:18">
      <c r="A25" s="23">
        <v>24</v>
      </c>
      <c r="B25" s="25">
        <v>73.3</v>
      </c>
      <c r="C25" s="26">
        <v>70</v>
      </c>
    </row>
    <row r="26" spans="1:18">
      <c r="A26" s="23">
        <v>25</v>
      </c>
      <c r="B26" s="25">
        <v>63.2</v>
      </c>
      <c r="C26" s="26">
        <v>70.900000000000006</v>
      </c>
      <c r="E26" s="88" t="s">
        <v>370</v>
      </c>
      <c r="F26" s="26"/>
      <c r="G26" s="26"/>
      <c r="H26" s="26"/>
      <c r="I26" s="26"/>
      <c r="J26" s="26"/>
      <c r="K26" s="26"/>
      <c r="L26" s="26"/>
      <c r="M26" s="26"/>
      <c r="N26" s="26"/>
      <c r="O26" s="26"/>
      <c r="P26" s="26"/>
      <c r="Q26" s="26"/>
      <c r="R26" s="26"/>
    </row>
    <row r="27" spans="1:18">
      <c r="A27" s="23">
        <v>26</v>
      </c>
      <c r="B27" s="25">
        <v>65.599999999999994</v>
      </c>
      <c r="C27" s="26">
        <v>70</v>
      </c>
      <c r="E27" s="26"/>
      <c r="F27" s="26"/>
      <c r="G27" s="89" t="s">
        <v>472</v>
      </c>
      <c r="H27" s="89">
        <v>0.95</v>
      </c>
      <c r="I27" s="26"/>
      <c r="J27" s="26"/>
      <c r="K27" s="26"/>
      <c r="L27" s="26"/>
      <c r="M27" s="26"/>
      <c r="N27" s="26"/>
      <c r="O27" s="26"/>
      <c r="P27" s="26"/>
      <c r="Q27" s="26"/>
      <c r="R27" s="26"/>
    </row>
    <row r="28" spans="1:18">
      <c r="A28" s="23">
        <v>27</v>
      </c>
      <c r="B28" s="25">
        <v>63.2</v>
      </c>
      <c r="C28" s="26">
        <v>66.5</v>
      </c>
      <c r="E28" s="26"/>
      <c r="F28" s="26"/>
      <c r="G28" s="26"/>
      <c r="H28" s="26"/>
      <c r="I28" s="26"/>
      <c r="J28" s="26"/>
      <c r="K28" s="26"/>
      <c r="L28" s="26"/>
      <c r="M28" s="26"/>
      <c r="N28" s="26"/>
      <c r="O28" s="26"/>
      <c r="P28" s="26"/>
      <c r="Q28" s="26"/>
      <c r="R28" s="26"/>
    </row>
    <row r="29" spans="1:18">
      <c r="A29" s="23">
        <v>28</v>
      </c>
      <c r="B29" s="25">
        <v>62.7</v>
      </c>
      <c r="C29" s="26">
        <v>71.900000000000006</v>
      </c>
      <c r="E29" s="26"/>
      <c r="F29" s="88" t="s">
        <v>379</v>
      </c>
      <c r="G29" s="26"/>
      <c r="H29" s="26"/>
      <c r="I29" s="26"/>
      <c r="J29" s="26"/>
      <c r="K29" s="26"/>
      <c r="L29" s="26"/>
      <c r="M29" s="26"/>
      <c r="N29" s="26"/>
      <c r="O29" s="26"/>
      <c r="P29" s="26"/>
      <c r="Q29" s="26"/>
      <c r="R29" s="26"/>
    </row>
    <row r="30" spans="1:18">
      <c r="A30" s="23">
        <v>29</v>
      </c>
      <c r="B30" s="25">
        <v>61.1</v>
      </c>
      <c r="C30" s="26">
        <v>67.8</v>
      </c>
      <c r="E30" s="90" t="s">
        <v>473</v>
      </c>
      <c r="F30" s="90" t="s">
        <v>382</v>
      </c>
      <c r="G30" s="90" t="s">
        <v>406</v>
      </c>
      <c r="H30" s="90" t="s">
        <v>407</v>
      </c>
      <c r="I30" s="90" t="s">
        <v>410</v>
      </c>
      <c r="J30" s="90" t="s">
        <v>386</v>
      </c>
      <c r="K30" s="26"/>
      <c r="L30" s="91" t="s">
        <v>474</v>
      </c>
      <c r="M30" s="92">
        <f>F31+J31</f>
        <v>66.801892403299604</v>
      </c>
      <c r="N30" s="26"/>
      <c r="O30" s="26"/>
      <c r="P30" s="26"/>
      <c r="Q30" s="26"/>
      <c r="R30" s="26"/>
    </row>
    <row r="31" spans="1:18">
      <c r="A31" s="23">
        <v>30</v>
      </c>
      <c r="B31" s="25">
        <v>65.2</v>
      </c>
      <c r="C31" s="26">
        <v>70.099999999999994</v>
      </c>
      <c r="E31" s="93">
        <v>70</v>
      </c>
      <c r="F31" s="94">
        <f>AVERAGE(B2:B71)</f>
        <v>65.84285714285717</v>
      </c>
      <c r="G31" s="93">
        <f>_xlfn.STDEV.S(B2:B71)</f>
        <v>4.0220973484918714</v>
      </c>
      <c r="H31" s="93">
        <f>E31-1</f>
        <v>69</v>
      </c>
      <c r="I31" s="93">
        <f>_xlfn.T.INV.2T(1-H27,69)</f>
        <v>1.9949454151072357</v>
      </c>
      <c r="J31" s="93">
        <f>I31*(G31/SQRT(E31))</f>
        <v>0.95903526044243637</v>
      </c>
      <c r="K31" s="26"/>
      <c r="L31" s="91" t="s">
        <v>385</v>
      </c>
      <c r="M31" s="92">
        <f>F31-J31</f>
        <v>64.883821882414736</v>
      </c>
      <c r="N31" s="26"/>
      <c r="O31" s="26"/>
      <c r="P31" s="26"/>
      <c r="Q31" s="26"/>
      <c r="R31" s="26"/>
    </row>
    <row r="32" spans="1:18">
      <c r="A32" s="23">
        <v>31</v>
      </c>
      <c r="B32" s="25">
        <v>64.599999999999994</v>
      </c>
      <c r="C32" s="26">
        <v>72.099999999999994</v>
      </c>
      <c r="E32" s="26"/>
      <c r="F32" s="26"/>
      <c r="G32" s="26"/>
      <c r="H32" s="26"/>
      <c r="I32" s="26"/>
      <c r="J32" s="26"/>
      <c r="K32" s="26"/>
      <c r="L32" s="26"/>
      <c r="M32" s="26"/>
      <c r="N32" s="26"/>
      <c r="O32" s="26"/>
      <c r="P32" s="26"/>
      <c r="Q32" s="26"/>
      <c r="R32" s="26"/>
    </row>
    <row r="33" spans="1:18">
      <c r="A33" s="23">
        <v>32</v>
      </c>
      <c r="B33" s="25">
        <v>70</v>
      </c>
      <c r="C33" s="26">
        <v>70.7</v>
      </c>
      <c r="E33" s="26"/>
      <c r="F33" s="26"/>
      <c r="G33" s="26"/>
      <c r="H33" s="26"/>
      <c r="I33" s="26"/>
      <c r="J33" s="26"/>
      <c r="K33" s="26"/>
      <c r="L33" s="26"/>
      <c r="M33" s="26"/>
      <c r="N33" s="26"/>
      <c r="O33" s="26"/>
      <c r="P33" s="26"/>
      <c r="Q33" s="26"/>
      <c r="R33" s="26"/>
    </row>
    <row r="34" spans="1:18">
      <c r="A34" s="23">
        <v>33</v>
      </c>
      <c r="B34" s="25">
        <v>65.8</v>
      </c>
      <c r="C34" s="26">
        <v>60.3</v>
      </c>
      <c r="E34" s="26"/>
      <c r="F34" s="26"/>
      <c r="G34" s="26"/>
      <c r="H34" s="26"/>
      <c r="I34" s="26"/>
      <c r="J34" s="26"/>
      <c r="K34" s="26"/>
      <c r="L34" s="26"/>
      <c r="M34" s="26"/>
      <c r="N34" s="26"/>
      <c r="O34" s="26"/>
      <c r="P34" s="26"/>
      <c r="Q34" s="26"/>
      <c r="R34" s="26"/>
    </row>
    <row r="35" spans="1:18">
      <c r="A35" s="23">
        <v>34</v>
      </c>
      <c r="B35" s="25">
        <v>68.2</v>
      </c>
      <c r="C35" s="26">
        <v>65.7</v>
      </c>
      <c r="E35" s="26"/>
      <c r="F35" s="26"/>
      <c r="G35" s="26"/>
      <c r="H35" s="26"/>
      <c r="I35" s="26"/>
      <c r="J35" s="26"/>
      <c r="K35" s="26"/>
      <c r="L35" s="26"/>
      <c r="M35" s="26"/>
      <c r="N35" s="26"/>
      <c r="O35" s="26"/>
      <c r="P35" s="26"/>
      <c r="Q35" s="26"/>
      <c r="R35" s="26"/>
    </row>
    <row r="36" spans="1:18">
      <c r="A36" s="23">
        <v>35</v>
      </c>
      <c r="B36" s="25">
        <v>70.2</v>
      </c>
      <c r="C36" s="26">
        <v>68.599999999999994</v>
      </c>
      <c r="E36" s="26"/>
      <c r="F36" s="26"/>
      <c r="G36" s="26"/>
      <c r="H36" s="26"/>
      <c r="I36" s="26"/>
      <c r="J36" s="26"/>
      <c r="K36" s="26"/>
      <c r="L36" s="26"/>
      <c r="M36" s="26"/>
      <c r="N36" s="26"/>
      <c r="O36" s="26"/>
      <c r="P36" s="26"/>
      <c r="Q36" s="26"/>
      <c r="R36" s="26"/>
    </row>
    <row r="37" spans="1:18">
      <c r="A37" s="23">
        <v>36</v>
      </c>
      <c r="B37" s="25">
        <v>68.8</v>
      </c>
      <c r="C37" s="26">
        <v>70.400000000000006</v>
      </c>
      <c r="E37" s="26"/>
      <c r="F37" s="88" t="s">
        <v>380</v>
      </c>
      <c r="G37" s="26"/>
      <c r="H37" s="26"/>
      <c r="I37" s="26"/>
      <c r="J37" s="26"/>
      <c r="K37" s="26"/>
      <c r="L37" s="26"/>
      <c r="M37" s="26"/>
      <c r="N37" s="26"/>
      <c r="O37" s="26"/>
      <c r="P37" s="26"/>
      <c r="Q37" s="26"/>
      <c r="R37" s="26"/>
    </row>
    <row r="38" spans="1:18">
      <c r="A38" s="23">
        <v>37</v>
      </c>
      <c r="B38" s="25">
        <v>58.5</v>
      </c>
      <c r="C38" s="26">
        <v>61.4</v>
      </c>
      <c r="E38" s="90" t="s">
        <v>473</v>
      </c>
      <c r="F38" s="90" t="s">
        <v>382</v>
      </c>
      <c r="G38" s="90" t="s">
        <v>406</v>
      </c>
      <c r="H38" s="90" t="s">
        <v>407</v>
      </c>
      <c r="I38" s="90" t="s">
        <v>410</v>
      </c>
      <c r="J38" s="90" t="s">
        <v>386</v>
      </c>
      <c r="K38" s="26"/>
      <c r="L38" s="91" t="s">
        <v>474</v>
      </c>
      <c r="M38" s="92">
        <f>F39+J39</f>
        <v>68.553885532611659</v>
      </c>
      <c r="N38" s="26"/>
      <c r="O38" s="26"/>
      <c r="P38" s="26"/>
      <c r="Q38" s="26"/>
      <c r="R38" s="26"/>
    </row>
    <row r="39" spans="1:18">
      <c r="A39" s="23">
        <v>38</v>
      </c>
      <c r="B39" s="25">
        <v>63.8</v>
      </c>
      <c r="C39" s="26">
        <v>62.7</v>
      </c>
      <c r="E39" s="93">
        <v>70</v>
      </c>
      <c r="F39" s="94">
        <f>AVERAGE(C2:C71)</f>
        <v>67.105714285714271</v>
      </c>
      <c r="G39" s="93">
        <f>_xlfn.STDEV.S(C2:C71)</f>
        <v>6.0734844406252995</v>
      </c>
      <c r="H39" s="93">
        <f>E39-1</f>
        <v>69</v>
      </c>
      <c r="I39" s="93">
        <f>_xlfn.T.INV.2T(1-H27,69)</f>
        <v>1.9949454151072357</v>
      </c>
      <c r="J39" s="93">
        <f>I39*(G39/SQRT(E39))</f>
        <v>1.4481712468973922</v>
      </c>
      <c r="K39" s="26"/>
      <c r="L39" s="91" t="s">
        <v>385</v>
      </c>
      <c r="M39" s="92">
        <f>F39-J39</f>
        <v>65.657543038816883</v>
      </c>
      <c r="N39" s="26"/>
      <c r="O39" s="26"/>
      <c r="P39" s="26"/>
      <c r="Q39" s="26"/>
      <c r="R39" s="26"/>
    </row>
    <row r="40" spans="1:18">
      <c r="A40" s="23">
        <v>39</v>
      </c>
      <c r="B40" s="25">
        <v>64</v>
      </c>
      <c r="C40" s="26">
        <v>64</v>
      </c>
      <c r="E40" s="26"/>
      <c r="F40" s="26"/>
      <c r="G40" s="26"/>
      <c r="H40" s="26"/>
      <c r="I40" s="26"/>
      <c r="J40" s="26"/>
      <c r="K40" s="26"/>
      <c r="L40" s="26"/>
      <c r="M40" s="26"/>
      <c r="N40" s="26"/>
      <c r="O40" s="26"/>
      <c r="P40" s="26"/>
      <c r="Q40" s="26"/>
      <c r="R40" s="26"/>
    </row>
    <row r="41" spans="1:18">
      <c r="A41" s="23">
        <v>40</v>
      </c>
      <c r="B41" s="25">
        <v>68.5</v>
      </c>
      <c r="C41" s="26">
        <v>69.5</v>
      </c>
      <c r="E41" s="26"/>
      <c r="F41" s="26"/>
      <c r="G41" s="26"/>
      <c r="H41" s="26"/>
      <c r="I41" s="26"/>
      <c r="J41" s="26"/>
      <c r="K41" s="26"/>
      <c r="L41" s="26"/>
      <c r="M41" s="26"/>
      <c r="N41" s="26"/>
      <c r="O41" s="26"/>
      <c r="P41" s="26"/>
      <c r="Q41" s="26"/>
      <c r="R41" s="26"/>
    </row>
    <row r="42" spans="1:18">
      <c r="A42" s="23">
        <v>41</v>
      </c>
      <c r="B42" s="25">
        <v>69</v>
      </c>
      <c r="C42" s="26">
        <v>62.3</v>
      </c>
      <c r="E42" s="26"/>
      <c r="F42" s="26"/>
      <c r="G42" s="26"/>
      <c r="H42" s="26"/>
      <c r="I42" s="26"/>
      <c r="J42" s="26"/>
      <c r="K42" s="26"/>
      <c r="L42" s="26"/>
      <c r="M42" s="26"/>
      <c r="N42" s="26"/>
      <c r="O42" s="26"/>
      <c r="P42" s="26"/>
      <c r="Q42" s="26"/>
      <c r="R42" s="26"/>
    </row>
    <row r="43" spans="1:18">
      <c r="A43" s="23">
        <v>42</v>
      </c>
      <c r="B43" s="25">
        <v>56.8</v>
      </c>
      <c r="C43" s="26">
        <v>66.099999999999994</v>
      </c>
      <c r="E43" s="26"/>
      <c r="F43" s="26"/>
      <c r="G43" s="26"/>
      <c r="H43" s="26"/>
      <c r="I43" s="26"/>
      <c r="J43" s="26"/>
      <c r="K43" s="26"/>
      <c r="L43" s="26"/>
      <c r="M43" s="26"/>
      <c r="N43" s="26"/>
      <c r="O43" s="26"/>
      <c r="P43" s="26"/>
      <c r="Q43" s="26"/>
      <c r="R43" s="26"/>
    </row>
    <row r="44" spans="1:18">
      <c r="A44" s="23">
        <v>43</v>
      </c>
      <c r="B44" s="25">
        <v>64.8</v>
      </c>
      <c r="C44" s="26">
        <v>62.1</v>
      </c>
      <c r="E44" s="26"/>
      <c r="F44" s="26"/>
      <c r="G44" s="26"/>
      <c r="H44" s="26"/>
      <c r="I44" s="26"/>
      <c r="J44" s="26"/>
      <c r="K44" s="26"/>
      <c r="L44" s="26"/>
      <c r="M44" s="26"/>
      <c r="N44" s="26"/>
      <c r="O44" s="26"/>
      <c r="P44" s="26"/>
      <c r="Q44" s="26"/>
      <c r="R44" s="26"/>
    </row>
    <row r="45" spans="1:18">
      <c r="A45" s="23">
        <v>44</v>
      </c>
      <c r="B45" s="25">
        <v>60.1</v>
      </c>
      <c r="C45" s="26">
        <v>68</v>
      </c>
      <c r="E45" s="88" t="s">
        <v>375</v>
      </c>
      <c r="F45" s="26"/>
      <c r="G45" s="26"/>
      <c r="H45" s="26"/>
      <c r="I45" s="26"/>
      <c r="J45" s="26"/>
      <c r="K45" s="26"/>
      <c r="L45" s="26"/>
      <c r="M45" s="26"/>
      <c r="N45" s="26"/>
      <c r="O45" s="26"/>
      <c r="P45" s="26"/>
      <c r="Q45" s="26"/>
      <c r="R45" s="26"/>
    </row>
    <row r="46" spans="1:18">
      <c r="A46" s="23">
        <v>45</v>
      </c>
      <c r="B46" s="25">
        <v>66.8</v>
      </c>
      <c r="C46" s="26">
        <v>60.6</v>
      </c>
      <c r="E46" s="111" t="s">
        <v>387</v>
      </c>
      <c r="F46" s="111"/>
      <c r="G46" s="111"/>
      <c r="H46" s="111"/>
      <c r="I46" s="111"/>
      <c r="J46" s="111"/>
      <c r="K46" s="111"/>
      <c r="L46" s="111"/>
      <c r="M46" s="111"/>
      <c r="N46" s="111"/>
      <c r="O46" s="111"/>
      <c r="P46" s="111"/>
      <c r="Q46" s="111"/>
      <c r="R46" s="111"/>
    </row>
    <row r="47" spans="1:18">
      <c r="A47" s="23">
        <v>46</v>
      </c>
      <c r="B47" s="25">
        <v>73</v>
      </c>
      <c r="C47" s="26">
        <v>64.7</v>
      </c>
      <c r="E47" s="111"/>
      <c r="F47" s="111"/>
      <c r="G47" s="111"/>
      <c r="H47" s="111"/>
      <c r="I47" s="111"/>
      <c r="J47" s="111"/>
      <c r="K47" s="111"/>
      <c r="L47" s="111"/>
      <c r="M47" s="111"/>
      <c r="N47" s="111"/>
      <c r="O47" s="111"/>
      <c r="P47" s="111"/>
      <c r="Q47" s="111"/>
      <c r="R47" s="111"/>
    </row>
    <row r="48" spans="1:18">
      <c r="A48" s="23">
        <v>47</v>
      </c>
      <c r="B48" s="25">
        <v>66</v>
      </c>
      <c r="C48" s="26">
        <v>60.6</v>
      </c>
      <c r="E48" s="112" t="s">
        <v>388</v>
      </c>
      <c r="F48" s="112"/>
      <c r="G48" s="112"/>
      <c r="H48" s="112"/>
      <c r="I48" s="112"/>
      <c r="J48" s="112"/>
      <c r="K48" s="26"/>
      <c r="L48" s="26"/>
      <c r="M48" s="26"/>
      <c r="N48" s="26"/>
      <c r="O48" s="26"/>
      <c r="P48" s="26"/>
      <c r="Q48" s="26"/>
      <c r="R48" s="26"/>
    </row>
    <row r="49" spans="1:18">
      <c r="A49" s="23">
        <v>48</v>
      </c>
      <c r="B49" s="25">
        <v>62.5</v>
      </c>
      <c r="C49" s="26">
        <v>62.3</v>
      </c>
      <c r="E49" s="111" t="s">
        <v>389</v>
      </c>
      <c r="F49" s="112"/>
      <c r="G49" s="112"/>
      <c r="H49" s="112"/>
      <c r="I49" s="112"/>
      <c r="J49" s="112"/>
      <c r="K49" s="112"/>
      <c r="L49" s="112"/>
      <c r="M49" s="112"/>
      <c r="N49" s="112"/>
      <c r="O49" s="112"/>
      <c r="P49" s="112"/>
      <c r="Q49" s="112"/>
      <c r="R49" s="112"/>
    </row>
    <row r="50" spans="1:18">
      <c r="A50" s="23">
        <v>49</v>
      </c>
      <c r="B50" s="25">
        <v>69.7</v>
      </c>
      <c r="C50" s="26">
        <v>59.1</v>
      </c>
    </row>
    <row r="51" spans="1:18">
      <c r="A51" s="23">
        <v>50</v>
      </c>
      <c r="B51" s="25">
        <v>65.8</v>
      </c>
      <c r="C51" s="26">
        <v>60.8</v>
      </c>
    </row>
    <row r="52" spans="1:18">
      <c r="A52" s="23">
        <v>51</v>
      </c>
      <c r="B52" s="25">
        <v>65.2</v>
      </c>
      <c r="C52" s="26">
        <v>68</v>
      </c>
    </row>
    <row r="53" spans="1:18">
      <c r="A53" s="23">
        <v>52</v>
      </c>
      <c r="B53" s="25">
        <v>69.599999999999994</v>
      </c>
      <c r="C53" s="26">
        <v>61.6</v>
      </c>
    </row>
    <row r="54" spans="1:18">
      <c r="A54" s="23">
        <v>53</v>
      </c>
      <c r="B54" s="25">
        <v>64.8</v>
      </c>
      <c r="C54" s="26">
        <v>58.3</v>
      </c>
    </row>
    <row r="55" spans="1:18">
      <c r="A55" s="23">
        <v>54</v>
      </c>
      <c r="B55" s="25">
        <v>70.5</v>
      </c>
      <c r="C55" s="26">
        <v>55.8</v>
      </c>
    </row>
    <row r="56" spans="1:18">
      <c r="A56" s="23">
        <v>55</v>
      </c>
      <c r="B56" s="25">
        <v>61.3</v>
      </c>
      <c r="C56" s="26">
        <v>67.8</v>
      </c>
    </row>
    <row r="57" spans="1:18">
      <c r="A57" s="23">
        <v>56</v>
      </c>
      <c r="B57" s="25">
        <v>65.8</v>
      </c>
      <c r="C57" s="26">
        <v>64.099999999999994</v>
      </c>
    </row>
    <row r="58" spans="1:18">
      <c r="A58" s="23">
        <v>57</v>
      </c>
      <c r="B58" s="25">
        <v>67.900000000000006</v>
      </c>
      <c r="C58" s="26">
        <v>63.9</v>
      </c>
    </row>
    <row r="59" spans="1:18">
      <c r="A59" s="23">
        <v>58</v>
      </c>
      <c r="B59" s="25">
        <v>68.8</v>
      </c>
      <c r="C59" s="26">
        <v>60.2</v>
      </c>
    </row>
    <row r="60" spans="1:18">
      <c r="A60" s="23">
        <v>59</v>
      </c>
      <c r="B60" s="25">
        <v>64.099999999999994</v>
      </c>
      <c r="C60" s="26">
        <v>62.3</v>
      </c>
    </row>
    <row r="61" spans="1:18">
      <c r="A61" s="23">
        <v>60</v>
      </c>
      <c r="B61" s="25">
        <v>60.5</v>
      </c>
      <c r="C61" s="26">
        <v>61.1</v>
      </c>
    </row>
    <row r="62" spans="1:18">
      <c r="A62" s="23">
        <v>61</v>
      </c>
      <c r="B62" s="25">
        <v>63.6</v>
      </c>
      <c r="C62" s="26">
        <v>63.4</v>
      </c>
    </row>
    <row r="63" spans="1:18">
      <c r="A63" s="23">
        <v>62</v>
      </c>
      <c r="B63" s="25">
        <v>67.599999999999994</v>
      </c>
      <c r="C63" s="26">
        <v>64.5</v>
      </c>
    </row>
    <row r="64" spans="1:18">
      <c r="A64" s="23">
        <v>63</v>
      </c>
      <c r="B64" s="25">
        <v>66.400000000000006</v>
      </c>
      <c r="C64" s="26">
        <v>58.5</v>
      </c>
    </row>
    <row r="65" spans="1:3">
      <c r="A65" s="23">
        <v>64</v>
      </c>
      <c r="B65" s="25">
        <v>64.099999999999994</v>
      </c>
      <c r="C65" s="26">
        <v>60.1</v>
      </c>
    </row>
    <row r="66" spans="1:3">
      <c r="A66" s="23">
        <v>65</v>
      </c>
      <c r="B66" s="25">
        <v>72.099999999999994</v>
      </c>
      <c r="C66" s="26">
        <v>62.9</v>
      </c>
    </row>
    <row r="67" spans="1:3">
      <c r="A67" s="23">
        <v>66</v>
      </c>
      <c r="B67" s="25">
        <v>66.599999999999994</v>
      </c>
      <c r="C67" s="26">
        <v>57.2</v>
      </c>
    </row>
    <row r="68" spans="1:3">
      <c r="A68" s="23">
        <v>67</v>
      </c>
      <c r="B68" s="25">
        <v>66</v>
      </c>
      <c r="C68" s="26">
        <v>63.5</v>
      </c>
    </row>
    <row r="69" spans="1:3">
      <c r="A69" s="23">
        <v>68</v>
      </c>
      <c r="B69" s="25">
        <v>71.900000000000006</v>
      </c>
      <c r="C69" s="26">
        <v>65.7</v>
      </c>
    </row>
    <row r="70" spans="1:3">
      <c r="A70" s="23">
        <v>69</v>
      </c>
      <c r="B70" s="25">
        <v>65.599999999999994</v>
      </c>
      <c r="C70" s="26">
        <v>64.7</v>
      </c>
    </row>
    <row r="71" spans="1:3">
      <c r="A71" s="23">
        <v>70</v>
      </c>
      <c r="B71" s="25">
        <v>58.8</v>
      </c>
      <c r="C71" s="26">
        <v>57.4</v>
      </c>
    </row>
  </sheetData>
  <mergeCells count="6">
    <mergeCell ref="E49:R49"/>
    <mergeCell ref="E20:R21"/>
    <mergeCell ref="E22:J22"/>
    <mergeCell ref="E23:R23"/>
    <mergeCell ref="E46:R47"/>
    <mergeCell ref="E48:J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F29-A149-DA41-8108-79A0AF1B9D04}">
  <dimension ref="A1:O101"/>
  <sheetViews>
    <sheetView workbookViewId="0">
      <selection activeCell="J13" sqref="J13"/>
    </sheetView>
  </sheetViews>
  <sheetFormatPr baseColWidth="10" defaultRowHeight="16"/>
  <cols>
    <col min="1" max="1" width="10.83203125" style="23"/>
    <col min="2" max="2" width="10.83203125" style="26"/>
    <col min="4" max="4" width="4.5" customWidth="1"/>
    <col min="5" max="5" width="42.6640625" bestFit="1" customWidth="1"/>
    <col min="6" max="6" width="12.1640625" bestFit="1" customWidth="1"/>
    <col min="7" max="7" width="6.5" customWidth="1"/>
    <col min="8" max="8" width="13.33203125" bestFit="1" customWidth="1"/>
    <col min="10" max="10" width="20.33203125" bestFit="1" customWidth="1"/>
    <col min="11" max="11" width="19.6640625" bestFit="1" customWidth="1"/>
  </cols>
  <sheetData>
    <row r="1" spans="1:15" ht="17" thickBot="1">
      <c r="A1" s="23" t="s">
        <v>390</v>
      </c>
      <c r="B1" s="24" t="s">
        <v>391</v>
      </c>
      <c r="C1" t="s">
        <v>394</v>
      </c>
    </row>
    <row r="2" spans="1:15" ht="19">
      <c r="A2" s="23">
        <v>1</v>
      </c>
      <c r="B2" s="34">
        <v>454.54</v>
      </c>
      <c r="C2">
        <v>0</v>
      </c>
      <c r="E2" t="s">
        <v>392</v>
      </c>
      <c r="H2" s="36" t="s">
        <v>370</v>
      </c>
      <c r="I2" s="37"/>
      <c r="J2" s="37"/>
      <c r="K2" s="37"/>
      <c r="L2" s="37"/>
      <c r="M2" s="37"/>
      <c r="N2" s="37"/>
      <c r="O2" s="38"/>
    </row>
    <row r="3" spans="1:15">
      <c r="A3" s="23">
        <v>2</v>
      </c>
      <c r="B3" s="34">
        <v>624.83000000000004</v>
      </c>
      <c r="C3">
        <v>0</v>
      </c>
      <c r="E3" t="s">
        <v>393</v>
      </c>
      <c r="H3" s="39"/>
      <c r="I3" s="26"/>
      <c r="J3" s="26"/>
      <c r="K3" s="26"/>
      <c r="L3" s="26"/>
      <c r="M3" s="26"/>
      <c r="N3" s="26"/>
      <c r="O3" s="40"/>
    </row>
    <row r="4" spans="1:15" ht="19">
      <c r="A4" s="23">
        <v>3</v>
      </c>
      <c r="B4" s="34">
        <v>590.83000000000004</v>
      </c>
      <c r="H4" s="116" t="s">
        <v>403</v>
      </c>
      <c r="I4" s="117"/>
      <c r="J4" s="117"/>
      <c r="K4" s="117"/>
      <c r="L4" s="117"/>
      <c r="M4" s="117"/>
      <c r="N4" s="117"/>
      <c r="O4" s="118"/>
    </row>
    <row r="5" spans="1:15" ht="20" thickBot="1">
      <c r="A5" s="23">
        <v>4</v>
      </c>
      <c r="B5" s="34">
        <v>489.21</v>
      </c>
      <c r="E5" t="s">
        <v>395</v>
      </c>
      <c r="H5" s="119" t="s">
        <v>404</v>
      </c>
      <c r="I5" s="120"/>
      <c r="J5" s="120"/>
      <c r="K5" s="120"/>
      <c r="L5" s="120"/>
      <c r="M5" s="120"/>
      <c r="N5" s="120"/>
      <c r="O5" s="121"/>
    </row>
    <row r="6" spans="1:15" ht="17" thickBot="1">
      <c r="A6" s="23">
        <v>5</v>
      </c>
      <c r="B6" s="34">
        <v>451.17</v>
      </c>
      <c r="H6" s="26"/>
      <c r="I6" s="26"/>
      <c r="J6" s="26"/>
      <c r="K6" s="26"/>
      <c r="L6" s="26"/>
      <c r="M6" s="26"/>
      <c r="N6" s="26"/>
      <c r="O6" s="26"/>
    </row>
    <row r="7" spans="1:15">
      <c r="A7" s="23">
        <v>6</v>
      </c>
      <c r="B7" s="34">
        <v>587</v>
      </c>
      <c r="E7" s="21"/>
      <c r="F7" s="21" t="s">
        <v>391</v>
      </c>
      <c r="H7" s="41" t="s">
        <v>375</v>
      </c>
      <c r="I7" s="37"/>
      <c r="J7" s="37"/>
      <c r="K7" s="37"/>
      <c r="L7" s="37"/>
      <c r="M7" s="37"/>
      <c r="N7" s="37"/>
      <c r="O7" s="38"/>
    </row>
    <row r="8" spans="1:15">
      <c r="A8" s="23">
        <v>7</v>
      </c>
      <c r="B8" s="34">
        <v>691.45</v>
      </c>
      <c r="E8" t="s">
        <v>382</v>
      </c>
      <c r="F8">
        <v>524.36680000000013</v>
      </c>
      <c r="H8" s="39"/>
      <c r="I8" s="26"/>
      <c r="J8" s="42" t="s">
        <v>405</v>
      </c>
      <c r="K8" s="42">
        <v>0.95</v>
      </c>
      <c r="L8" s="26"/>
      <c r="M8" s="26"/>
      <c r="N8" s="26"/>
      <c r="O8" s="40"/>
    </row>
    <row r="9" spans="1:15">
      <c r="A9" s="23">
        <v>8</v>
      </c>
      <c r="B9" s="34">
        <v>639.36</v>
      </c>
      <c r="E9" t="s">
        <v>358</v>
      </c>
      <c r="F9">
        <v>5809.9082583433601</v>
      </c>
      <c r="H9" s="39"/>
      <c r="I9" s="26"/>
      <c r="J9" s="26"/>
      <c r="K9" s="26"/>
      <c r="L9" s="26"/>
      <c r="M9" s="26"/>
      <c r="N9" s="26"/>
      <c r="O9" s="40"/>
    </row>
    <row r="10" spans="1:15" ht="19">
      <c r="A10" s="23">
        <v>9</v>
      </c>
      <c r="B10" s="34">
        <v>566.83000000000004</v>
      </c>
      <c r="E10" t="s">
        <v>396</v>
      </c>
      <c r="F10">
        <v>100</v>
      </c>
      <c r="H10" s="43" t="s">
        <v>378</v>
      </c>
      <c r="I10" s="44" t="s">
        <v>382</v>
      </c>
      <c r="J10" s="45" t="s">
        <v>406</v>
      </c>
      <c r="K10" s="45" t="s">
        <v>407</v>
      </c>
      <c r="L10" s="45" t="s">
        <v>408</v>
      </c>
      <c r="M10" s="45" t="s">
        <v>409</v>
      </c>
      <c r="N10" s="45" t="s">
        <v>410</v>
      </c>
      <c r="O10" s="40"/>
    </row>
    <row r="11" spans="1:15" ht="21">
      <c r="A11" s="23">
        <v>10</v>
      </c>
      <c r="B11" s="34">
        <v>398.53</v>
      </c>
      <c r="E11" t="s">
        <v>402</v>
      </c>
      <c r="F11">
        <v>500</v>
      </c>
      <c r="H11" s="46">
        <v>100</v>
      </c>
      <c r="I11" s="47">
        <f>AVERAGE(B2:B101)</f>
        <v>524.36680000000013</v>
      </c>
      <c r="J11" s="48">
        <f>_xlfn.STDEV.S(B2:B101)</f>
        <v>76.222754203343769</v>
      </c>
      <c r="K11" s="48">
        <f>H11-1</f>
        <v>99</v>
      </c>
      <c r="L11" s="48">
        <f>(I11-500)/(J11/SQRT(H11))</f>
        <v>3.1967881841418939</v>
      </c>
      <c r="M11" s="49">
        <f>_xlfn.T.DIST.RT(L11,K11)</f>
        <v>9.3289289659333121E-4</v>
      </c>
      <c r="N11" s="48">
        <f>_xlfn.T.INV(K8,K11)</f>
        <v>1.6603911560169928</v>
      </c>
      <c r="O11" s="40"/>
    </row>
    <row r="12" spans="1:15" ht="21">
      <c r="A12" s="23">
        <v>11</v>
      </c>
      <c r="B12" s="34">
        <v>491.43</v>
      </c>
      <c r="E12" t="s">
        <v>362</v>
      </c>
      <c r="F12">
        <v>99</v>
      </c>
      <c r="H12" s="50"/>
      <c r="I12" s="51"/>
      <c r="J12" s="51"/>
      <c r="K12" s="51"/>
      <c r="L12" s="51"/>
      <c r="M12" s="51"/>
      <c r="N12" s="51"/>
      <c r="O12" s="40"/>
    </row>
    <row r="13" spans="1:15">
      <c r="A13" s="23">
        <v>12</v>
      </c>
      <c r="B13" s="34">
        <v>564.74</v>
      </c>
      <c r="E13" t="s">
        <v>397</v>
      </c>
      <c r="F13">
        <v>3.1967881841418944</v>
      </c>
      <c r="H13" s="39"/>
      <c r="I13" s="26"/>
      <c r="J13" s="26"/>
      <c r="K13" s="26"/>
      <c r="L13" s="26"/>
      <c r="M13" s="26"/>
      <c r="N13" s="26"/>
      <c r="O13" s="40"/>
    </row>
    <row r="14" spans="1:15" ht="19">
      <c r="A14" s="23">
        <v>13</v>
      </c>
      <c r="B14" s="34">
        <v>492.3</v>
      </c>
      <c r="E14" s="35" t="s">
        <v>398</v>
      </c>
      <c r="F14" s="35">
        <v>9.3289289659333121E-4</v>
      </c>
      <c r="H14" s="39"/>
      <c r="I14" s="26"/>
      <c r="J14" s="26"/>
      <c r="K14" s="26"/>
      <c r="L14" s="122" t="s">
        <v>411</v>
      </c>
      <c r="M14" s="122"/>
      <c r="N14" s="26"/>
      <c r="O14" s="40"/>
    </row>
    <row r="15" spans="1:15" ht="19">
      <c r="A15" s="23">
        <v>14</v>
      </c>
      <c r="B15" s="34">
        <v>403.6</v>
      </c>
      <c r="E15" t="s">
        <v>399</v>
      </c>
      <c r="F15">
        <v>1.6603911560169928</v>
      </c>
      <c r="H15" s="39"/>
      <c r="I15" s="26"/>
      <c r="J15" s="26"/>
      <c r="K15" s="26"/>
      <c r="L15" s="122" t="s">
        <v>412</v>
      </c>
      <c r="M15" s="122"/>
      <c r="N15" s="26"/>
      <c r="O15" s="40"/>
    </row>
    <row r="16" spans="1:15">
      <c r="A16" s="23">
        <v>15</v>
      </c>
      <c r="B16" s="34">
        <v>569</v>
      </c>
      <c r="E16" t="s">
        <v>400</v>
      </c>
      <c r="F16">
        <v>1.8657857931866624E-3</v>
      </c>
      <c r="H16" s="39"/>
      <c r="I16" s="26"/>
      <c r="J16" s="26"/>
      <c r="K16" s="26"/>
      <c r="L16" s="26"/>
      <c r="M16" s="26"/>
      <c r="N16" s="26"/>
      <c r="O16" s="40"/>
    </row>
    <row r="17" spans="1:15" ht="17" customHeight="1" thickBot="1">
      <c r="A17" s="23">
        <v>16</v>
      </c>
      <c r="B17" s="34">
        <v>499.95</v>
      </c>
      <c r="E17" s="20" t="s">
        <v>401</v>
      </c>
      <c r="F17" s="20">
        <v>1.9842169515864165</v>
      </c>
      <c r="H17" s="123" t="s">
        <v>413</v>
      </c>
      <c r="I17" s="124"/>
      <c r="J17" s="124"/>
      <c r="K17" s="124"/>
      <c r="L17" s="124"/>
      <c r="M17" s="124"/>
      <c r="N17" s="124"/>
      <c r="O17" s="125"/>
    </row>
    <row r="18" spans="1:15" ht="16" customHeight="1">
      <c r="A18" s="23">
        <v>17</v>
      </c>
      <c r="B18" s="34">
        <v>501.19</v>
      </c>
      <c r="H18" s="123"/>
      <c r="I18" s="124"/>
      <c r="J18" s="124"/>
      <c r="K18" s="124"/>
      <c r="L18" s="124"/>
      <c r="M18" s="124"/>
      <c r="N18" s="124"/>
      <c r="O18" s="125"/>
    </row>
    <row r="19" spans="1:15">
      <c r="A19" s="23">
        <v>18</v>
      </c>
      <c r="B19" s="34">
        <v>408.54</v>
      </c>
      <c r="H19" s="123"/>
      <c r="I19" s="124"/>
      <c r="J19" s="124"/>
      <c r="K19" s="124"/>
      <c r="L19" s="124"/>
      <c r="M19" s="124"/>
      <c r="N19" s="124"/>
      <c r="O19" s="125"/>
    </row>
    <row r="20" spans="1:15">
      <c r="A20" s="23">
        <v>19</v>
      </c>
      <c r="B20" s="34">
        <v>409.48</v>
      </c>
      <c r="H20" s="39"/>
      <c r="I20" s="26" t="s">
        <v>414</v>
      </c>
      <c r="J20" s="52" t="s">
        <v>415</v>
      </c>
      <c r="K20" s="26"/>
      <c r="L20" s="26"/>
      <c r="M20" s="26"/>
      <c r="N20" s="26"/>
      <c r="O20" s="40"/>
    </row>
    <row r="21" spans="1:15">
      <c r="A21" s="23">
        <v>20</v>
      </c>
      <c r="B21" s="34">
        <v>536.08000000000004</v>
      </c>
      <c r="H21" s="39"/>
      <c r="I21" s="26" t="s">
        <v>416</v>
      </c>
      <c r="J21" s="52" t="s">
        <v>237</v>
      </c>
      <c r="K21" s="26"/>
      <c r="L21" s="26"/>
      <c r="M21" s="26"/>
      <c r="N21" s="26"/>
      <c r="O21" s="40"/>
    </row>
    <row r="22" spans="1:15" ht="17" thickBot="1">
      <c r="A22" s="23">
        <v>21</v>
      </c>
      <c r="B22" s="34">
        <v>525.91</v>
      </c>
      <c r="H22" s="53"/>
      <c r="I22" s="54"/>
      <c r="J22" s="54"/>
      <c r="K22" s="54"/>
      <c r="L22" s="54"/>
      <c r="M22" s="54"/>
      <c r="N22" s="54"/>
      <c r="O22" s="55"/>
    </row>
    <row r="23" spans="1:15">
      <c r="A23" s="23">
        <v>22</v>
      </c>
      <c r="B23" s="34">
        <v>622.91</v>
      </c>
    </row>
    <row r="24" spans="1:15">
      <c r="A24" s="23">
        <v>23</v>
      </c>
      <c r="B24" s="34">
        <v>484.38</v>
      </c>
    </row>
    <row r="25" spans="1:15">
      <c r="A25" s="23">
        <v>24</v>
      </c>
      <c r="B25" s="34">
        <v>531.88</v>
      </c>
    </row>
    <row r="26" spans="1:15">
      <c r="A26" s="23">
        <v>25</v>
      </c>
      <c r="B26" s="34">
        <v>677.56</v>
      </c>
    </row>
    <row r="27" spans="1:15">
      <c r="A27" s="23">
        <v>26</v>
      </c>
      <c r="B27" s="34">
        <v>437.61</v>
      </c>
    </row>
    <row r="28" spans="1:15">
      <c r="A28" s="23">
        <v>27</v>
      </c>
      <c r="B28" s="34">
        <v>574.11</v>
      </c>
    </row>
    <row r="29" spans="1:15">
      <c r="A29" s="23">
        <v>28</v>
      </c>
      <c r="B29" s="34">
        <v>425.42</v>
      </c>
    </row>
    <row r="30" spans="1:15">
      <c r="A30" s="23">
        <v>29</v>
      </c>
      <c r="B30" s="34">
        <v>417.39</v>
      </c>
    </row>
    <row r="31" spans="1:15">
      <c r="A31" s="23">
        <v>30</v>
      </c>
      <c r="B31" s="34">
        <v>448.59</v>
      </c>
    </row>
    <row r="32" spans="1:15">
      <c r="A32" s="23">
        <v>31</v>
      </c>
      <c r="B32" s="34">
        <v>609.73</v>
      </c>
    </row>
    <row r="33" spans="1:2">
      <c r="A33" s="23">
        <v>32</v>
      </c>
      <c r="B33" s="34">
        <v>485.5</v>
      </c>
    </row>
    <row r="34" spans="1:2">
      <c r="A34" s="23">
        <v>33</v>
      </c>
      <c r="B34" s="34">
        <v>408.87</v>
      </c>
    </row>
    <row r="35" spans="1:2">
      <c r="A35" s="23">
        <v>34</v>
      </c>
      <c r="B35" s="34">
        <v>646.29999999999995</v>
      </c>
    </row>
    <row r="36" spans="1:2">
      <c r="A36" s="23">
        <v>35</v>
      </c>
      <c r="B36" s="34">
        <v>533.23</v>
      </c>
    </row>
    <row r="37" spans="1:2">
      <c r="A37" s="23">
        <v>36</v>
      </c>
      <c r="B37" s="34">
        <v>473.36</v>
      </c>
    </row>
    <row r="38" spans="1:2">
      <c r="A38" s="23">
        <v>37</v>
      </c>
      <c r="B38" s="34">
        <v>527.5</v>
      </c>
    </row>
    <row r="39" spans="1:2">
      <c r="A39" s="23">
        <v>38</v>
      </c>
      <c r="B39" s="34">
        <v>558.64</v>
      </c>
    </row>
    <row r="40" spans="1:2">
      <c r="A40" s="23">
        <v>39</v>
      </c>
      <c r="B40" s="34">
        <v>480.63</v>
      </c>
    </row>
    <row r="41" spans="1:2">
      <c r="A41" s="23">
        <v>40</v>
      </c>
      <c r="B41" s="34">
        <v>531.41</v>
      </c>
    </row>
    <row r="42" spans="1:2">
      <c r="A42" s="23">
        <v>41</v>
      </c>
      <c r="B42" s="34">
        <v>470.53</v>
      </c>
    </row>
    <row r="43" spans="1:2">
      <c r="A43" s="23">
        <v>42</v>
      </c>
      <c r="B43" s="34">
        <v>675.1</v>
      </c>
    </row>
    <row r="44" spans="1:2">
      <c r="A44" s="23">
        <v>43</v>
      </c>
      <c r="B44" s="34">
        <v>513.33000000000004</v>
      </c>
    </row>
    <row r="45" spans="1:2">
      <c r="A45" s="23">
        <v>44</v>
      </c>
      <c r="B45" s="34">
        <v>531.91999999999996</v>
      </c>
    </row>
    <row r="46" spans="1:2">
      <c r="A46" s="23">
        <v>45</v>
      </c>
      <c r="B46" s="34">
        <v>561.41</v>
      </c>
    </row>
    <row r="47" spans="1:2">
      <c r="A47" s="23">
        <v>46</v>
      </c>
      <c r="B47" s="34">
        <v>570.61</v>
      </c>
    </row>
    <row r="48" spans="1:2">
      <c r="A48" s="23">
        <v>47</v>
      </c>
      <c r="B48" s="34">
        <v>572.58000000000004</v>
      </c>
    </row>
    <row r="49" spans="1:2">
      <c r="A49" s="23">
        <v>48</v>
      </c>
      <c r="B49" s="34">
        <v>688.7</v>
      </c>
    </row>
    <row r="50" spans="1:2">
      <c r="A50" s="23">
        <v>49</v>
      </c>
      <c r="B50" s="34">
        <v>652.79</v>
      </c>
    </row>
    <row r="51" spans="1:2">
      <c r="A51" s="23">
        <v>50</v>
      </c>
      <c r="B51" s="34">
        <v>590.96</v>
      </c>
    </row>
    <row r="52" spans="1:2">
      <c r="A52" s="23">
        <v>51</v>
      </c>
      <c r="B52" s="34">
        <v>527.44000000000005</v>
      </c>
    </row>
    <row r="53" spans="1:2">
      <c r="A53" s="23">
        <v>52</v>
      </c>
      <c r="B53" s="34">
        <v>531.16999999999996</v>
      </c>
    </row>
    <row r="54" spans="1:2">
      <c r="A54" s="23">
        <v>53</v>
      </c>
      <c r="B54" s="34">
        <v>482.93</v>
      </c>
    </row>
    <row r="55" spans="1:2">
      <c r="A55" s="23">
        <v>54</v>
      </c>
      <c r="B55" s="34">
        <v>691.13</v>
      </c>
    </row>
    <row r="56" spans="1:2">
      <c r="A56" s="23">
        <v>55</v>
      </c>
      <c r="B56" s="34">
        <v>559.99</v>
      </c>
    </row>
    <row r="57" spans="1:2">
      <c r="A57" s="23">
        <v>56</v>
      </c>
      <c r="B57" s="34">
        <v>566.66999999999996</v>
      </c>
    </row>
    <row r="58" spans="1:2">
      <c r="A58" s="23">
        <v>57</v>
      </c>
      <c r="B58" s="34">
        <v>687.72</v>
      </c>
    </row>
    <row r="59" spans="1:2">
      <c r="A59" s="23">
        <v>58</v>
      </c>
      <c r="B59" s="34">
        <v>585.02</v>
      </c>
    </row>
    <row r="60" spans="1:2">
      <c r="A60" s="23">
        <v>59</v>
      </c>
      <c r="B60" s="34">
        <v>559.95000000000005</v>
      </c>
    </row>
    <row r="61" spans="1:2">
      <c r="A61" s="23">
        <v>60</v>
      </c>
      <c r="B61" s="34">
        <v>423.32</v>
      </c>
    </row>
    <row r="62" spans="1:2">
      <c r="A62" s="23">
        <v>61</v>
      </c>
      <c r="B62" s="34">
        <v>504.87</v>
      </c>
    </row>
    <row r="63" spans="1:2">
      <c r="A63" s="23">
        <v>62</v>
      </c>
      <c r="B63" s="34">
        <v>523.30999999999995</v>
      </c>
    </row>
    <row r="64" spans="1:2">
      <c r="A64" s="23">
        <v>63</v>
      </c>
      <c r="B64" s="34">
        <v>545.58000000000004</v>
      </c>
    </row>
    <row r="65" spans="1:2">
      <c r="A65" s="23">
        <v>64</v>
      </c>
      <c r="B65" s="34">
        <v>521.30999999999995</v>
      </c>
    </row>
    <row r="66" spans="1:2">
      <c r="A66" s="23">
        <v>65</v>
      </c>
      <c r="B66" s="34">
        <v>471.16</v>
      </c>
    </row>
    <row r="67" spans="1:2">
      <c r="A67" s="23">
        <v>66</v>
      </c>
      <c r="B67" s="34">
        <v>600.67999999999995</v>
      </c>
    </row>
    <row r="68" spans="1:2">
      <c r="A68" s="23">
        <v>67</v>
      </c>
      <c r="B68" s="34">
        <v>466.97</v>
      </c>
    </row>
    <row r="69" spans="1:2">
      <c r="A69" s="23">
        <v>68</v>
      </c>
      <c r="B69" s="34">
        <v>615.45000000000005</v>
      </c>
    </row>
    <row r="70" spans="1:2">
      <c r="A70" s="23">
        <v>69</v>
      </c>
      <c r="B70" s="34">
        <v>553.24</v>
      </c>
    </row>
    <row r="71" spans="1:2">
      <c r="A71" s="23">
        <v>70</v>
      </c>
      <c r="B71" s="34">
        <v>450.54</v>
      </c>
    </row>
    <row r="72" spans="1:2">
      <c r="A72" s="23">
        <v>71</v>
      </c>
      <c r="B72" s="34">
        <v>460.37</v>
      </c>
    </row>
    <row r="73" spans="1:2">
      <c r="A73" s="23">
        <v>72</v>
      </c>
      <c r="B73" s="34">
        <v>592.04999999999995</v>
      </c>
    </row>
    <row r="74" spans="1:2">
      <c r="A74" s="23">
        <v>73</v>
      </c>
      <c r="B74" s="34">
        <v>550.87</v>
      </c>
    </row>
    <row r="75" spans="1:2">
      <c r="A75" s="23">
        <v>74</v>
      </c>
      <c r="B75" s="34">
        <v>420.84</v>
      </c>
    </row>
    <row r="76" spans="1:2">
      <c r="A76" s="23">
        <v>75</v>
      </c>
      <c r="B76" s="34">
        <v>426.61</v>
      </c>
    </row>
    <row r="77" spans="1:2">
      <c r="A77" s="23">
        <v>76</v>
      </c>
      <c r="B77" s="34">
        <v>488.35</v>
      </c>
    </row>
    <row r="78" spans="1:2">
      <c r="A78" s="23">
        <v>77</v>
      </c>
      <c r="B78" s="34">
        <v>413.97</v>
      </c>
    </row>
    <row r="79" spans="1:2">
      <c r="A79" s="23">
        <v>78</v>
      </c>
      <c r="B79" s="34">
        <v>467.98</v>
      </c>
    </row>
    <row r="80" spans="1:2">
      <c r="A80" s="23">
        <v>79</v>
      </c>
      <c r="B80" s="34">
        <v>483.21</v>
      </c>
    </row>
    <row r="81" spans="1:2">
      <c r="A81" s="23">
        <v>80</v>
      </c>
      <c r="B81" s="34">
        <v>452.91</v>
      </c>
    </row>
    <row r="82" spans="1:2">
      <c r="A82" s="23">
        <v>81</v>
      </c>
      <c r="B82" s="34">
        <v>483.77</v>
      </c>
    </row>
    <row r="83" spans="1:2">
      <c r="A83" s="23">
        <v>82</v>
      </c>
      <c r="B83" s="34">
        <v>422.81</v>
      </c>
    </row>
    <row r="84" spans="1:2">
      <c r="A84" s="23">
        <v>83</v>
      </c>
      <c r="B84" s="34">
        <v>627.47</v>
      </c>
    </row>
    <row r="85" spans="1:2">
      <c r="A85" s="23">
        <v>84</v>
      </c>
      <c r="B85" s="34">
        <v>508.39</v>
      </c>
    </row>
    <row r="86" spans="1:2">
      <c r="A86" s="23">
        <v>85</v>
      </c>
      <c r="B86" s="34">
        <v>569.39</v>
      </c>
    </row>
    <row r="87" spans="1:2">
      <c r="A87" s="23">
        <v>86</v>
      </c>
      <c r="B87" s="34">
        <v>409.81</v>
      </c>
    </row>
    <row r="88" spans="1:2">
      <c r="A88" s="23">
        <v>87</v>
      </c>
      <c r="B88" s="34">
        <v>509.94</v>
      </c>
    </row>
    <row r="89" spans="1:2">
      <c r="A89" s="23">
        <v>88</v>
      </c>
      <c r="B89" s="34">
        <v>620.98</v>
      </c>
    </row>
    <row r="90" spans="1:2">
      <c r="A90" s="23">
        <v>89</v>
      </c>
      <c r="B90" s="34">
        <v>493.66</v>
      </c>
    </row>
    <row r="91" spans="1:2">
      <c r="A91" s="23">
        <v>90</v>
      </c>
      <c r="B91" s="34">
        <v>484.6</v>
      </c>
    </row>
    <row r="92" spans="1:2">
      <c r="A92" s="23">
        <v>91</v>
      </c>
      <c r="B92" s="34">
        <v>684.94</v>
      </c>
    </row>
    <row r="93" spans="1:2">
      <c r="A93" s="23">
        <v>92</v>
      </c>
      <c r="B93" s="34">
        <v>497.19</v>
      </c>
    </row>
    <row r="94" spans="1:2">
      <c r="A94" s="23">
        <v>93</v>
      </c>
      <c r="B94" s="34">
        <v>469.03</v>
      </c>
    </row>
    <row r="95" spans="1:2">
      <c r="A95" s="23">
        <v>94</v>
      </c>
      <c r="B95" s="34">
        <v>496.13</v>
      </c>
    </row>
    <row r="96" spans="1:2">
      <c r="A96" s="23">
        <v>95</v>
      </c>
      <c r="B96" s="34">
        <v>474.51</v>
      </c>
    </row>
    <row r="97" spans="1:2">
      <c r="A97" s="23">
        <v>96</v>
      </c>
      <c r="B97" s="34">
        <v>492.15</v>
      </c>
    </row>
    <row r="98" spans="1:2">
      <c r="A98" s="23">
        <v>97</v>
      </c>
      <c r="B98" s="34">
        <v>506.46</v>
      </c>
    </row>
    <row r="99" spans="1:2">
      <c r="A99" s="23">
        <v>98</v>
      </c>
      <c r="B99" s="34">
        <v>466.49</v>
      </c>
    </row>
    <row r="100" spans="1:2">
      <c r="A100" s="23">
        <v>99</v>
      </c>
      <c r="B100" s="34">
        <v>496.91</v>
      </c>
    </row>
    <row r="101" spans="1:2">
      <c r="A101" s="23">
        <v>100</v>
      </c>
      <c r="B101" s="34">
        <v>497.52</v>
      </c>
    </row>
  </sheetData>
  <mergeCells count="5">
    <mergeCell ref="H4:O4"/>
    <mergeCell ref="H5:O5"/>
    <mergeCell ref="L14:M14"/>
    <mergeCell ref="L15:M15"/>
    <mergeCell ref="H17:O19"/>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B84B-8846-7343-9184-515F2DCAC15D}">
  <dimension ref="A1:P34"/>
  <sheetViews>
    <sheetView topLeftCell="A2" workbookViewId="0">
      <selection activeCell="B19" sqref="B19"/>
    </sheetView>
  </sheetViews>
  <sheetFormatPr baseColWidth="10" defaultRowHeight="16"/>
  <cols>
    <col min="1" max="1" width="32.1640625" customWidth="1"/>
  </cols>
  <sheetData>
    <row r="1" spans="1:7">
      <c r="A1" t="s">
        <v>414</v>
      </c>
      <c r="B1" t="s">
        <v>417</v>
      </c>
    </row>
    <row r="2" spans="1:7">
      <c r="A2" t="s">
        <v>416</v>
      </c>
      <c r="B2" t="s">
        <v>418</v>
      </c>
    </row>
    <row r="4" spans="1:7">
      <c r="A4" s="56" t="s">
        <v>419</v>
      </c>
      <c r="B4" s="56" t="s">
        <v>381</v>
      </c>
      <c r="C4" s="56" t="s">
        <v>420</v>
      </c>
      <c r="D4" s="56" t="s">
        <v>421</v>
      </c>
      <c r="E4" s="56"/>
      <c r="F4" s="56"/>
      <c r="G4" s="56"/>
    </row>
    <row r="5" spans="1:7">
      <c r="A5" s="56">
        <v>0.3</v>
      </c>
      <c r="B5" s="56">
        <v>105</v>
      </c>
      <c r="C5" s="56">
        <v>33</v>
      </c>
      <c r="D5" s="56">
        <v>0.05</v>
      </c>
      <c r="E5" s="56"/>
      <c r="F5" s="56"/>
      <c r="G5" s="56"/>
    </row>
    <row r="7" spans="1:7" ht="17" thickBot="1"/>
    <row r="8" spans="1:7">
      <c r="A8" s="61" t="s">
        <v>370</v>
      </c>
      <c r="B8" s="62"/>
      <c r="C8" s="62"/>
      <c r="D8" s="62"/>
      <c r="E8" s="63"/>
    </row>
    <row r="9" spans="1:7">
      <c r="A9" s="126" t="s">
        <v>449</v>
      </c>
      <c r="B9" s="127"/>
      <c r="C9" s="127"/>
      <c r="D9" s="127"/>
      <c r="E9" s="64" t="s">
        <v>450</v>
      </c>
    </row>
    <row r="10" spans="1:7" ht="17" thickBot="1">
      <c r="A10" s="128" t="s">
        <v>451</v>
      </c>
      <c r="B10" s="129"/>
      <c r="C10" s="129"/>
      <c r="D10" s="129"/>
      <c r="E10" s="65" t="s">
        <v>452</v>
      </c>
    </row>
    <row r="11" spans="1:7" ht="17" thickBot="1">
      <c r="A11" s="11"/>
      <c r="B11" s="11"/>
      <c r="C11" s="11"/>
      <c r="D11" s="11"/>
    </row>
    <row r="12" spans="1:7">
      <c r="A12" s="66" t="s">
        <v>375</v>
      </c>
      <c r="B12" s="67"/>
      <c r="C12" s="67"/>
      <c r="D12" s="67"/>
      <c r="E12" s="63"/>
    </row>
    <row r="13" spans="1:7">
      <c r="A13" s="68"/>
      <c r="D13" s="69" t="s">
        <v>453</v>
      </c>
      <c r="E13" s="70">
        <v>0.3</v>
      </c>
    </row>
    <row r="14" spans="1:7">
      <c r="A14" s="68"/>
      <c r="D14" s="69" t="s">
        <v>454</v>
      </c>
      <c r="E14" s="70">
        <v>0.95</v>
      </c>
    </row>
    <row r="15" spans="1:7">
      <c r="A15" s="68" t="s">
        <v>455</v>
      </c>
      <c r="B15">
        <v>105</v>
      </c>
      <c r="E15" s="71"/>
    </row>
    <row r="16" spans="1:7">
      <c r="A16" s="68" t="s">
        <v>456</v>
      </c>
      <c r="B16">
        <v>33</v>
      </c>
      <c r="E16" s="71"/>
    </row>
    <row r="17" spans="1:5">
      <c r="A17" s="68" t="s">
        <v>457</v>
      </c>
      <c r="B17" s="72">
        <f>B16/B15</f>
        <v>0.31428571428571428</v>
      </c>
      <c r="E17" s="71"/>
    </row>
    <row r="18" spans="1:5">
      <c r="A18" s="68" t="s">
        <v>458</v>
      </c>
      <c r="B18" s="72">
        <f>B17-E13</f>
        <v>1.428571428571429E-2</v>
      </c>
      <c r="E18" s="71"/>
    </row>
    <row r="19" spans="1:5">
      <c r="A19" s="68" t="s">
        <v>459</v>
      </c>
      <c r="B19" s="72">
        <f>E13*(1-E13)</f>
        <v>0.21</v>
      </c>
      <c r="E19" s="71"/>
    </row>
    <row r="20" spans="1:5">
      <c r="A20" s="68" t="s">
        <v>386</v>
      </c>
      <c r="B20" s="72">
        <f>SQRT(B19/B15)</f>
        <v>4.4721359549995794E-2</v>
      </c>
      <c r="E20" s="71"/>
    </row>
    <row r="21" spans="1:5">
      <c r="A21" s="68" t="s">
        <v>460</v>
      </c>
      <c r="B21" s="73">
        <f>B18/B20</f>
        <v>0.31943828249997008</v>
      </c>
      <c r="E21" s="71"/>
    </row>
    <row r="22" spans="1:5">
      <c r="A22" s="68" t="s">
        <v>461</v>
      </c>
      <c r="B22" s="74">
        <f>_xlfn.NORM.S.DIST(B21,TRUE)</f>
        <v>0.62530290751871476</v>
      </c>
      <c r="E22" s="71"/>
    </row>
    <row r="23" spans="1:5">
      <c r="A23" s="68"/>
      <c r="E23" s="71"/>
    </row>
    <row r="24" spans="1:5">
      <c r="A24" s="68"/>
      <c r="E24" s="71"/>
    </row>
    <row r="25" spans="1:5">
      <c r="A25" s="75" t="s">
        <v>462</v>
      </c>
      <c r="B25" s="130" t="s">
        <v>463</v>
      </c>
      <c r="C25" s="130"/>
      <c r="D25" s="130"/>
      <c r="E25" s="131"/>
    </row>
    <row r="26" spans="1:5">
      <c r="A26" s="68"/>
      <c r="B26" s="130"/>
      <c r="C26" s="130"/>
      <c r="D26" s="130"/>
      <c r="E26" s="131"/>
    </row>
    <row r="27" spans="1:5" ht="17" thickBot="1">
      <c r="A27" s="76"/>
      <c r="B27" s="20"/>
      <c r="C27" s="20"/>
      <c r="D27" s="20"/>
      <c r="E27" s="77"/>
    </row>
    <row r="30" spans="1:5" ht="19">
      <c r="A30" s="78" t="s">
        <v>464</v>
      </c>
    </row>
    <row r="32" spans="1:5" ht="19">
      <c r="A32" s="78" t="s">
        <v>465</v>
      </c>
    </row>
    <row r="33" spans="1:16" ht="19">
      <c r="A33" s="78" t="s">
        <v>466</v>
      </c>
    </row>
    <row r="34" spans="1:16" ht="19">
      <c r="A34" s="78"/>
      <c r="B34" s="78"/>
      <c r="C34" s="78"/>
      <c r="D34" s="78"/>
      <c r="E34" s="78"/>
      <c r="F34" s="78"/>
      <c r="G34" s="78"/>
      <c r="H34" s="78"/>
      <c r="I34" s="78"/>
      <c r="J34" s="78"/>
      <c r="K34" s="78"/>
      <c r="L34" s="78"/>
      <c r="M34" s="78"/>
      <c r="N34" s="78"/>
      <c r="O34" s="78"/>
      <c r="P34" s="78"/>
    </row>
  </sheetData>
  <mergeCells count="3">
    <mergeCell ref="A9:D9"/>
    <mergeCell ref="A10:D10"/>
    <mergeCell ref="B25:E2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9080-0A2C-4B42-B0ED-A6E4E9F6996F}">
  <dimension ref="A1:N49"/>
  <sheetViews>
    <sheetView topLeftCell="B21" workbookViewId="0">
      <selection activeCell="B21" sqref="B1:C1048576"/>
    </sheetView>
  </sheetViews>
  <sheetFormatPr baseColWidth="10" defaultRowHeight="16"/>
  <cols>
    <col min="1" max="1" width="9.83203125" style="23" bestFit="1" customWidth="1"/>
    <col min="2" max="2" width="9.1640625" style="26"/>
    <col min="3" max="3" width="25.83203125" style="26" bestFit="1" customWidth="1"/>
    <col min="4" max="4" width="15.6640625" style="26" bestFit="1" customWidth="1"/>
    <col min="5" max="5" width="15.5" style="26" bestFit="1" customWidth="1"/>
    <col min="6" max="6" width="7.83203125" style="23" customWidth="1"/>
    <col min="7" max="7" width="11.6640625" style="23" bestFit="1" customWidth="1"/>
    <col min="8" max="8" width="19.5" style="26" bestFit="1" customWidth="1"/>
    <col min="10" max="10" width="12.1640625" style="2" bestFit="1" customWidth="1"/>
    <col min="11" max="11" width="10.83203125" style="2"/>
    <col min="14" max="14" width="12.1640625" bestFit="1" customWidth="1"/>
  </cols>
  <sheetData>
    <row r="1" spans="1:11">
      <c r="A1" s="23" t="s">
        <v>422</v>
      </c>
      <c r="B1" s="24" t="s">
        <v>423</v>
      </c>
      <c r="C1" s="24" t="s">
        <v>424</v>
      </c>
      <c r="D1" s="24" t="s">
        <v>425</v>
      </c>
      <c r="E1" s="24" t="s">
        <v>426</v>
      </c>
      <c r="F1" s="23" t="s">
        <v>427</v>
      </c>
      <c r="G1" s="23" t="s">
        <v>428</v>
      </c>
      <c r="H1" s="24" t="s">
        <v>429</v>
      </c>
      <c r="J1" s="2" t="s">
        <v>430</v>
      </c>
      <c r="K1" s="2" t="s">
        <v>431</v>
      </c>
    </row>
    <row r="2" spans="1:11">
      <c r="A2" s="23">
        <v>1</v>
      </c>
      <c r="B2" s="57">
        <v>65487</v>
      </c>
      <c r="C2" s="26">
        <v>0</v>
      </c>
      <c r="D2" s="26">
        <v>27</v>
      </c>
      <c r="E2" s="26">
        <v>12</v>
      </c>
      <c r="F2" s="23">
        <v>1</v>
      </c>
      <c r="G2" s="23">
        <v>4</v>
      </c>
      <c r="H2" s="26">
        <v>44</v>
      </c>
      <c r="J2" s="2">
        <f>B2*B2</f>
        <v>4288547169</v>
      </c>
      <c r="K2" s="58">
        <f>B2*C2</f>
        <v>0</v>
      </c>
    </row>
    <row r="3" spans="1:11">
      <c r="A3" s="23">
        <v>2</v>
      </c>
      <c r="B3" s="57">
        <v>46184</v>
      </c>
      <c r="C3" s="26">
        <v>3</v>
      </c>
      <c r="D3" s="26">
        <v>20</v>
      </c>
      <c r="E3" s="26">
        <v>4</v>
      </c>
      <c r="F3" s="23">
        <v>0</v>
      </c>
      <c r="G3" s="23">
        <v>4</v>
      </c>
      <c r="H3" s="26">
        <v>1</v>
      </c>
      <c r="J3" s="2">
        <f t="shared" ref="J3:J47" si="0">B3*B3</f>
        <v>2132961856</v>
      </c>
      <c r="K3" s="58">
        <f t="shared" ref="K3:K47" si="1">B3*C3</f>
        <v>138552</v>
      </c>
    </row>
    <row r="4" spans="1:11">
      <c r="A4" s="23">
        <v>3</v>
      </c>
      <c r="B4" s="57">
        <v>32782</v>
      </c>
      <c r="C4" s="26">
        <v>1</v>
      </c>
      <c r="D4" s="26">
        <v>0</v>
      </c>
      <c r="E4" s="26">
        <v>7</v>
      </c>
      <c r="F4" s="23">
        <v>0</v>
      </c>
      <c r="G4" s="23">
        <v>1</v>
      </c>
      <c r="H4" s="26">
        <v>0</v>
      </c>
      <c r="J4" s="2">
        <f t="shared" si="0"/>
        <v>1074659524</v>
      </c>
      <c r="K4" s="58">
        <f t="shared" si="1"/>
        <v>32782</v>
      </c>
    </row>
    <row r="5" spans="1:11">
      <c r="A5" s="23">
        <v>4</v>
      </c>
      <c r="B5" s="57">
        <v>54899</v>
      </c>
      <c r="C5" s="26">
        <v>5</v>
      </c>
      <c r="D5" s="26">
        <v>12</v>
      </c>
      <c r="E5" s="26">
        <v>8</v>
      </c>
      <c r="F5" s="23">
        <v>1</v>
      </c>
      <c r="G5" s="23">
        <v>4</v>
      </c>
      <c r="H5" s="26">
        <v>0</v>
      </c>
      <c r="J5" s="2">
        <f t="shared" si="0"/>
        <v>3013900201</v>
      </c>
      <c r="K5" s="58">
        <f t="shared" si="1"/>
        <v>274495</v>
      </c>
    </row>
    <row r="6" spans="1:11">
      <c r="A6" s="23">
        <v>5</v>
      </c>
      <c r="B6" s="57">
        <v>34869</v>
      </c>
      <c r="C6" s="26">
        <v>5</v>
      </c>
      <c r="D6" s="26">
        <v>7</v>
      </c>
      <c r="E6" s="26">
        <v>4</v>
      </c>
      <c r="F6" s="23">
        <v>1</v>
      </c>
      <c r="G6" s="23">
        <v>4</v>
      </c>
      <c r="H6" s="26">
        <v>1</v>
      </c>
      <c r="J6" s="2">
        <f t="shared" si="0"/>
        <v>1215847161</v>
      </c>
      <c r="K6" s="58">
        <f t="shared" si="1"/>
        <v>174345</v>
      </c>
    </row>
    <row r="7" spans="1:11">
      <c r="A7" s="23">
        <v>6</v>
      </c>
      <c r="B7" s="57">
        <v>35487</v>
      </c>
      <c r="C7" s="26">
        <v>2</v>
      </c>
      <c r="D7" s="26">
        <v>8</v>
      </c>
      <c r="E7" s="26">
        <v>2</v>
      </c>
      <c r="F7" s="23">
        <v>1</v>
      </c>
      <c r="G7" s="23">
        <v>4</v>
      </c>
      <c r="H7" s="26">
        <v>2</v>
      </c>
      <c r="J7" s="2">
        <f t="shared" si="0"/>
        <v>1259327169</v>
      </c>
      <c r="K7" s="58">
        <f t="shared" si="1"/>
        <v>70974</v>
      </c>
    </row>
    <row r="8" spans="1:11">
      <c r="A8" s="23">
        <v>7</v>
      </c>
      <c r="B8" s="57">
        <v>26548</v>
      </c>
      <c r="C8" s="26">
        <v>1</v>
      </c>
      <c r="D8" s="26">
        <v>5</v>
      </c>
      <c r="E8" s="26">
        <v>0</v>
      </c>
      <c r="F8" s="23">
        <v>0</v>
      </c>
      <c r="G8" s="23">
        <v>4</v>
      </c>
      <c r="H8" s="26">
        <v>2</v>
      </c>
      <c r="J8" s="2">
        <f t="shared" si="0"/>
        <v>704796304</v>
      </c>
      <c r="K8" s="58">
        <f t="shared" si="1"/>
        <v>26548</v>
      </c>
    </row>
    <row r="9" spans="1:11">
      <c r="A9" s="23">
        <v>8</v>
      </c>
      <c r="B9" s="57">
        <v>32920</v>
      </c>
      <c r="C9" s="26">
        <v>3</v>
      </c>
      <c r="D9" s="26">
        <v>15</v>
      </c>
      <c r="E9" s="26">
        <v>9</v>
      </c>
      <c r="F9" s="23">
        <v>1</v>
      </c>
      <c r="G9" s="23">
        <v>1</v>
      </c>
      <c r="H9" s="26">
        <v>4</v>
      </c>
      <c r="J9" s="2">
        <f t="shared" si="0"/>
        <v>1083726400</v>
      </c>
      <c r="K9" s="58">
        <f t="shared" si="1"/>
        <v>98760</v>
      </c>
    </row>
    <row r="10" spans="1:11">
      <c r="A10" s="23">
        <v>9</v>
      </c>
      <c r="B10" s="57">
        <v>29548</v>
      </c>
      <c r="C10" s="26">
        <v>6</v>
      </c>
      <c r="D10" s="26">
        <v>5</v>
      </c>
      <c r="E10" s="26">
        <v>1</v>
      </c>
      <c r="F10" s="23">
        <v>0</v>
      </c>
      <c r="G10" s="23">
        <v>1</v>
      </c>
      <c r="H10" s="26">
        <v>0</v>
      </c>
      <c r="J10" s="2">
        <f t="shared" si="0"/>
        <v>873084304</v>
      </c>
      <c r="K10" s="58">
        <f t="shared" si="1"/>
        <v>177288</v>
      </c>
    </row>
    <row r="11" spans="1:11">
      <c r="A11" s="23">
        <v>10</v>
      </c>
      <c r="B11" s="57">
        <v>34231</v>
      </c>
      <c r="C11" s="26">
        <v>2</v>
      </c>
      <c r="D11" s="26">
        <v>6</v>
      </c>
      <c r="E11" s="26">
        <v>6</v>
      </c>
      <c r="F11" s="23">
        <v>0</v>
      </c>
      <c r="G11" s="23">
        <v>4</v>
      </c>
      <c r="H11" s="26">
        <v>3</v>
      </c>
      <c r="J11" s="2">
        <f t="shared" si="0"/>
        <v>1171761361</v>
      </c>
      <c r="K11" s="58">
        <f t="shared" si="1"/>
        <v>68462</v>
      </c>
    </row>
    <row r="12" spans="1:11">
      <c r="A12" s="23">
        <v>11</v>
      </c>
      <c r="B12" s="57">
        <v>23654</v>
      </c>
      <c r="C12" s="26">
        <v>0</v>
      </c>
      <c r="D12" s="26">
        <v>0</v>
      </c>
      <c r="E12" s="26">
        <v>0</v>
      </c>
      <c r="F12" s="23">
        <v>1</v>
      </c>
      <c r="G12" s="23">
        <v>3</v>
      </c>
      <c r="H12" s="26">
        <v>2</v>
      </c>
      <c r="J12" s="2">
        <f t="shared" si="0"/>
        <v>559511716</v>
      </c>
      <c r="K12" s="58">
        <f t="shared" si="1"/>
        <v>0</v>
      </c>
    </row>
    <row r="13" spans="1:11">
      <c r="A13" s="23">
        <v>12</v>
      </c>
      <c r="B13" s="57">
        <v>39331</v>
      </c>
      <c r="C13" s="26">
        <v>3</v>
      </c>
      <c r="D13" s="26">
        <v>9</v>
      </c>
      <c r="E13" s="26">
        <v>6</v>
      </c>
      <c r="F13" s="23">
        <v>1</v>
      </c>
      <c r="G13" s="23">
        <v>4</v>
      </c>
      <c r="H13" s="26">
        <v>1</v>
      </c>
      <c r="J13" s="2">
        <f t="shared" si="0"/>
        <v>1546927561</v>
      </c>
      <c r="K13" s="58">
        <f t="shared" si="1"/>
        <v>117993</v>
      </c>
    </row>
    <row r="14" spans="1:11">
      <c r="A14" s="23">
        <v>13</v>
      </c>
      <c r="B14" s="57">
        <v>36512</v>
      </c>
      <c r="C14" s="26">
        <v>6</v>
      </c>
      <c r="D14" s="26">
        <v>6</v>
      </c>
      <c r="E14" s="26">
        <v>4</v>
      </c>
      <c r="F14" s="23">
        <v>1</v>
      </c>
      <c r="G14" s="23">
        <v>4</v>
      </c>
      <c r="H14" s="26">
        <v>2</v>
      </c>
      <c r="J14" s="2">
        <f t="shared" si="0"/>
        <v>1333126144</v>
      </c>
      <c r="K14" s="58">
        <f t="shared" si="1"/>
        <v>219072</v>
      </c>
    </row>
    <row r="15" spans="1:11">
      <c r="A15" s="23">
        <v>14</v>
      </c>
      <c r="B15" s="57">
        <v>35467</v>
      </c>
      <c r="C15" s="26">
        <v>6</v>
      </c>
      <c r="D15" s="26">
        <v>3</v>
      </c>
      <c r="E15" s="26">
        <v>6</v>
      </c>
      <c r="F15" s="23">
        <v>1</v>
      </c>
      <c r="G15" s="23">
        <v>2</v>
      </c>
      <c r="H15" s="26">
        <v>3</v>
      </c>
      <c r="J15" s="2">
        <f t="shared" si="0"/>
        <v>1257908089</v>
      </c>
      <c r="K15" s="58">
        <f t="shared" si="1"/>
        <v>212802</v>
      </c>
    </row>
    <row r="16" spans="1:11">
      <c r="A16" s="23">
        <v>15</v>
      </c>
      <c r="B16" s="57">
        <v>68425</v>
      </c>
      <c r="C16" s="26">
        <v>2</v>
      </c>
      <c r="D16" s="26">
        <v>25</v>
      </c>
      <c r="E16" s="26">
        <v>12</v>
      </c>
      <c r="F16" s="23">
        <v>0</v>
      </c>
      <c r="G16" s="23">
        <v>4</v>
      </c>
      <c r="H16" s="26">
        <v>1</v>
      </c>
      <c r="J16" s="2">
        <f t="shared" si="0"/>
        <v>4681980625</v>
      </c>
      <c r="K16" s="58">
        <f t="shared" si="1"/>
        <v>136850</v>
      </c>
    </row>
    <row r="17" spans="1:11">
      <c r="A17" s="23">
        <v>16</v>
      </c>
      <c r="B17" s="57">
        <v>35468</v>
      </c>
      <c r="C17" s="26">
        <v>5</v>
      </c>
      <c r="D17" s="26">
        <v>9</v>
      </c>
      <c r="E17" s="26">
        <v>4</v>
      </c>
      <c r="F17" s="23">
        <v>1</v>
      </c>
      <c r="G17" s="23">
        <v>2</v>
      </c>
      <c r="H17" s="26">
        <v>5</v>
      </c>
      <c r="J17" s="2">
        <f t="shared" si="0"/>
        <v>1257979024</v>
      </c>
      <c r="K17" s="58">
        <f t="shared" si="1"/>
        <v>177340</v>
      </c>
    </row>
    <row r="18" spans="1:11">
      <c r="A18" s="23">
        <v>17</v>
      </c>
      <c r="B18" s="57">
        <v>36578</v>
      </c>
      <c r="C18" s="26">
        <v>4</v>
      </c>
      <c r="D18" s="26">
        <v>4</v>
      </c>
      <c r="E18" s="26">
        <v>8</v>
      </c>
      <c r="F18" s="23">
        <v>0</v>
      </c>
      <c r="G18" s="23">
        <v>3</v>
      </c>
      <c r="H18" s="26">
        <v>8</v>
      </c>
      <c r="J18" s="2">
        <f t="shared" si="0"/>
        <v>1337950084</v>
      </c>
      <c r="K18" s="58">
        <f t="shared" si="1"/>
        <v>146312</v>
      </c>
    </row>
    <row r="19" spans="1:11">
      <c r="A19" s="23">
        <v>18</v>
      </c>
      <c r="B19" s="57">
        <v>39828</v>
      </c>
      <c r="C19" s="26">
        <v>6</v>
      </c>
      <c r="D19" s="26">
        <v>18</v>
      </c>
      <c r="E19" s="26">
        <v>5</v>
      </c>
      <c r="F19" s="23">
        <v>1</v>
      </c>
      <c r="G19" s="23">
        <v>1</v>
      </c>
      <c r="H19" s="26">
        <v>5</v>
      </c>
      <c r="J19" s="2">
        <f t="shared" si="0"/>
        <v>1586269584</v>
      </c>
      <c r="K19" s="58">
        <f t="shared" si="1"/>
        <v>238968</v>
      </c>
    </row>
    <row r="20" spans="1:11">
      <c r="A20" s="23">
        <v>19</v>
      </c>
      <c r="B20" s="57">
        <v>36487</v>
      </c>
      <c r="C20" s="26">
        <v>5</v>
      </c>
      <c r="D20" s="26">
        <v>6</v>
      </c>
      <c r="E20" s="26">
        <v>2</v>
      </c>
      <c r="F20" s="23">
        <v>0</v>
      </c>
      <c r="G20" s="23">
        <v>4</v>
      </c>
      <c r="H20" s="26">
        <v>3</v>
      </c>
      <c r="J20" s="2">
        <f t="shared" si="0"/>
        <v>1331301169</v>
      </c>
      <c r="K20" s="58">
        <f t="shared" si="1"/>
        <v>182435</v>
      </c>
    </row>
    <row r="21" spans="1:11">
      <c r="A21" s="23">
        <v>20</v>
      </c>
      <c r="B21" s="57">
        <v>37548</v>
      </c>
      <c r="C21" s="26">
        <v>9</v>
      </c>
      <c r="D21" s="26">
        <v>19</v>
      </c>
      <c r="E21" s="26">
        <v>4</v>
      </c>
      <c r="F21" s="23">
        <v>0</v>
      </c>
      <c r="G21" s="23">
        <v>3</v>
      </c>
      <c r="H21" s="26">
        <v>6</v>
      </c>
      <c r="J21" s="2">
        <f t="shared" si="0"/>
        <v>1409852304</v>
      </c>
      <c r="K21" s="58">
        <f t="shared" si="1"/>
        <v>337932</v>
      </c>
    </row>
    <row r="22" spans="1:11">
      <c r="A22" s="23">
        <v>21</v>
      </c>
      <c r="B22" s="57">
        <v>31528</v>
      </c>
      <c r="C22" s="26">
        <v>11</v>
      </c>
      <c r="D22" s="26">
        <v>3</v>
      </c>
      <c r="E22" s="26">
        <v>3</v>
      </c>
      <c r="F22" s="23">
        <v>0</v>
      </c>
      <c r="G22" s="23">
        <v>1</v>
      </c>
      <c r="H22" s="26">
        <v>6</v>
      </c>
      <c r="J22" s="2">
        <f t="shared" si="0"/>
        <v>994014784</v>
      </c>
      <c r="K22" s="58">
        <f t="shared" si="1"/>
        <v>346808</v>
      </c>
    </row>
    <row r="23" spans="1:11">
      <c r="A23" s="23">
        <v>22</v>
      </c>
      <c r="B23" s="57">
        <v>34632</v>
      </c>
      <c r="C23" s="26">
        <v>4</v>
      </c>
      <c r="D23" s="26">
        <v>5</v>
      </c>
      <c r="E23" s="26">
        <v>4</v>
      </c>
      <c r="F23" s="23">
        <v>0</v>
      </c>
      <c r="G23" s="23">
        <v>4</v>
      </c>
      <c r="H23" s="26">
        <v>0</v>
      </c>
      <c r="J23" s="2">
        <f t="shared" si="0"/>
        <v>1199375424</v>
      </c>
      <c r="K23" s="58">
        <f t="shared" si="1"/>
        <v>138528</v>
      </c>
    </row>
    <row r="24" spans="1:11">
      <c r="A24" s="23">
        <v>23</v>
      </c>
      <c r="B24" s="57">
        <v>46211</v>
      </c>
      <c r="C24" s="26">
        <v>5</v>
      </c>
      <c r="D24" s="26">
        <v>14</v>
      </c>
      <c r="E24" s="26">
        <v>6</v>
      </c>
      <c r="F24" s="23">
        <v>1</v>
      </c>
      <c r="G24" s="23">
        <v>4</v>
      </c>
      <c r="H24" s="26">
        <v>5</v>
      </c>
      <c r="J24" s="2">
        <f t="shared" si="0"/>
        <v>2135456521</v>
      </c>
      <c r="K24" s="58">
        <f t="shared" si="1"/>
        <v>231055</v>
      </c>
    </row>
    <row r="25" spans="1:11">
      <c r="A25" s="23">
        <v>24</v>
      </c>
      <c r="B25" s="57">
        <v>29876</v>
      </c>
      <c r="C25" s="26">
        <v>0</v>
      </c>
      <c r="D25" s="26">
        <v>2</v>
      </c>
      <c r="E25" s="26">
        <v>3</v>
      </c>
      <c r="F25" s="23">
        <v>1</v>
      </c>
      <c r="G25" s="23">
        <v>2</v>
      </c>
      <c r="H25" s="26">
        <v>5</v>
      </c>
      <c r="J25" s="2">
        <f t="shared" si="0"/>
        <v>892575376</v>
      </c>
      <c r="K25" s="58">
        <f t="shared" si="1"/>
        <v>0</v>
      </c>
    </row>
    <row r="26" spans="1:11">
      <c r="A26" s="23">
        <v>25</v>
      </c>
      <c r="B26" s="57">
        <v>43674</v>
      </c>
      <c r="C26" s="26">
        <v>9</v>
      </c>
      <c r="D26" s="26">
        <v>6</v>
      </c>
      <c r="E26" s="26">
        <v>4</v>
      </c>
      <c r="F26" s="23">
        <v>0</v>
      </c>
      <c r="G26" s="23">
        <v>2</v>
      </c>
      <c r="H26" s="26">
        <v>2</v>
      </c>
      <c r="J26" s="2">
        <f t="shared" si="0"/>
        <v>1907418276</v>
      </c>
      <c r="K26" s="58">
        <f t="shared" si="1"/>
        <v>393066</v>
      </c>
    </row>
    <row r="27" spans="1:11">
      <c r="A27" s="23">
        <v>26</v>
      </c>
      <c r="B27" s="57">
        <v>38985</v>
      </c>
      <c r="C27" s="26">
        <v>7</v>
      </c>
      <c r="D27" s="26">
        <v>18</v>
      </c>
      <c r="E27" s="26">
        <v>9</v>
      </c>
      <c r="F27" s="23">
        <v>0</v>
      </c>
      <c r="G27" s="23">
        <v>1</v>
      </c>
      <c r="H27" s="26">
        <v>5</v>
      </c>
      <c r="J27" s="2">
        <f t="shared" si="0"/>
        <v>1519830225</v>
      </c>
      <c r="K27" s="58">
        <f t="shared" si="1"/>
        <v>272895</v>
      </c>
    </row>
    <row r="28" spans="1:11">
      <c r="A28" s="23">
        <v>27</v>
      </c>
      <c r="B28" s="57">
        <v>53234</v>
      </c>
      <c r="C28" s="26">
        <v>0</v>
      </c>
      <c r="D28" s="26">
        <v>25</v>
      </c>
      <c r="E28" s="26">
        <v>6</v>
      </c>
      <c r="F28" s="23">
        <v>0</v>
      </c>
      <c r="G28" s="23">
        <v>3</v>
      </c>
      <c r="H28" s="26">
        <v>3</v>
      </c>
      <c r="J28" s="2">
        <f t="shared" si="0"/>
        <v>2833858756</v>
      </c>
      <c r="K28" s="58">
        <f t="shared" si="1"/>
        <v>0</v>
      </c>
    </row>
    <row r="29" spans="1:11">
      <c r="A29" s="23">
        <v>28</v>
      </c>
      <c r="B29" s="57">
        <v>51698</v>
      </c>
      <c r="C29" s="26">
        <v>6</v>
      </c>
      <c r="D29" s="26">
        <v>18</v>
      </c>
      <c r="E29" s="26">
        <v>6</v>
      </c>
      <c r="F29" s="23">
        <v>0</v>
      </c>
      <c r="G29" s="23">
        <v>4</v>
      </c>
      <c r="H29" s="26">
        <v>1</v>
      </c>
      <c r="J29" s="2">
        <f t="shared" si="0"/>
        <v>2672683204</v>
      </c>
      <c r="K29" s="58">
        <f t="shared" si="1"/>
        <v>310188</v>
      </c>
    </row>
    <row r="30" spans="1:11">
      <c r="A30" s="23">
        <v>29</v>
      </c>
      <c r="B30" s="57">
        <v>41889</v>
      </c>
      <c r="C30" s="26">
        <v>16</v>
      </c>
      <c r="D30" s="26">
        <v>22</v>
      </c>
      <c r="E30" s="26">
        <v>7</v>
      </c>
      <c r="F30" s="23">
        <v>0</v>
      </c>
      <c r="G30" s="23">
        <v>1</v>
      </c>
      <c r="H30" s="26">
        <v>7</v>
      </c>
      <c r="J30" s="2">
        <f t="shared" si="0"/>
        <v>1754688321</v>
      </c>
      <c r="K30" s="58">
        <f t="shared" si="1"/>
        <v>670224</v>
      </c>
    </row>
    <row r="31" spans="1:11">
      <c r="A31" s="23">
        <v>30</v>
      </c>
      <c r="B31" s="57">
        <v>38791</v>
      </c>
      <c r="C31" s="26">
        <v>4</v>
      </c>
      <c r="D31" s="26">
        <v>21</v>
      </c>
      <c r="E31" s="26">
        <v>5</v>
      </c>
      <c r="F31" s="23">
        <v>0</v>
      </c>
      <c r="G31" s="23">
        <v>1</v>
      </c>
      <c r="H31" s="26">
        <v>9</v>
      </c>
      <c r="J31" s="2">
        <f t="shared" si="0"/>
        <v>1504741681</v>
      </c>
      <c r="K31" s="58">
        <f t="shared" si="1"/>
        <v>155164</v>
      </c>
    </row>
    <row r="32" spans="1:11">
      <c r="A32" s="23">
        <v>31</v>
      </c>
      <c r="B32" s="57">
        <v>69246</v>
      </c>
      <c r="C32" s="26">
        <v>3</v>
      </c>
      <c r="D32" s="26">
        <v>22</v>
      </c>
      <c r="E32" s="26">
        <v>10</v>
      </c>
      <c r="F32" s="23">
        <v>0</v>
      </c>
      <c r="G32" s="23">
        <v>4</v>
      </c>
      <c r="H32" s="26">
        <v>45</v>
      </c>
      <c r="J32" s="2">
        <f t="shared" si="0"/>
        <v>4795008516</v>
      </c>
      <c r="K32" s="58">
        <f t="shared" si="1"/>
        <v>207738</v>
      </c>
    </row>
    <row r="33" spans="1:14">
      <c r="A33" s="23">
        <v>32</v>
      </c>
      <c r="B33" s="57">
        <v>48695</v>
      </c>
      <c r="C33" s="26">
        <v>19</v>
      </c>
      <c r="D33" s="26">
        <v>6</v>
      </c>
      <c r="E33" s="26">
        <v>8</v>
      </c>
      <c r="F33" s="23">
        <v>0</v>
      </c>
      <c r="G33" s="23">
        <v>4</v>
      </c>
      <c r="H33" s="26">
        <v>40</v>
      </c>
      <c r="J33" s="2">
        <f t="shared" si="0"/>
        <v>2371203025</v>
      </c>
      <c r="K33" s="58">
        <f t="shared" si="1"/>
        <v>925205</v>
      </c>
    </row>
    <row r="34" spans="1:14">
      <c r="A34" s="23">
        <v>33</v>
      </c>
      <c r="B34" s="57">
        <v>34987</v>
      </c>
      <c r="C34" s="26">
        <v>6</v>
      </c>
      <c r="D34" s="26">
        <v>9</v>
      </c>
      <c r="E34" s="26">
        <v>2</v>
      </c>
      <c r="F34" s="23">
        <v>1</v>
      </c>
      <c r="G34" s="23">
        <v>4</v>
      </c>
      <c r="H34" s="26">
        <v>3</v>
      </c>
      <c r="J34" s="2">
        <f t="shared" si="0"/>
        <v>1224090169</v>
      </c>
      <c r="K34" s="58">
        <f t="shared" si="1"/>
        <v>209922</v>
      </c>
    </row>
    <row r="35" spans="1:14">
      <c r="A35" s="23">
        <v>34</v>
      </c>
      <c r="B35" s="57">
        <v>28985</v>
      </c>
      <c r="C35" s="26">
        <v>1</v>
      </c>
      <c r="D35" s="26">
        <v>0</v>
      </c>
      <c r="E35" s="26">
        <v>4</v>
      </c>
      <c r="F35" s="23">
        <v>1</v>
      </c>
      <c r="G35" s="23">
        <v>1</v>
      </c>
      <c r="H35" s="26">
        <v>4</v>
      </c>
      <c r="J35" s="2">
        <f t="shared" si="0"/>
        <v>840130225</v>
      </c>
      <c r="K35" s="58">
        <f t="shared" si="1"/>
        <v>28985</v>
      </c>
    </row>
    <row r="36" spans="1:14">
      <c r="A36" s="23">
        <v>35</v>
      </c>
      <c r="B36" s="57">
        <v>35631</v>
      </c>
      <c r="C36" s="26">
        <v>4</v>
      </c>
      <c r="D36" s="26">
        <v>6</v>
      </c>
      <c r="E36" s="26">
        <v>4</v>
      </c>
      <c r="F36" s="23">
        <v>0</v>
      </c>
      <c r="G36" s="23">
        <v>4</v>
      </c>
      <c r="H36" s="26">
        <v>2</v>
      </c>
      <c r="J36" s="2">
        <f t="shared" si="0"/>
        <v>1269568161</v>
      </c>
      <c r="K36" s="58">
        <f t="shared" si="1"/>
        <v>142524</v>
      </c>
    </row>
    <row r="37" spans="1:14">
      <c r="A37" s="23">
        <v>36</v>
      </c>
      <c r="B37" s="57">
        <v>54679</v>
      </c>
      <c r="C37" s="26">
        <v>3</v>
      </c>
      <c r="D37" s="26">
        <v>20</v>
      </c>
      <c r="E37" s="26">
        <v>6</v>
      </c>
      <c r="F37" s="23">
        <v>1</v>
      </c>
      <c r="G37" s="23">
        <v>3</v>
      </c>
      <c r="H37" s="26">
        <v>4</v>
      </c>
      <c r="J37" s="2">
        <f t="shared" si="0"/>
        <v>2989793041</v>
      </c>
      <c r="K37" s="58">
        <f t="shared" si="1"/>
        <v>164037</v>
      </c>
    </row>
    <row r="38" spans="1:14">
      <c r="A38" s="23">
        <v>37</v>
      </c>
      <c r="B38" s="57">
        <v>39743</v>
      </c>
      <c r="C38" s="26">
        <v>6</v>
      </c>
      <c r="D38" s="26">
        <v>9</v>
      </c>
      <c r="E38" s="26">
        <v>5</v>
      </c>
      <c r="F38" s="23">
        <v>1</v>
      </c>
      <c r="G38" s="23">
        <v>4</v>
      </c>
      <c r="H38" s="26">
        <v>1</v>
      </c>
      <c r="J38" s="2">
        <f t="shared" si="0"/>
        <v>1579506049</v>
      </c>
      <c r="K38" s="58">
        <f t="shared" si="1"/>
        <v>238458</v>
      </c>
    </row>
    <row r="39" spans="1:14">
      <c r="A39" s="23">
        <v>38</v>
      </c>
      <c r="B39" s="57">
        <v>41255</v>
      </c>
      <c r="C39" s="26">
        <v>4</v>
      </c>
      <c r="D39" s="26">
        <v>9</v>
      </c>
      <c r="E39" s="26">
        <v>6</v>
      </c>
      <c r="F39" s="23">
        <v>0</v>
      </c>
      <c r="G39" s="23">
        <v>4</v>
      </c>
      <c r="H39" s="26">
        <v>4</v>
      </c>
      <c r="J39" s="2">
        <f t="shared" si="0"/>
        <v>1701975025</v>
      </c>
      <c r="K39" s="58">
        <f t="shared" si="1"/>
        <v>165020</v>
      </c>
    </row>
    <row r="40" spans="1:14">
      <c r="A40" s="23">
        <v>39</v>
      </c>
      <c r="B40" s="57">
        <v>36431</v>
      </c>
      <c r="C40" s="26">
        <v>4</v>
      </c>
      <c r="D40" s="26">
        <v>9</v>
      </c>
      <c r="E40" s="26">
        <v>4</v>
      </c>
      <c r="F40" s="23">
        <v>1</v>
      </c>
      <c r="G40" s="23">
        <v>2</v>
      </c>
      <c r="H40" s="26">
        <v>2</v>
      </c>
      <c r="J40" s="2">
        <f t="shared" si="0"/>
        <v>1327217761</v>
      </c>
      <c r="K40" s="58">
        <f t="shared" si="1"/>
        <v>145724</v>
      </c>
    </row>
    <row r="41" spans="1:14">
      <c r="A41" s="23">
        <v>40</v>
      </c>
      <c r="B41" s="57">
        <v>26578</v>
      </c>
      <c r="C41" s="26">
        <v>6</v>
      </c>
      <c r="D41" s="26">
        <v>0</v>
      </c>
      <c r="E41" s="26">
        <v>2</v>
      </c>
      <c r="F41" s="23">
        <v>1</v>
      </c>
      <c r="G41" s="23">
        <v>2</v>
      </c>
      <c r="H41" s="26">
        <v>2</v>
      </c>
      <c r="J41" s="2">
        <f t="shared" si="0"/>
        <v>706390084</v>
      </c>
      <c r="K41" s="58">
        <f t="shared" si="1"/>
        <v>159468</v>
      </c>
    </row>
    <row r="42" spans="1:14">
      <c r="A42" s="23">
        <v>41</v>
      </c>
      <c r="B42" s="57">
        <v>47536</v>
      </c>
      <c r="C42" s="26">
        <v>5</v>
      </c>
      <c r="D42" s="26">
        <v>15</v>
      </c>
      <c r="E42" s="26">
        <v>6</v>
      </c>
      <c r="F42" s="23">
        <v>0</v>
      </c>
      <c r="G42" s="23">
        <v>3</v>
      </c>
      <c r="H42" s="26">
        <v>4</v>
      </c>
      <c r="J42" s="2">
        <f t="shared" si="0"/>
        <v>2259671296</v>
      </c>
      <c r="K42" s="58">
        <f t="shared" si="1"/>
        <v>237680</v>
      </c>
    </row>
    <row r="43" spans="1:14">
      <c r="A43" s="23">
        <v>42</v>
      </c>
      <c r="B43" s="57">
        <v>36571</v>
      </c>
      <c r="C43" s="26">
        <v>1</v>
      </c>
      <c r="D43" s="26">
        <v>6</v>
      </c>
      <c r="E43" s="26">
        <v>4</v>
      </c>
      <c r="F43" s="23">
        <v>0</v>
      </c>
      <c r="G43" s="23">
        <v>2</v>
      </c>
      <c r="H43" s="26">
        <v>2</v>
      </c>
      <c r="J43" s="2">
        <f t="shared" si="0"/>
        <v>1337438041</v>
      </c>
      <c r="K43" s="58">
        <f t="shared" si="1"/>
        <v>36571</v>
      </c>
    </row>
    <row r="44" spans="1:14">
      <c r="A44" s="23">
        <v>43</v>
      </c>
      <c r="B44" s="57">
        <v>56326</v>
      </c>
      <c r="C44" s="26">
        <v>3</v>
      </c>
      <c r="D44" s="26">
        <v>12</v>
      </c>
      <c r="E44" s="26">
        <v>8</v>
      </c>
      <c r="F44" s="23">
        <v>0</v>
      </c>
      <c r="G44" s="23">
        <v>2</v>
      </c>
      <c r="H44" s="26">
        <v>6</v>
      </c>
      <c r="J44" s="2">
        <f t="shared" si="0"/>
        <v>3172618276</v>
      </c>
      <c r="K44" s="58">
        <f t="shared" si="1"/>
        <v>168978</v>
      </c>
    </row>
    <row r="45" spans="1:14">
      <c r="A45" s="23">
        <v>44</v>
      </c>
      <c r="B45" s="57">
        <v>31425</v>
      </c>
      <c r="C45" s="26">
        <v>6</v>
      </c>
      <c r="D45" s="26">
        <v>7</v>
      </c>
      <c r="E45" s="26">
        <v>5</v>
      </c>
      <c r="F45" s="23">
        <v>1</v>
      </c>
      <c r="G45" s="23">
        <v>3</v>
      </c>
      <c r="H45" s="26">
        <v>6</v>
      </c>
      <c r="J45" s="2">
        <f t="shared" si="0"/>
        <v>987530625</v>
      </c>
      <c r="K45" s="58">
        <f t="shared" si="1"/>
        <v>188550</v>
      </c>
    </row>
    <row r="46" spans="1:14">
      <c r="A46" s="23">
        <v>45</v>
      </c>
      <c r="B46" s="57">
        <v>24749</v>
      </c>
      <c r="C46" s="26">
        <v>2</v>
      </c>
      <c r="D46" s="26">
        <v>6</v>
      </c>
      <c r="E46" s="26">
        <v>0</v>
      </c>
      <c r="F46" s="23">
        <v>1</v>
      </c>
      <c r="G46" s="23">
        <v>1</v>
      </c>
      <c r="H46" s="26">
        <v>1</v>
      </c>
      <c r="J46" s="2">
        <f>B46*B46</f>
        <v>612513001</v>
      </c>
      <c r="K46" s="58">
        <f t="shared" si="1"/>
        <v>49498</v>
      </c>
    </row>
    <row r="47" spans="1:14">
      <c r="A47" s="23">
        <v>46</v>
      </c>
      <c r="B47" s="57">
        <v>26452</v>
      </c>
      <c r="C47" s="26">
        <v>3</v>
      </c>
      <c r="D47" s="26">
        <v>1</v>
      </c>
      <c r="E47" s="26">
        <v>2</v>
      </c>
      <c r="F47" s="23">
        <v>1</v>
      </c>
      <c r="G47" s="23">
        <v>4</v>
      </c>
      <c r="H47" s="26">
        <v>0</v>
      </c>
      <c r="J47" s="2">
        <f t="shared" si="0"/>
        <v>699708304</v>
      </c>
      <c r="K47" s="58">
        <f t="shared" si="1"/>
        <v>79356</v>
      </c>
    </row>
    <row r="48" spans="1:14">
      <c r="A48" s="59"/>
      <c r="B48" s="60">
        <f>SUM(B2:B47)</f>
        <v>1832060</v>
      </c>
      <c r="C48" s="60">
        <f>SUM(C2:C47)</f>
        <v>212</v>
      </c>
      <c r="D48" s="27"/>
      <c r="E48" s="27"/>
      <c r="F48" s="59"/>
      <c r="G48" s="59"/>
      <c r="H48" s="27"/>
      <c r="I48" s="27"/>
      <c r="J48" s="60">
        <f>SUM(J2:J47)</f>
        <v>78410421916</v>
      </c>
      <c r="K48" s="60">
        <f>SUM(K2:K47)</f>
        <v>8497552</v>
      </c>
      <c r="M48" t="s">
        <v>432</v>
      </c>
      <c r="N48">
        <f>(46*K48-C48*B48)/(46*J48-B48*B48)</f>
        <v>9.9453606144744157E-6</v>
      </c>
    </row>
    <row r="49" spans="13:14">
      <c r="M49" t="s">
        <v>433</v>
      </c>
      <c r="N49">
        <f>(C48-N48*B48)/46</f>
        <v>4.2125978833183915</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17440-FA8A-F744-AD2E-165EFEA37EFF}">
  <dimension ref="A1:J70"/>
  <sheetViews>
    <sheetView topLeftCell="A16" workbookViewId="0">
      <selection activeCell="D25" sqref="D25"/>
    </sheetView>
  </sheetViews>
  <sheetFormatPr baseColWidth="10" defaultRowHeight="16"/>
  <cols>
    <col min="2" max="2" width="14.83203125" bestFit="1" customWidth="1"/>
    <col min="3" max="3" width="13.5" bestFit="1" customWidth="1"/>
    <col min="4" max="4" width="17.5" bestFit="1" customWidth="1"/>
    <col min="5" max="5" width="11.1640625" bestFit="1" customWidth="1"/>
  </cols>
  <sheetData>
    <row r="1" spans="1:10">
      <c r="A1" t="s">
        <v>434</v>
      </c>
    </row>
    <row r="2" spans="1:10" ht="17" thickBot="1"/>
    <row r="3" spans="1:10">
      <c r="A3" s="79" t="s">
        <v>435</v>
      </c>
      <c r="B3" s="79"/>
      <c r="J3" t="s">
        <v>471</v>
      </c>
    </row>
    <row r="4" spans="1:10">
      <c r="A4" t="s">
        <v>436</v>
      </c>
      <c r="B4">
        <v>2.9353826211813722E-2</v>
      </c>
    </row>
    <row r="5" spans="1:10">
      <c r="A5" t="s">
        <v>437</v>
      </c>
      <c r="B5">
        <v>8.6164711327336226E-4</v>
      </c>
    </row>
    <row r="6" spans="1:10">
      <c r="A6" t="s">
        <v>438</v>
      </c>
      <c r="B6">
        <v>-2.1846042725061333E-2</v>
      </c>
    </row>
    <row r="7" spans="1:10">
      <c r="A7" t="s">
        <v>439</v>
      </c>
      <c r="B7">
        <v>11118.739688483367</v>
      </c>
    </row>
    <row r="8" spans="1:10" ht="17" thickBot="1">
      <c r="A8" s="20" t="s">
        <v>396</v>
      </c>
      <c r="B8" s="20">
        <v>46</v>
      </c>
    </row>
    <row r="10" spans="1:10" ht="17" thickBot="1">
      <c r="A10" t="s">
        <v>359</v>
      </c>
    </row>
    <row r="11" spans="1:10">
      <c r="A11" s="21"/>
      <c r="B11" s="21" t="s">
        <v>362</v>
      </c>
      <c r="C11" s="21" t="s">
        <v>361</v>
      </c>
      <c r="D11" s="21" t="s">
        <v>363</v>
      </c>
      <c r="E11" s="21" t="s">
        <v>364</v>
      </c>
      <c r="F11" s="21" t="s">
        <v>443</v>
      </c>
    </row>
    <row r="12" spans="1:10">
      <c r="A12" t="s">
        <v>440</v>
      </c>
      <c r="B12">
        <v>1</v>
      </c>
      <c r="C12">
        <v>4691023.5052919388</v>
      </c>
      <c r="D12">
        <v>4691023.5052919388</v>
      </c>
      <c r="E12">
        <v>3.7945168328781108E-2</v>
      </c>
      <c r="F12">
        <v>0.84644996207332057</v>
      </c>
    </row>
    <row r="13" spans="1:10">
      <c r="A13" t="s">
        <v>441</v>
      </c>
      <c r="B13">
        <v>44</v>
      </c>
      <c r="C13">
        <v>5439560379.4512291</v>
      </c>
      <c r="D13">
        <v>123626372.2602552</v>
      </c>
    </row>
    <row r="14" spans="1:10" ht="17" thickBot="1">
      <c r="A14" s="20" t="s">
        <v>369</v>
      </c>
      <c r="B14" s="20">
        <v>45</v>
      </c>
      <c r="C14" s="20">
        <v>5444251402.956521</v>
      </c>
      <c r="D14" s="20"/>
      <c r="E14" s="20"/>
      <c r="F14" s="20"/>
    </row>
    <row r="15" spans="1:10" ht="17" thickBot="1"/>
    <row r="16" spans="1:10">
      <c r="A16" s="21"/>
      <c r="B16" s="21" t="s">
        <v>444</v>
      </c>
      <c r="C16" s="21" t="s">
        <v>439</v>
      </c>
      <c r="D16" s="21" t="s">
        <v>397</v>
      </c>
      <c r="E16" s="21" t="s">
        <v>365</v>
      </c>
      <c r="F16" s="21" t="s">
        <v>445</v>
      </c>
      <c r="G16" s="21" t="s">
        <v>446</v>
      </c>
      <c r="H16" s="21" t="s">
        <v>447</v>
      </c>
      <c r="I16" s="21" t="s">
        <v>448</v>
      </c>
    </row>
    <row r="17" spans="1:9">
      <c r="A17" t="s">
        <v>442</v>
      </c>
      <c r="B17">
        <v>39428.102685404199</v>
      </c>
      <c r="C17">
        <v>2624.7201203828549</v>
      </c>
      <c r="D17">
        <v>15.021831234201464</v>
      </c>
      <c r="E17" s="80">
        <v>6.2053037363592236E-19</v>
      </c>
      <c r="F17">
        <v>34138.326862794456</v>
      </c>
      <c r="G17">
        <v>44717.878508013942</v>
      </c>
      <c r="H17">
        <v>34138.326862794456</v>
      </c>
      <c r="I17">
        <v>44717.878508013942</v>
      </c>
    </row>
    <row r="18" spans="1:9" ht="17" thickBot="1">
      <c r="A18" s="20" t="s">
        <v>424</v>
      </c>
      <c r="B18" s="20">
        <v>86.638096563239529</v>
      </c>
      <c r="C18" s="20">
        <v>444.76505789735927</v>
      </c>
      <c r="D18" s="20">
        <v>0.19479519585649072</v>
      </c>
      <c r="E18" s="81">
        <v>0.84644996207334566</v>
      </c>
      <c r="F18" s="20">
        <v>-809.72697936870213</v>
      </c>
      <c r="G18" s="20">
        <v>983.00317249518116</v>
      </c>
      <c r="H18" s="20">
        <v>-809.72697936870213</v>
      </c>
      <c r="I18" s="20">
        <v>983.00317249518116</v>
      </c>
    </row>
    <row r="22" spans="1:9">
      <c r="A22" t="s">
        <v>467</v>
      </c>
    </row>
    <row r="23" spans="1:9" ht="17" thickBot="1"/>
    <row r="24" spans="1:9">
      <c r="A24" s="21" t="s">
        <v>378</v>
      </c>
      <c r="B24" s="21" t="s">
        <v>470</v>
      </c>
      <c r="C24" s="21" t="s">
        <v>468</v>
      </c>
      <c r="D24" s="21" t="s">
        <v>469</v>
      </c>
    </row>
    <row r="25" spans="1:9">
      <c r="A25">
        <v>1</v>
      </c>
      <c r="B25">
        <v>39428.102685404199</v>
      </c>
      <c r="C25">
        <v>26058.897314595801</v>
      </c>
      <c r="D25">
        <v>2.3701748774155389</v>
      </c>
    </row>
    <row r="26" spans="1:9">
      <c r="A26">
        <v>2</v>
      </c>
      <c r="B26">
        <v>39688.016975093917</v>
      </c>
      <c r="C26">
        <v>6495.9830249060833</v>
      </c>
      <c r="D26">
        <v>0.59083911279417134</v>
      </c>
    </row>
    <row r="27" spans="1:9">
      <c r="A27">
        <v>3</v>
      </c>
      <c r="B27">
        <v>39514.740781967441</v>
      </c>
      <c r="C27">
        <v>-6732.7407819674409</v>
      </c>
      <c r="D27">
        <v>-0.61237330440042059</v>
      </c>
    </row>
    <row r="28" spans="1:9">
      <c r="A28">
        <v>4</v>
      </c>
      <c r="B28">
        <v>39861.2931682204</v>
      </c>
      <c r="C28">
        <v>15037.7068317796</v>
      </c>
      <c r="D28">
        <v>1.3677476263226476</v>
      </c>
    </row>
    <row r="29" spans="1:9">
      <c r="A29">
        <v>5</v>
      </c>
      <c r="B29">
        <v>39861.2931682204</v>
      </c>
      <c r="C29">
        <v>-4992.2931682203998</v>
      </c>
      <c r="D29">
        <v>-0.45407170169789485</v>
      </c>
    </row>
    <row r="30" spans="1:9">
      <c r="A30">
        <v>6</v>
      </c>
      <c r="B30">
        <v>39601.378878530675</v>
      </c>
      <c r="C30">
        <v>-4114.3788785306751</v>
      </c>
      <c r="D30">
        <v>-0.37422141606124154</v>
      </c>
    </row>
    <row r="31" spans="1:9">
      <c r="A31">
        <v>7</v>
      </c>
      <c r="B31">
        <v>39514.740781967441</v>
      </c>
      <c r="C31">
        <v>-12966.740781967441</v>
      </c>
      <c r="D31">
        <v>-1.1793838730913873</v>
      </c>
    </row>
    <row r="32" spans="1:9">
      <c r="A32">
        <v>8</v>
      </c>
      <c r="B32">
        <v>39688.016975093917</v>
      </c>
      <c r="C32">
        <v>-6768.0169750939167</v>
      </c>
      <c r="D32">
        <v>-0.61558183412866818</v>
      </c>
    </row>
    <row r="33" spans="1:4">
      <c r="A33">
        <v>9</v>
      </c>
      <c r="B33">
        <v>39947.931264783634</v>
      </c>
      <c r="C33">
        <v>-10399.931264783634</v>
      </c>
      <c r="D33">
        <v>-0.94592090805132056</v>
      </c>
    </row>
    <row r="34" spans="1:4">
      <c r="A34">
        <v>10</v>
      </c>
      <c r="B34">
        <v>39601.378878530675</v>
      </c>
      <c r="C34">
        <v>-5370.3788785306751</v>
      </c>
      <c r="D34">
        <v>-0.48846031151774683</v>
      </c>
    </row>
    <row r="35" spans="1:4">
      <c r="A35">
        <v>11</v>
      </c>
      <c r="B35">
        <v>39428.102685404199</v>
      </c>
      <c r="C35">
        <v>-15774.102685404199</v>
      </c>
      <c r="D35">
        <v>-1.4347261684698009</v>
      </c>
    </row>
    <row r="36" spans="1:4">
      <c r="A36">
        <v>12</v>
      </c>
      <c r="B36">
        <v>39688.016975093917</v>
      </c>
      <c r="C36">
        <v>-357.0169750939167</v>
      </c>
      <c r="D36">
        <v>-3.247231281365582E-2</v>
      </c>
    </row>
    <row r="37" spans="1:4">
      <c r="A37">
        <v>13</v>
      </c>
      <c r="B37">
        <v>39947.931264783634</v>
      </c>
      <c r="C37">
        <v>-3435.9312647836341</v>
      </c>
      <c r="D37">
        <v>-0.31251352910299013</v>
      </c>
    </row>
    <row r="38" spans="1:4">
      <c r="A38">
        <v>14</v>
      </c>
      <c r="B38">
        <v>39947.931264783634</v>
      </c>
      <c r="C38">
        <v>-4480.9312647836341</v>
      </c>
      <c r="D38">
        <v>-0.40756101775907938</v>
      </c>
    </row>
    <row r="39" spans="1:4">
      <c r="A39">
        <v>15</v>
      </c>
      <c r="B39">
        <v>39601.378878530675</v>
      </c>
      <c r="C39">
        <v>28823.621121469325</v>
      </c>
      <c r="D39">
        <v>2.6216390445648505</v>
      </c>
    </row>
    <row r="40" spans="1:4">
      <c r="A40">
        <v>16</v>
      </c>
      <c r="B40">
        <v>39861.2931682204</v>
      </c>
      <c r="C40">
        <v>-4393.2931682203998</v>
      </c>
      <c r="D40">
        <v>-0.39958993547301691</v>
      </c>
    </row>
    <row r="41" spans="1:4">
      <c r="A41">
        <v>17</v>
      </c>
      <c r="B41">
        <v>39774.655071657158</v>
      </c>
      <c r="C41">
        <v>-3196.6550716571583</v>
      </c>
      <c r="D41">
        <v>-0.2907502743165204</v>
      </c>
    </row>
    <row r="42" spans="1:4">
      <c r="A42">
        <v>18</v>
      </c>
      <c r="B42">
        <v>39947.931264783634</v>
      </c>
      <c r="C42">
        <v>-119.93126478363411</v>
      </c>
      <c r="D42">
        <v>-1.0908292372280281E-2</v>
      </c>
    </row>
    <row r="43" spans="1:4">
      <c r="A43">
        <v>19</v>
      </c>
      <c r="B43">
        <v>39861.2931682204</v>
      </c>
      <c r="C43">
        <v>-3374.2931682203998</v>
      </c>
      <c r="D43">
        <v>-0.30690726471650503</v>
      </c>
    </row>
    <row r="44" spans="1:4">
      <c r="A44">
        <v>20</v>
      </c>
      <c r="B44">
        <v>40207.845554473352</v>
      </c>
      <c r="C44">
        <v>-2659.8455544733515</v>
      </c>
      <c r="D44">
        <v>-0.24192501451268439</v>
      </c>
    </row>
    <row r="45" spans="1:4">
      <c r="A45">
        <v>21</v>
      </c>
      <c r="B45">
        <v>40381.121747599835</v>
      </c>
      <c r="C45">
        <v>-8853.1217475998346</v>
      </c>
      <c r="D45">
        <v>-0.80523156830236553</v>
      </c>
    </row>
    <row r="46" spans="1:4">
      <c r="A46">
        <v>22</v>
      </c>
      <c r="B46">
        <v>39774.655071657158</v>
      </c>
      <c r="C46">
        <v>-5142.6550716571583</v>
      </c>
      <c r="D46">
        <v>-0.4677477986464243</v>
      </c>
    </row>
    <row r="47" spans="1:4">
      <c r="A47">
        <v>23</v>
      </c>
      <c r="B47">
        <v>39861.2931682204</v>
      </c>
      <c r="C47">
        <v>6349.7068317796002</v>
      </c>
      <c r="D47">
        <v>0.5775346297254198</v>
      </c>
    </row>
    <row r="48" spans="1:4">
      <c r="A48">
        <v>24</v>
      </c>
      <c r="B48">
        <v>39428.102685404199</v>
      </c>
      <c r="C48">
        <v>-9552.1026854041993</v>
      </c>
      <c r="D48">
        <v>-0.86880705419402382</v>
      </c>
    </row>
    <row r="49" spans="1:4">
      <c r="A49">
        <v>25</v>
      </c>
      <c r="B49">
        <v>40207.845554473352</v>
      </c>
      <c r="C49">
        <v>3466.1544455266485</v>
      </c>
      <c r="D49">
        <v>0.31526246444157635</v>
      </c>
    </row>
    <row r="50" spans="1:4">
      <c r="A50">
        <v>26</v>
      </c>
      <c r="B50">
        <v>40034.569361346876</v>
      </c>
      <c r="C50">
        <v>-1049.5693613468757</v>
      </c>
      <c r="D50">
        <v>-9.5463092790809528E-2</v>
      </c>
    </row>
    <row r="51" spans="1:4">
      <c r="A51">
        <v>27</v>
      </c>
      <c r="B51">
        <v>39428.102685404199</v>
      </c>
      <c r="C51">
        <v>13805.897314595801</v>
      </c>
      <c r="D51">
        <v>1.255708964972418</v>
      </c>
    </row>
    <row r="52" spans="1:4">
      <c r="A52">
        <v>28</v>
      </c>
      <c r="B52">
        <v>39947.931264783634</v>
      </c>
      <c r="C52">
        <v>11750.068735216366</v>
      </c>
      <c r="D52">
        <v>1.0687220333193741</v>
      </c>
    </row>
    <row r="53" spans="1:4">
      <c r="A53">
        <v>29</v>
      </c>
      <c r="B53">
        <v>40814.312230416035</v>
      </c>
      <c r="C53">
        <v>1074.6877695839648</v>
      </c>
      <c r="D53">
        <v>9.7747725921884895E-2</v>
      </c>
    </row>
    <row r="54" spans="1:4">
      <c r="A54">
        <v>30</v>
      </c>
      <c r="B54">
        <v>39774.655071657158</v>
      </c>
      <c r="C54">
        <v>-983.65507165715826</v>
      </c>
      <c r="D54">
        <v>-8.9467889248649152E-2</v>
      </c>
    </row>
    <row r="55" spans="1:4">
      <c r="A55">
        <v>31</v>
      </c>
      <c r="B55">
        <v>39688.016975093917</v>
      </c>
      <c r="C55">
        <v>29557.983024906083</v>
      </c>
      <c r="D55">
        <v>2.6884325897192713</v>
      </c>
    </row>
    <row r="56" spans="1:4">
      <c r="A56">
        <v>32</v>
      </c>
      <c r="B56">
        <v>41074.226520105753</v>
      </c>
      <c r="C56">
        <v>7620.7734798942474</v>
      </c>
      <c r="D56">
        <v>0.69314390514916169</v>
      </c>
    </row>
    <row r="57" spans="1:4">
      <c r="A57">
        <v>33</v>
      </c>
      <c r="B57">
        <v>39947.931264783634</v>
      </c>
      <c r="C57">
        <v>-4960.9312647836341</v>
      </c>
      <c r="D57">
        <v>-0.45121919436666102</v>
      </c>
    </row>
    <row r="58" spans="1:4">
      <c r="A58">
        <v>34</v>
      </c>
      <c r="B58">
        <v>39514.740781967441</v>
      </c>
      <c r="C58">
        <v>-10529.740781967441</v>
      </c>
      <c r="D58">
        <v>-0.95772767227331124</v>
      </c>
    </row>
    <row r="59" spans="1:4">
      <c r="A59">
        <v>35</v>
      </c>
      <c r="B59">
        <v>39774.655071657158</v>
      </c>
      <c r="C59">
        <v>-4143.6550716571583</v>
      </c>
      <c r="D59">
        <v>-0.37688421858189497</v>
      </c>
    </row>
    <row r="60" spans="1:4">
      <c r="A60">
        <v>36</v>
      </c>
      <c r="B60">
        <v>39688.016975093917</v>
      </c>
      <c r="C60">
        <v>14990.983024906083</v>
      </c>
      <c r="D60">
        <v>1.3634978842137673</v>
      </c>
    </row>
    <row r="61" spans="1:4">
      <c r="A61">
        <v>37</v>
      </c>
      <c r="B61">
        <v>39947.931264783634</v>
      </c>
      <c r="C61">
        <v>-204.93126478363411</v>
      </c>
      <c r="D61">
        <v>-1.8639427813206197E-2</v>
      </c>
    </row>
    <row r="62" spans="1:4">
      <c r="A62">
        <v>38</v>
      </c>
      <c r="B62">
        <v>39774.655071657158</v>
      </c>
      <c r="C62">
        <v>1480.3449283428417</v>
      </c>
      <c r="D62">
        <v>0.13464408400360328</v>
      </c>
    </row>
    <row r="63" spans="1:4">
      <c r="A63">
        <v>39</v>
      </c>
      <c r="B63">
        <v>39774.655071657158</v>
      </c>
      <c r="C63">
        <v>-3343.6550716571583</v>
      </c>
      <c r="D63">
        <v>-0.30412059090259225</v>
      </c>
    </row>
    <row r="64" spans="1:4">
      <c r="A64">
        <v>40</v>
      </c>
      <c r="B64">
        <v>39947.931264783634</v>
      </c>
      <c r="C64">
        <v>-13369.931264783634</v>
      </c>
      <c r="D64">
        <v>-1.216055875810732</v>
      </c>
    </row>
    <row r="65" spans="1:4">
      <c r="A65">
        <v>41</v>
      </c>
      <c r="B65">
        <v>39861.2931682204</v>
      </c>
      <c r="C65">
        <v>7674.7068317796002</v>
      </c>
      <c r="D65">
        <v>0.69804938806926498</v>
      </c>
    </row>
    <row r="66" spans="1:4">
      <c r="A66">
        <v>42</v>
      </c>
      <c r="B66">
        <v>39514.740781967441</v>
      </c>
      <c r="C66">
        <v>-2943.7407819674409</v>
      </c>
      <c r="D66">
        <v>-0.26774657280432296</v>
      </c>
    </row>
    <row r="67" spans="1:4">
      <c r="A67">
        <v>43</v>
      </c>
      <c r="B67">
        <v>39688.016975093917</v>
      </c>
      <c r="C67">
        <v>16637.983024906083</v>
      </c>
      <c r="D67">
        <v>1.5133000026985319</v>
      </c>
    </row>
    <row r="68" spans="1:4">
      <c r="A68">
        <v>44</v>
      </c>
      <c r="B68">
        <v>39947.931264783634</v>
      </c>
      <c r="C68">
        <v>-8522.9312647836341</v>
      </c>
      <c r="D68">
        <v>-0.7751992466087565</v>
      </c>
    </row>
    <row r="69" spans="1:4">
      <c r="A69">
        <v>45</v>
      </c>
      <c r="B69">
        <v>39601.378878530675</v>
      </c>
      <c r="C69">
        <v>-14852.378878530675</v>
      </c>
      <c r="D69">
        <v>-1.3508912085866827</v>
      </c>
    </row>
    <row r="70" spans="1:4" ht="17" thickBot="1">
      <c r="A70" s="20">
        <v>46</v>
      </c>
      <c r="B70" s="20">
        <v>39688.016975093917</v>
      </c>
      <c r="C70" s="20">
        <v>-13236.016975093917</v>
      </c>
      <c r="D70" s="20">
        <v>-1.2038757639158308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627-C127-9941-9173-83707D2FACEF}">
  <dimension ref="A1:K3"/>
  <sheetViews>
    <sheetView workbookViewId="0">
      <selection sqref="A1:K2"/>
    </sheetView>
  </sheetViews>
  <sheetFormatPr baseColWidth="10" defaultRowHeight="16"/>
  <sheetData>
    <row r="1" spans="1:11" ht="16" customHeight="1">
      <c r="A1" s="101" t="s">
        <v>25</v>
      </c>
      <c r="B1" s="101"/>
      <c r="C1" s="101"/>
      <c r="D1" s="101"/>
      <c r="E1" s="101"/>
      <c r="F1" s="101"/>
      <c r="G1" s="101"/>
      <c r="H1" s="101"/>
      <c r="I1" s="101"/>
      <c r="J1" s="101"/>
      <c r="K1" s="101"/>
    </row>
    <row r="2" spans="1:11">
      <c r="A2" s="101"/>
      <c r="B2" s="101"/>
      <c r="C2" s="101"/>
      <c r="D2" s="101"/>
      <c r="E2" s="101"/>
      <c r="F2" s="101"/>
      <c r="G2" s="101"/>
      <c r="H2" s="101"/>
      <c r="I2" s="101"/>
      <c r="J2" s="101"/>
      <c r="K2" s="101"/>
    </row>
    <row r="3" spans="1:11">
      <c r="A3" s="8"/>
      <c r="B3" s="8"/>
      <c r="C3" s="8"/>
      <c r="D3" s="8"/>
      <c r="E3" s="8"/>
      <c r="F3" s="8"/>
      <c r="G3" s="8"/>
      <c r="H3" s="8"/>
      <c r="I3" s="8"/>
      <c r="J3" s="8"/>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3F2E-E111-4A48-A55A-EA92951BEC3B}">
  <dimension ref="A1:AG14"/>
  <sheetViews>
    <sheetView tabSelected="1" topLeftCell="B1" workbookViewId="0">
      <selection activeCell="L17" sqref="L17"/>
    </sheetView>
  </sheetViews>
  <sheetFormatPr baseColWidth="10" defaultRowHeight="16"/>
  <cols>
    <col min="6" max="6" width="23" bestFit="1" customWidth="1"/>
    <col min="15" max="15" width="18.33203125" customWidth="1"/>
  </cols>
  <sheetData>
    <row r="1" spans="1:33">
      <c r="A1" s="9" t="s">
        <v>26</v>
      </c>
      <c r="I1" s="132" t="s">
        <v>26</v>
      </c>
      <c r="J1" s="91"/>
      <c r="K1" s="26"/>
      <c r="L1" s="26"/>
      <c r="M1" s="26"/>
      <c r="N1" s="26"/>
      <c r="O1" s="26"/>
      <c r="P1" s="26"/>
      <c r="Q1" s="26"/>
      <c r="R1" s="26"/>
      <c r="S1" s="26"/>
      <c r="T1" s="26"/>
      <c r="U1" s="26"/>
      <c r="V1" s="26"/>
      <c r="W1" s="26"/>
      <c r="X1" s="26"/>
      <c r="Y1" s="26"/>
      <c r="Z1" s="26"/>
      <c r="AA1" s="26"/>
      <c r="AB1" s="26"/>
      <c r="AC1" s="26"/>
      <c r="AD1" s="26"/>
      <c r="AE1" s="26"/>
      <c r="AF1" s="26"/>
      <c r="AG1" s="26"/>
    </row>
    <row r="2" spans="1:33">
      <c r="A2" s="10" t="s">
        <v>1</v>
      </c>
      <c r="B2" s="10" t="s">
        <v>2</v>
      </c>
      <c r="C2" t="s">
        <v>29</v>
      </c>
      <c r="D2" t="s">
        <v>30</v>
      </c>
      <c r="E2" t="s">
        <v>31</v>
      </c>
      <c r="I2" s="91"/>
      <c r="J2" s="91"/>
      <c r="K2" s="26"/>
      <c r="L2" s="133" t="s">
        <v>475</v>
      </c>
      <c r="M2" s="133"/>
      <c r="N2" s="133"/>
      <c r="O2" s="133"/>
      <c r="P2" s="133"/>
      <c r="Q2" s="26"/>
      <c r="R2" s="26"/>
      <c r="S2" s="26"/>
      <c r="T2" s="26"/>
      <c r="U2" s="26"/>
      <c r="V2" s="26"/>
      <c r="W2" s="26"/>
      <c r="X2" s="26"/>
      <c r="Y2" s="26"/>
      <c r="Z2" s="26"/>
      <c r="AA2" s="26"/>
      <c r="AB2" s="26"/>
      <c r="AC2" s="26"/>
      <c r="AD2" s="26"/>
      <c r="AE2" s="26"/>
      <c r="AF2" s="26"/>
      <c r="AG2" s="26"/>
    </row>
    <row r="3" spans="1:33">
      <c r="A3" s="10" t="s">
        <v>27</v>
      </c>
      <c r="B3" s="10" t="s">
        <v>28</v>
      </c>
      <c r="I3" s="134" t="s">
        <v>27</v>
      </c>
      <c r="J3" s="134" t="s">
        <v>28</v>
      </c>
      <c r="K3" s="26"/>
      <c r="L3" s="26" t="s">
        <v>476</v>
      </c>
      <c r="M3" s="88" t="s">
        <v>477</v>
      </c>
      <c r="N3" s="88" t="s">
        <v>478</v>
      </c>
      <c r="O3" s="26" t="s">
        <v>479</v>
      </c>
      <c r="P3" s="88" t="s">
        <v>480</v>
      </c>
      <c r="Q3" s="88" t="s">
        <v>481</v>
      </c>
      <c r="R3" s="88" t="s">
        <v>482</v>
      </c>
      <c r="S3" s="26"/>
      <c r="T3" s="26"/>
      <c r="U3" s="26"/>
      <c r="V3" s="26"/>
      <c r="W3" s="26"/>
      <c r="X3" s="26"/>
      <c r="Y3" s="26"/>
      <c r="Z3" s="26"/>
      <c r="AA3" s="26"/>
      <c r="AB3" s="26"/>
      <c r="AC3" s="26"/>
      <c r="AD3" s="26"/>
      <c r="AE3" s="26"/>
      <c r="AF3" s="26"/>
      <c r="AG3" s="26"/>
    </row>
    <row r="4" spans="1:33">
      <c r="A4" s="10">
        <v>10</v>
      </c>
      <c r="B4" s="10">
        <v>0.05</v>
      </c>
      <c r="C4">
        <f>B4*A4</f>
        <v>0.5</v>
      </c>
      <c r="D4">
        <f>POWER(A4-$G$6,2)</f>
        <v>14.516100000000003</v>
      </c>
      <c r="E4">
        <f>B4*D4</f>
        <v>0.72580500000000026</v>
      </c>
      <c r="F4" t="s">
        <v>19</v>
      </c>
      <c r="G4">
        <f>AVERAGE(A4:A14)</f>
        <v>15</v>
      </c>
      <c r="I4" s="91">
        <v>10</v>
      </c>
      <c r="J4" s="135">
        <v>0.05</v>
      </c>
      <c r="K4" s="26"/>
      <c r="L4" s="23">
        <f>I4*J4</f>
        <v>0.5</v>
      </c>
      <c r="M4" s="136">
        <f>SUM(L4:L14)</f>
        <v>13.81</v>
      </c>
      <c r="N4" s="137">
        <f>M4*5</f>
        <v>69.05</v>
      </c>
      <c r="O4" s="138">
        <f>(($E$4-I4)^2)*J4</f>
        <v>4.3005346449012496</v>
      </c>
      <c r="P4" s="136">
        <f>SUM(O4:O14)</f>
        <v>175.85005879802495</v>
      </c>
      <c r="Q4" s="26">
        <f>SQRT(P4)</f>
        <v>13.260846835629501</v>
      </c>
      <c r="R4" s="139">
        <f>Q4*5</f>
        <v>66.30423417814751</v>
      </c>
      <c r="S4" s="26"/>
      <c r="T4" s="26"/>
      <c r="U4" s="26"/>
      <c r="V4" s="26"/>
      <c r="W4" s="26"/>
      <c r="X4" s="26"/>
      <c r="Y4" s="26"/>
      <c r="Z4" s="26"/>
      <c r="AA4" s="26"/>
      <c r="AB4" s="26"/>
      <c r="AC4" s="26"/>
      <c r="AD4" s="26"/>
      <c r="AE4" s="26"/>
      <c r="AF4" s="26"/>
      <c r="AG4" s="26"/>
    </row>
    <row r="5" spans="1:33">
      <c r="A5" s="10">
        <v>11</v>
      </c>
      <c r="B5" s="10">
        <v>0.1</v>
      </c>
      <c r="C5">
        <f t="shared" ref="C5:C14" si="0">B5*A5</f>
        <v>1.1000000000000001</v>
      </c>
      <c r="D5">
        <f t="shared" ref="D5:D14" si="1">POWER(A5-$G$6,2)</f>
        <v>7.8961000000000032</v>
      </c>
      <c r="E5">
        <f t="shared" ref="E5:E14" si="2">B5*D5</f>
        <v>0.78961000000000037</v>
      </c>
      <c r="F5" t="s">
        <v>20</v>
      </c>
      <c r="G5">
        <f>SQRT(SUM(E4:E14))</f>
        <v>2.1572899666016161</v>
      </c>
      <c r="I5" s="91">
        <v>11</v>
      </c>
      <c r="J5" s="135">
        <v>0.1</v>
      </c>
      <c r="K5" s="26"/>
      <c r="L5" s="23">
        <f>I5*J5</f>
        <v>1.1000000000000001</v>
      </c>
      <c r="M5" s="26"/>
      <c r="N5" s="26"/>
      <c r="O5" s="138">
        <f t="shared" ref="O5:O14" si="3">(($E$4-I5)^2)*J5</f>
        <v>10.555908289802499</v>
      </c>
      <c r="P5" s="26"/>
      <c r="Q5" s="26"/>
      <c r="R5" s="26"/>
      <c r="S5" s="26"/>
      <c r="T5" s="26"/>
      <c r="U5" s="26"/>
      <c r="V5" s="26"/>
      <c r="W5" s="26"/>
      <c r="X5" s="26"/>
      <c r="Y5" s="26"/>
      <c r="Z5" s="26"/>
      <c r="AA5" s="26"/>
      <c r="AB5" s="26"/>
      <c r="AC5" s="26"/>
      <c r="AD5" s="26"/>
      <c r="AE5" s="26"/>
      <c r="AF5" s="26"/>
      <c r="AG5" s="26"/>
    </row>
    <row r="6" spans="1:33">
      <c r="A6" s="10">
        <v>12</v>
      </c>
      <c r="B6" s="10">
        <v>0.14000000000000001</v>
      </c>
      <c r="C6">
        <f t="shared" si="0"/>
        <v>1.6800000000000002</v>
      </c>
      <c r="D6">
        <f t="shared" si="1"/>
        <v>3.2761000000000018</v>
      </c>
      <c r="E6">
        <f t="shared" si="2"/>
        <v>0.45865400000000028</v>
      </c>
      <c r="F6" t="s">
        <v>32</v>
      </c>
      <c r="G6">
        <f>SUM(C4:C14)</f>
        <v>13.81</v>
      </c>
      <c r="I6" s="91">
        <v>12</v>
      </c>
      <c r="J6" s="135">
        <v>0.14000000000000001</v>
      </c>
      <c r="K6" s="26"/>
      <c r="L6" s="23">
        <f t="shared" ref="L6:L13" si="4">I6*J6</f>
        <v>1.6800000000000002</v>
      </c>
      <c r="M6" s="26"/>
      <c r="N6" s="26"/>
      <c r="O6" s="138">
        <f t="shared" si="3"/>
        <v>17.795046205723498</v>
      </c>
      <c r="P6" s="26"/>
      <c r="Q6" s="26"/>
      <c r="R6" s="26"/>
      <c r="S6" s="26"/>
      <c r="T6" s="26"/>
      <c r="U6" s="26"/>
      <c r="V6" s="26"/>
      <c r="W6" s="26"/>
      <c r="X6" s="26"/>
      <c r="Y6" s="26"/>
      <c r="Z6" s="26"/>
      <c r="AA6" s="26"/>
      <c r="AB6" s="26"/>
      <c r="AC6" s="26"/>
      <c r="AD6" s="26"/>
      <c r="AE6" s="26"/>
      <c r="AF6" s="26"/>
      <c r="AG6" s="26"/>
    </row>
    <row r="7" spans="1:33">
      <c r="A7" s="10">
        <v>13</v>
      </c>
      <c r="B7" s="10">
        <v>0.16</v>
      </c>
      <c r="C7">
        <f t="shared" si="0"/>
        <v>2.08</v>
      </c>
      <c r="D7">
        <f t="shared" si="1"/>
        <v>0.65610000000000079</v>
      </c>
      <c r="E7">
        <f t="shared" si="2"/>
        <v>0.10497600000000012</v>
      </c>
      <c r="F7" t="s">
        <v>33</v>
      </c>
      <c r="G7">
        <f>G6*5</f>
        <v>69.05</v>
      </c>
      <c r="I7" s="91">
        <v>13</v>
      </c>
      <c r="J7" s="135">
        <v>0.16</v>
      </c>
      <c r="K7" s="26"/>
      <c r="L7" s="23">
        <f t="shared" si="4"/>
        <v>2.08</v>
      </c>
      <c r="M7" s="26"/>
      <c r="N7" s="26"/>
      <c r="O7" s="138">
        <f>(($E$4-I7)^2)*J7</f>
        <v>24.104938063683996</v>
      </c>
      <c r="P7" s="26"/>
      <c r="Q7" s="26"/>
      <c r="R7" s="26"/>
      <c r="S7" s="26"/>
      <c r="T7" s="26"/>
      <c r="U7" s="26"/>
      <c r="V7" s="26"/>
      <c r="W7" s="26"/>
      <c r="X7" s="26"/>
      <c r="Y7" s="26"/>
      <c r="Z7" s="26"/>
      <c r="AA7" s="26"/>
      <c r="AB7" s="26"/>
      <c r="AC7" s="26"/>
      <c r="AD7" s="26"/>
      <c r="AE7" s="26"/>
      <c r="AF7" s="26"/>
      <c r="AG7" s="26"/>
    </row>
    <row r="8" spans="1:33">
      <c r="A8" s="10">
        <v>14</v>
      </c>
      <c r="B8" s="10">
        <v>0.21</v>
      </c>
      <c r="C8">
        <f t="shared" si="0"/>
        <v>2.94</v>
      </c>
      <c r="D8">
        <f t="shared" si="1"/>
        <v>3.6099999999999813E-2</v>
      </c>
      <c r="E8">
        <f t="shared" si="2"/>
        <v>7.5809999999999602E-3</v>
      </c>
      <c r="F8" t="s">
        <v>34</v>
      </c>
      <c r="G8">
        <f>G5*5</f>
        <v>10.786449833008081</v>
      </c>
      <c r="I8" s="91">
        <v>14</v>
      </c>
      <c r="J8" s="135">
        <v>0.21</v>
      </c>
      <c r="K8" s="26"/>
      <c r="L8" s="23">
        <f t="shared" si="4"/>
        <v>2.94</v>
      </c>
      <c r="M8" s="26"/>
      <c r="N8" s="26"/>
      <c r="O8" s="138">
        <f t="shared" si="3"/>
        <v>37.002893108585241</v>
      </c>
      <c r="P8" s="26"/>
      <c r="Q8" s="26"/>
      <c r="R8" s="26"/>
      <c r="S8" s="26"/>
      <c r="T8" s="26"/>
      <c r="U8" s="26"/>
      <c r="V8" s="26"/>
      <c r="W8" s="26"/>
      <c r="X8" s="26"/>
      <c r="Y8" s="26"/>
      <c r="Z8" s="26"/>
      <c r="AA8" s="26"/>
      <c r="AB8" s="26"/>
      <c r="AC8" s="26"/>
      <c r="AD8" s="26"/>
      <c r="AE8" s="26"/>
      <c r="AF8" s="26"/>
      <c r="AG8" s="26"/>
    </row>
    <row r="9" spans="1:33">
      <c r="A9" s="10">
        <v>15</v>
      </c>
      <c r="B9" s="10">
        <v>0.13</v>
      </c>
      <c r="C9">
        <f t="shared" si="0"/>
        <v>1.9500000000000002</v>
      </c>
      <c r="D9">
        <f t="shared" si="1"/>
        <v>1.4160999999999988</v>
      </c>
      <c r="E9">
        <f t="shared" si="2"/>
        <v>0.18409299999999984</v>
      </c>
      <c r="I9" s="91">
        <v>15</v>
      </c>
      <c r="J9" s="135">
        <v>0.13</v>
      </c>
      <c r="K9" s="26"/>
      <c r="L9" s="23">
        <f t="shared" si="4"/>
        <v>1.9500000000000002</v>
      </c>
      <c r="M9" s="26"/>
      <c r="N9" s="26"/>
      <c r="O9" s="138">
        <f t="shared" si="3"/>
        <v>26.487843576743245</v>
      </c>
      <c r="P9" s="26"/>
      <c r="Q9" s="26"/>
      <c r="R9" s="26"/>
      <c r="S9" s="26"/>
      <c r="T9" s="26"/>
      <c r="U9" s="26"/>
      <c r="V9" s="26"/>
      <c r="W9" s="26"/>
      <c r="X9" s="26"/>
      <c r="Y9" s="26"/>
      <c r="Z9" s="26"/>
      <c r="AA9" s="26"/>
      <c r="AB9" s="26"/>
      <c r="AC9" s="26"/>
      <c r="AD9" s="26"/>
      <c r="AE9" s="26"/>
      <c r="AF9" s="26"/>
      <c r="AG9" s="26"/>
    </row>
    <row r="10" spans="1:33">
      <c r="A10" s="10">
        <v>16</v>
      </c>
      <c r="B10" s="10">
        <v>0.11</v>
      </c>
      <c r="C10">
        <f t="shared" si="0"/>
        <v>1.76</v>
      </c>
      <c r="D10">
        <f t="shared" si="1"/>
        <v>4.7960999999999983</v>
      </c>
      <c r="E10">
        <f t="shared" si="2"/>
        <v>0.52757099999999979</v>
      </c>
      <c r="I10" s="91">
        <v>16</v>
      </c>
      <c r="J10" s="135">
        <v>0.11</v>
      </c>
      <c r="K10" s="26"/>
      <c r="L10" s="23">
        <f t="shared" si="4"/>
        <v>1.76</v>
      </c>
      <c r="M10" s="26"/>
      <c r="N10" s="26"/>
      <c r="O10" s="138">
        <f>(($E$4-I10)^2)*J10</f>
        <v>25.663113618782749</v>
      </c>
      <c r="P10" s="26"/>
      <c r="Q10" s="26"/>
      <c r="R10" s="26"/>
      <c r="S10" s="26"/>
      <c r="T10" s="26"/>
      <c r="U10" s="26"/>
      <c r="V10" s="26"/>
      <c r="W10" s="26"/>
      <c r="X10" s="26"/>
      <c r="Y10" s="26"/>
      <c r="Z10" s="26"/>
      <c r="AA10" s="26"/>
      <c r="AB10" s="26"/>
      <c r="AC10" s="26"/>
      <c r="AD10" s="26"/>
      <c r="AE10" s="26"/>
      <c r="AF10" s="26"/>
      <c r="AG10" s="26"/>
    </row>
    <row r="11" spans="1:33">
      <c r="A11" s="10">
        <v>17</v>
      </c>
      <c r="B11" s="10">
        <v>0.04</v>
      </c>
      <c r="C11">
        <f t="shared" si="0"/>
        <v>0.68</v>
      </c>
      <c r="D11">
        <f t="shared" si="1"/>
        <v>10.176099999999996</v>
      </c>
      <c r="E11">
        <f t="shared" si="2"/>
        <v>0.40704399999999985</v>
      </c>
      <c r="I11" s="91">
        <v>17</v>
      </c>
      <c r="J11" s="135">
        <v>0.04</v>
      </c>
      <c r="K11" s="26"/>
      <c r="L11" s="23">
        <f t="shared" si="4"/>
        <v>0.68</v>
      </c>
      <c r="M11" s="26"/>
      <c r="N11" s="26"/>
      <c r="O11" s="138">
        <f t="shared" si="3"/>
        <v>10.593976915920999</v>
      </c>
      <c r="P11" s="26"/>
      <c r="Q11" s="26"/>
      <c r="R11" s="26"/>
      <c r="S11" s="26"/>
      <c r="T11" s="26"/>
      <c r="U11" s="26"/>
      <c r="V11" s="26"/>
      <c r="W11" s="26"/>
      <c r="X11" s="26"/>
      <c r="Y11" s="26"/>
      <c r="Z11" s="26"/>
      <c r="AA11" s="26"/>
      <c r="AB11" s="26"/>
      <c r="AC11" s="26"/>
      <c r="AD11" s="26"/>
      <c r="AE11" s="26"/>
      <c r="AF11" s="26"/>
      <c r="AG11" s="26"/>
    </row>
    <row r="12" spans="1:33">
      <c r="A12" s="10">
        <v>18</v>
      </c>
      <c r="B12" s="10">
        <v>0.03</v>
      </c>
      <c r="C12">
        <f t="shared" si="0"/>
        <v>0.54</v>
      </c>
      <c r="D12">
        <f t="shared" si="1"/>
        <v>17.556099999999997</v>
      </c>
      <c r="E12">
        <f t="shared" si="2"/>
        <v>0.5266829999999999</v>
      </c>
      <c r="I12" s="91">
        <v>18</v>
      </c>
      <c r="J12" s="135">
        <v>0.03</v>
      </c>
      <c r="K12" s="26"/>
      <c r="L12" s="23">
        <f t="shared" si="4"/>
        <v>0.54</v>
      </c>
      <c r="M12" s="26"/>
      <c r="N12" s="26"/>
      <c r="O12" s="138">
        <f t="shared" si="3"/>
        <v>8.9519343869407475</v>
      </c>
      <c r="P12" s="26"/>
      <c r="Q12" s="26"/>
      <c r="R12" s="26"/>
      <c r="S12" s="26"/>
      <c r="T12" s="26"/>
      <c r="U12" s="26"/>
      <c r="V12" s="26"/>
      <c r="W12" s="26"/>
      <c r="X12" s="26"/>
      <c r="Y12" s="26"/>
      <c r="Z12" s="26"/>
      <c r="AA12" s="26"/>
      <c r="AB12" s="26"/>
      <c r="AC12" s="26"/>
      <c r="AD12" s="26"/>
      <c r="AE12" s="26"/>
      <c r="AF12" s="26"/>
      <c r="AG12" s="26"/>
    </row>
    <row r="13" spans="1:33">
      <c r="A13" s="10">
        <v>19</v>
      </c>
      <c r="B13" s="10">
        <v>0.02</v>
      </c>
      <c r="C13">
        <f t="shared" si="0"/>
        <v>0.38</v>
      </c>
      <c r="D13">
        <f t="shared" si="1"/>
        <v>26.936099999999996</v>
      </c>
      <c r="E13">
        <f t="shared" si="2"/>
        <v>0.53872199999999992</v>
      </c>
      <c r="I13" s="91">
        <v>19</v>
      </c>
      <c r="J13" s="135">
        <v>0.02</v>
      </c>
      <c r="K13" s="26"/>
      <c r="L13" s="23">
        <f t="shared" si="4"/>
        <v>0.38</v>
      </c>
      <c r="M13" s="26"/>
      <c r="N13" s="26"/>
      <c r="O13" s="138">
        <f>(($E$4-I13)^2)*J13</f>
        <v>6.6789240579604998</v>
      </c>
      <c r="P13" s="26"/>
      <c r="Q13" s="26"/>
      <c r="R13" s="26"/>
      <c r="S13" s="26"/>
      <c r="T13" s="26"/>
      <c r="U13" s="26"/>
      <c r="V13" s="26"/>
      <c r="W13" s="26"/>
      <c r="X13" s="26"/>
      <c r="Y13" s="26"/>
      <c r="Z13" s="26"/>
      <c r="AA13" s="26"/>
      <c r="AB13" s="26"/>
      <c r="AC13" s="26"/>
      <c r="AD13" s="26"/>
      <c r="AE13" s="26"/>
      <c r="AF13" s="26"/>
      <c r="AG13" s="26"/>
    </row>
    <row r="14" spans="1:33">
      <c r="A14" s="10">
        <v>20</v>
      </c>
      <c r="B14" s="10">
        <v>0.01</v>
      </c>
      <c r="C14">
        <f t="shared" si="0"/>
        <v>0.2</v>
      </c>
      <c r="D14">
        <f t="shared" si="1"/>
        <v>38.316099999999992</v>
      </c>
      <c r="E14">
        <f t="shared" si="2"/>
        <v>0.38316099999999992</v>
      </c>
      <c r="I14" s="91">
        <v>20</v>
      </c>
      <c r="J14" s="135">
        <v>0.01</v>
      </c>
      <c r="K14" s="26"/>
      <c r="L14" s="23">
        <f>I14*J14</f>
        <v>0.2</v>
      </c>
      <c r="M14" s="26"/>
      <c r="N14" s="26"/>
      <c r="O14" s="138">
        <f t="shared" si="3"/>
        <v>3.7149459289802498</v>
      </c>
      <c r="P14" s="26"/>
      <c r="Q14" s="26"/>
      <c r="R14" s="26"/>
      <c r="S14" s="26"/>
      <c r="T14" s="26"/>
      <c r="U14" s="26"/>
      <c r="V14" s="26"/>
      <c r="W14" s="26"/>
      <c r="X14" s="26"/>
      <c r="Y14" s="26"/>
      <c r="Z14" s="26"/>
      <c r="AA14" s="26"/>
      <c r="AB14" s="26"/>
      <c r="AC14" s="26"/>
      <c r="AD14" s="26"/>
      <c r="AE14" s="26"/>
      <c r="AF14" s="26"/>
      <c r="AG14" s="26"/>
    </row>
  </sheetData>
  <mergeCells count="1">
    <mergeCell ref="L2:P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E24-AE2D-0C48-BF36-1DE7846749F6}">
  <dimension ref="A1:S28"/>
  <sheetViews>
    <sheetView workbookViewId="0">
      <selection sqref="A1:S69"/>
    </sheetView>
  </sheetViews>
  <sheetFormatPr baseColWidth="10" defaultRowHeight="16"/>
  <sheetData>
    <row r="1" spans="1:13">
      <c r="A1" s="105" t="s">
        <v>35</v>
      </c>
      <c r="B1" s="105"/>
      <c r="C1" s="105"/>
    </row>
    <row r="2" spans="1:13">
      <c r="A2" s="103" t="s">
        <v>36</v>
      </c>
      <c r="B2" s="103"/>
    </row>
    <row r="3" spans="1:13">
      <c r="A3" s="103" t="s">
        <v>37</v>
      </c>
      <c r="B3" s="103"/>
    </row>
    <row r="5" spans="1:13">
      <c r="A5" s="12" t="s">
        <v>38</v>
      </c>
    </row>
    <row r="6" spans="1:13">
      <c r="A6" s="100" t="s">
        <v>39</v>
      </c>
      <c r="B6" s="100"/>
      <c r="C6" s="100"/>
      <c r="D6" s="100"/>
      <c r="E6" s="100"/>
      <c r="F6" s="100"/>
      <c r="G6" s="100"/>
      <c r="H6" s="100"/>
      <c r="I6" s="100"/>
      <c r="J6" s="100" t="s">
        <v>40</v>
      </c>
      <c r="K6" s="100"/>
      <c r="L6" s="100"/>
      <c r="M6" s="100"/>
    </row>
    <row r="9" spans="1:13">
      <c r="A9" s="12" t="s">
        <v>41</v>
      </c>
    </row>
    <row r="10" spans="1:13">
      <c r="A10" s="103" t="s">
        <v>42</v>
      </c>
      <c r="B10" s="103"/>
      <c r="C10" s="103"/>
      <c r="D10" s="103"/>
      <c r="E10" s="103"/>
      <c r="F10" s="103"/>
    </row>
    <row r="12" spans="1:13">
      <c r="A12" s="102" t="s">
        <v>43</v>
      </c>
      <c r="B12" s="102"/>
    </row>
    <row r="13" spans="1:13">
      <c r="A13" s="100" t="s">
        <v>44</v>
      </c>
      <c r="B13" s="100"/>
      <c r="C13" s="100"/>
      <c r="D13" s="100"/>
      <c r="E13" s="100"/>
      <c r="F13" s="100"/>
      <c r="G13" s="100"/>
      <c r="H13" s="100"/>
      <c r="I13" s="100"/>
      <c r="J13" s="100"/>
      <c r="K13" s="100"/>
    </row>
    <row r="14" spans="1:13">
      <c r="A14" s="100" t="s">
        <v>45</v>
      </c>
      <c r="B14" s="100"/>
      <c r="C14" s="100"/>
      <c r="D14" s="100"/>
      <c r="E14" s="100"/>
      <c r="F14" s="100"/>
      <c r="G14" s="100"/>
      <c r="H14" s="100"/>
      <c r="I14" s="100"/>
      <c r="J14" s="100"/>
    </row>
    <row r="16" spans="1:13">
      <c r="A16" s="102" t="s">
        <v>46</v>
      </c>
      <c r="B16" s="102"/>
    </row>
    <row r="17" spans="1:19">
      <c r="A17" s="103" t="s">
        <v>47</v>
      </c>
      <c r="B17" s="103"/>
      <c r="C17" s="103"/>
      <c r="D17" s="103"/>
      <c r="E17" s="103"/>
      <c r="F17" s="103"/>
      <c r="G17" s="103"/>
    </row>
    <row r="18" spans="1:19">
      <c r="A18" s="103" t="s">
        <v>48</v>
      </c>
      <c r="B18" s="103"/>
      <c r="C18" s="103"/>
      <c r="D18" s="103"/>
      <c r="E18" s="103"/>
      <c r="F18" s="103"/>
      <c r="G18" s="103"/>
      <c r="H18" s="103"/>
      <c r="I18" s="103"/>
      <c r="J18" s="103"/>
      <c r="K18" s="103"/>
      <c r="L18" s="103"/>
      <c r="M18" s="103"/>
      <c r="N18" s="103"/>
      <c r="O18" s="103"/>
    </row>
    <row r="21" spans="1:19">
      <c r="A21" s="102" t="s">
        <v>49</v>
      </c>
      <c r="B21" s="102"/>
    </row>
    <row r="22" spans="1:19">
      <c r="A22" s="103" t="s">
        <v>50</v>
      </c>
      <c r="B22" s="103"/>
      <c r="C22" s="103"/>
      <c r="D22" s="103"/>
      <c r="E22" s="103"/>
      <c r="F22" s="103"/>
      <c r="G22" s="103"/>
      <c r="H22" s="103"/>
      <c r="I22" s="103"/>
      <c r="J22" s="103"/>
      <c r="K22" s="103"/>
      <c r="L22" s="103"/>
      <c r="M22" s="103"/>
      <c r="N22" s="103"/>
      <c r="O22" s="103"/>
    </row>
    <row r="25" spans="1:19">
      <c r="A25" s="104" t="s">
        <v>51</v>
      </c>
      <c r="B25" s="104"/>
    </row>
    <row r="26" spans="1:19">
      <c r="A26" s="103" t="s">
        <v>52</v>
      </c>
      <c r="B26" s="103"/>
      <c r="C26" s="103"/>
      <c r="D26" s="103"/>
      <c r="E26" s="103"/>
      <c r="F26" s="103"/>
      <c r="G26" s="103"/>
      <c r="H26" s="103"/>
      <c r="I26" s="103"/>
      <c r="J26" s="103"/>
    </row>
    <row r="28" spans="1:19">
      <c r="A28" s="103" t="s">
        <v>53</v>
      </c>
      <c r="B28" s="103"/>
      <c r="C28" s="103"/>
      <c r="D28" s="103"/>
      <c r="E28" s="103"/>
      <c r="F28" s="103"/>
      <c r="G28" s="103"/>
      <c r="H28" s="103"/>
      <c r="I28" s="103"/>
      <c r="J28" s="103"/>
      <c r="K28" s="103"/>
      <c r="L28" s="103"/>
      <c r="M28" s="103"/>
      <c r="N28" s="103"/>
      <c r="O28" s="103"/>
      <c r="P28" s="103"/>
      <c r="Q28" s="103"/>
      <c r="R28" s="103"/>
      <c r="S28" s="103"/>
    </row>
  </sheetData>
  <mergeCells count="17">
    <mergeCell ref="A18:O18"/>
    <mergeCell ref="A1:C1"/>
    <mergeCell ref="A2:B2"/>
    <mergeCell ref="A3:B3"/>
    <mergeCell ref="A6:I6"/>
    <mergeCell ref="J6:M6"/>
    <mergeCell ref="A10:F10"/>
    <mergeCell ref="A12:B12"/>
    <mergeCell ref="A13:K13"/>
    <mergeCell ref="A14:J14"/>
    <mergeCell ref="A16:B16"/>
    <mergeCell ref="A17:G17"/>
    <mergeCell ref="A21:B21"/>
    <mergeCell ref="A22:O22"/>
    <mergeCell ref="A25:B25"/>
    <mergeCell ref="A26:J26"/>
    <mergeCell ref="A28:S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63E0-F287-1343-9D53-A94E8FA9D5E2}">
  <dimension ref="A1:T37"/>
  <sheetViews>
    <sheetView workbookViewId="0">
      <selection activeCell="A2" sqref="A2:L2"/>
    </sheetView>
  </sheetViews>
  <sheetFormatPr baseColWidth="10" defaultRowHeight="16"/>
  <sheetData>
    <row r="1" spans="1:12">
      <c r="A1" s="106" t="s">
        <v>54</v>
      </c>
      <c r="B1" s="106"/>
    </row>
    <row r="2" spans="1:12">
      <c r="A2" s="107" t="s">
        <v>55</v>
      </c>
      <c r="B2" s="107"/>
      <c r="C2" s="107"/>
      <c r="D2" s="107"/>
      <c r="E2" s="107"/>
      <c r="F2" s="107"/>
      <c r="G2" s="107"/>
      <c r="H2" s="107"/>
      <c r="I2" s="107"/>
      <c r="J2" s="107"/>
      <c r="K2" s="107"/>
      <c r="L2" s="107"/>
    </row>
    <row r="4" spans="1:12">
      <c r="A4" t="s">
        <v>56</v>
      </c>
      <c r="B4" t="s">
        <v>57</v>
      </c>
    </row>
    <row r="5" spans="1:12">
      <c r="A5" s="106" t="s">
        <v>58</v>
      </c>
      <c r="B5" s="106"/>
    </row>
    <row r="6" spans="1:12">
      <c r="A6" s="100" t="s">
        <v>59</v>
      </c>
      <c r="B6" s="100"/>
      <c r="C6" s="100"/>
      <c r="D6" s="100"/>
      <c r="E6" s="100"/>
      <c r="F6" s="100"/>
      <c r="G6" s="100"/>
      <c r="H6" s="100"/>
      <c r="I6" s="100"/>
    </row>
    <row r="9" spans="1:12">
      <c r="A9" s="108" t="s">
        <v>60</v>
      </c>
      <c r="B9" s="108"/>
    </row>
    <row r="10" spans="1:12">
      <c r="A10" s="109" t="s">
        <v>61</v>
      </c>
      <c r="B10" s="109"/>
      <c r="C10" s="109"/>
      <c r="D10" s="109"/>
      <c r="E10" s="109"/>
      <c r="F10" s="109"/>
      <c r="G10" s="109"/>
      <c r="H10" s="109"/>
      <c r="I10" s="109"/>
      <c r="J10" s="109"/>
      <c r="K10" s="109"/>
    </row>
    <row r="12" spans="1:12">
      <c r="A12" s="100" t="s">
        <v>62</v>
      </c>
      <c r="B12" s="100"/>
      <c r="C12" s="100"/>
      <c r="D12" s="100"/>
      <c r="E12" s="100"/>
      <c r="F12" s="100"/>
      <c r="G12" s="100"/>
      <c r="H12" s="100"/>
      <c r="I12" s="100"/>
      <c r="J12" s="100"/>
    </row>
    <row r="14" spans="1:12">
      <c r="A14" s="110" t="s">
        <v>63</v>
      </c>
      <c r="B14" s="110"/>
      <c r="C14" s="110"/>
      <c r="D14" s="110"/>
      <c r="E14" s="110"/>
      <c r="F14" s="110"/>
      <c r="G14" s="110"/>
      <c r="H14" s="110"/>
      <c r="I14" s="110"/>
      <c r="J14" s="110"/>
      <c r="K14" s="110"/>
    </row>
    <row r="17" spans="1:20">
      <c r="A17" s="108" t="s">
        <v>64</v>
      </c>
      <c r="B17" s="108"/>
    </row>
    <row r="18" spans="1:20">
      <c r="A18" s="103" t="s">
        <v>65</v>
      </c>
      <c r="B18" s="103"/>
      <c r="C18" s="103"/>
      <c r="D18" s="103"/>
      <c r="E18" s="103"/>
      <c r="F18" s="103"/>
      <c r="G18" s="103"/>
      <c r="H18" s="103"/>
      <c r="I18" s="103"/>
      <c r="J18" s="103"/>
      <c r="K18" s="103"/>
      <c r="L18" s="103"/>
    </row>
    <row r="19" spans="1:20">
      <c r="A19" s="11"/>
      <c r="B19" s="11"/>
      <c r="C19" s="11"/>
      <c r="D19" s="11"/>
      <c r="E19" s="11"/>
      <c r="F19" s="11"/>
      <c r="G19" s="11"/>
      <c r="H19" s="11"/>
      <c r="I19" s="11"/>
      <c r="J19" s="11"/>
      <c r="K19" s="11"/>
      <c r="L19" s="11"/>
    </row>
    <row r="20" spans="1:20">
      <c r="A20" s="11" t="s">
        <v>66</v>
      </c>
      <c r="B20" s="11"/>
      <c r="C20" s="11"/>
      <c r="D20" s="11"/>
      <c r="E20" s="11"/>
      <c r="F20" s="11"/>
      <c r="G20" s="11"/>
      <c r="H20" s="11"/>
      <c r="I20" s="11"/>
      <c r="J20" s="11"/>
      <c r="K20" s="11"/>
      <c r="L20" s="11"/>
    </row>
    <row r="21" spans="1:20">
      <c r="A21" s="103" t="s">
        <v>67</v>
      </c>
      <c r="B21" s="103"/>
      <c r="C21" s="103"/>
      <c r="D21" s="103"/>
      <c r="E21" s="103"/>
      <c r="F21" s="103"/>
      <c r="G21" s="103"/>
      <c r="H21" s="103"/>
      <c r="I21" s="103"/>
      <c r="J21" s="103"/>
      <c r="K21" s="103"/>
      <c r="L21" s="103"/>
    </row>
    <row r="23" spans="1:20">
      <c r="A23" t="s">
        <v>68</v>
      </c>
    </row>
    <row r="24" spans="1:20">
      <c r="A24" s="103" t="s">
        <v>69</v>
      </c>
      <c r="B24" s="103"/>
      <c r="C24" s="103"/>
      <c r="D24" s="103"/>
      <c r="E24" s="103"/>
      <c r="F24" s="103"/>
      <c r="G24" s="103"/>
      <c r="H24" s="103"/>
      <c r="I24" s="103"/>
      <c r="J24" s="103"/>
      <c r="K24" s="103"/>
      <c r="L24" s="103"/>
      <c r="M24" s="103"/>
      <c r="N24" s="103"/>
    </row>
    <row r="25" spans="1:20">
      <c r="A25" s="103" t="s">
        <v>70</v>
      </c>
      <c r="B25" s="103"/>
      <c r="C25" s="103"/>
      <c r="D25" s="103"/>
      <c r="E25" s="103"/>
      <c r="F25" s="103"/>
      <c r="G25" s="103"/>
      <c r="H25" s="103"/>
      <c r="I25" s="103"/>
      <c r="J25" s="103"/>
      <c r="K25" s="103"/>
      <c r="L25" s="103"/>
      <c r="M25" s="103"/>
    </row>
    <row r="26" spans="1:20">
      <c r="A26" t="s">
        <v>71</v>
      </c>
    </row>
    <row r="28" spans="1:20">
      <c r="A28" s="100" t="s">
        <v>72</v>
      </c>
      <c r="B28" s="100"/>
      <c r="C28" s="100"/>
      <c r="D28" s="100"/>
      <c r="E28" s="100"/>
      <c r="F28" s="100"/>
      <c r="G28" s="100"/>
      <c r="H28" s="100"/>
      <c r="I28" s="100"/>
      <c r="J28" s="100"/>
      <c r="K28" s="100"/>
      <c r="L28" s="100" t="s">
        <v>73</v>
      </c>
      <c r="M28" s="100"/>
      <c r="N28" s="100"/>
      <c r="O28" s="100"/>
      <c r="P28" s="100"/>
      <c r="Q28" s="100"/>
      <c r="R28" s="100"/>
      <c r="S28" s="100"/>
      <c r="T28" s="100"/>
    </row>
    <row r="29" spans="1:20">
      <c r="A29" t="s">
        <v>74</v>
      </c>
      <c r="C29" t="s">
        <v>75</v>
      </c>
    </row>
    <row r="30" spans="1:20">
      <c r="A30" s="102" t="s">
        <v>76</v>
      </c>
      <c r="B30" s="102"/>
    </row>
    <row r="32" spans="1:20">
      <c r="A32" s="100" t="s">
        <v>77</v>
      </c>
      <c r="B32" s="100"/>
      <c r="C32" s="100"/>
      <c r="D32" s="100"/>
      <c r="E32" s="100"/>
      <c r="F32" s="100"/>
      <c r="G32" s="100"/>
      <c r="H32" s="100"/>
      <c r="I32" s="100"/>
      <c r="J32" s="100"/>
      <c r="K32" s="100"/>
      <c r="L32" t="s">
        <v>78</v>
      </c>
    </row>
    <row r="34" spans="1:12">
      <c r="A34" t="s">
        <v>68</v>
      </c>
    </row>
    <row r="35" spans="1:12">
      <c r="A35" s="103" t="s">
        <v>79</v>
      </c>
      <c r="B35" s="103"/>
      <c r="C35" s="103"/>
      <c r="D35" s="103"/>
      <c r="E35" s="103"/>
      <c r="F35" s="103"/>
      <c r="G35" s="103"/>
      <c r="H35" s="103"/>
    </row>
    <row r="37" spans="1:12">
      <c r="A37" s="103" t="s">
        <v>80</v>
      </c>
      <c r="B37" s="103"/>
      <c r="C37" s="103"/>
      <c r="D37" s="103"/>
      <c r="E37" s="103"/>
      <c r="F37" s="103"/>
      <c r="G37" s="103"/>
      <c r="H37" s="103"/>
      <c r="I37" s="103"/>
      <c r="J37" s="103"/>
      <c r="K37" s="103"/>
      <c r="L37" s="103"/>
    </row>
  </sheetData>
  <mergeCells count="19">
    <mergeCell ref="A24:N24"/>
    <mergeCell ref="A1:B1"/>
    <mergeCell ref="A2:L2"/>
    <mergeCell ref="A5:B5"/>
    <mergeCell ref="A6:I6"/>
    <mergeCell ref="A9:B9"/>
    <mergeCell ref="A10:K10"/>
    <mergeCell ref="A12:J12"/>
    <mergeCell ref="A14:K14"/>
    <mergeCell ref="A17:B17"/>
    <mergeCell ref="A18:L18"/>
    <mergeCell ref="A21:L21"/>
    <mergeCell ref="A37:L37"/>
    <mergeCell ref="A25:M25"/>
    <mergeCell ref="A28:K28"/>
    <mergeCell ref="L28:T28"/>
    <mergeCell ref="A30:B30"/>
    <mergeCell ref="A32:K32"/>
    <mergeCell ref="A35:H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6F3-6062-2246-9CEF-58D2A7F514AF}">
  <dimension ref="A1:L213"/>
  <sheetViews>
    <sheetView workbookViewId="0">
      <selection activeCell="F2" sqref="F2"/>
    </sheetView>
  </sheetViews>
  <sheetFormatPr baseColWidth="10" defaultColWidth="8.83203125" defaultRowHeight="16"/>
  <cols>
    <col min="1" max="1" width="8.83203125" style="1"/>
    <col min="2" max="2" width="41.6640625" bestFit="1" customWidth="1"/>
    <col min="3" max="3" width="27.6640625" bestFit="1" customWidth="1"/>
    <col min="4" max="4" width="27.6640625" style="83" customWidth="1"/>
    <col min="5" max="5" width="17.33203125" bestFit="1" customWidth="1"/>
    <col min="6" max="6" width="17.33203125" style="83" customWidth="1"/>
    <col min="7" max="8" width="14.5" customWidth="1"/>
    <col min="9" max="9" width="18.6640625" customWidth="1"/>
    <col min="10" max="10" width="19.33203125" customWidth="1"/>
    <col min="11" max="11" width="15.1640625" customWidth="1"/>
    <col min="12" max="12" width="12.83203125" bestFit="1" customWidth="1"/>
  </cols>
  <sheetData>
    <row r="1" spans="1:12" s="85" customFormat="1" ht="17">
      <c r="A1" s="84" t="s">
        <v>81</v>
      </c>
      <c r="B1" s="85" t="s">
        <v>82</v>
      </c>
      <c r="C1" s="86" t="s">
        <v>83</v>
      </c>
      <c r="D1" s="86" t="s">
        <v>339</v>
      </c>
      <c r="E1" s="86" t="s">
        <v>84</v>
      </c>
      <c r="F1" s="86" t="s">
        <v>340</v>
      </c>
      <c r="G1" s="87" t="s">
        <v>85</v>
      </c>
      <c r="H1" s="87" t="s">
        <v>86</v>
      </c>
      <c r="I1" s="87" t="s">
        <v>87</v>
      </c>
      <c r="J1" s="87" t="s">
        <v>88</v>
      </c>
      <c r="K1" s="87" t="s">
        <v>89</v>
      </c>
      <c r="L1" s="87" t="s">
        <v>90</v>
      </c>
    </row>
    <row r="2" spans="1:12" ht="17">
      <c r="A2" s="1">
        <v>1</v>
      </c>
      <c r="B2" s="13" t="s">
        <v>91</v>
      </c>
      <c r="C2" s="14" t="s">
        <v>92</v>
      </c>
      <c r="D2" s="82" t="str">
        <f>IF(COUNTIF($C$2:$C$212,C2)&gt;16,C2,"others")</f>
        <v>others</v>
      </c>
      <c r="E2" s="14" t="s">
        <v>93</v>
      </c>
      <c r="F2" s="82" t="str">
        <f>IF(COUNTIF($E$2:$E$212,E2)&gt;16,E2,"others")</f>
        <v>others</v>
      </c>
      <c r="G2" s="15">
        <v>22707121</v>
      </c>
      <c r="H2" s="15">
        <v>32109139</v>
      </c>
      <c r="I2" s="15">
        <v>39517763</v>
      </c>
      <c r="J2" s="15">
        <v>11000000</v>
      </c>
      <c r="K2" s="15">
        <v>15909367</v>
      </c>
      <c r="L2" s="15">
        <v>16000000</v>
      </c>
    </row>
    <row r="3" spans="1:12" ht="17">
      <c r="A3" s="1">
        <v>2</v>
      </c>
      <c r="B3" s="13" t="s">
        <v>94</v>
      </c>
      <c r="C3" s="14" t="s">
        <v>95</v>
      </c>
      <c r="D3" s="82" t="str">
        <f t="shared" ref="D3:D66" si="0">IF(COUNTIF($C$2:$C$212,C3)&gt;16,C3,"others")</f>
        <v>others</v>
      </c>
      <c r="E3" s="14" t="s">
        <v>96</v>
      </c>
      <c r="F3" s="82" t="str">
        <f t="shared" ref="F3:F66" si="1">IF(COUNTIF($E$2:$E$212,E3)&gt;16,E3,"others")</f>
        <v>Drama</v>
      </c>
      <c r="G3" s="15">
        <v>141803</v>
      </c>
      <c r="H3" s="15">
        <v>318598</v>
      </c>
      <c r="I3" s="15">
        <v>1540141</v>
      </c>
      <c r="J3" s="15"/>
      <c r="K3" s="15"/>
      <c r="L3" s="15" t="s">
        <v>97</v>
      </c>
    </row>
    <row r="4" spans="1:12" ht="17">
      <c r="A4" s="1">
        <v>3</v>
      </c>
      <c r="B4" s="13" t="s">
        <v>98</v>
      </c>
      <c r="C4" s="14" t="s">
        <v>99</v>
      </c>
      <c r="D4" s="82" t="str">
        <f t="shared" si="0"/>
        <v>others</v>
      </c>
      <c r="E4" s="14" t="s">
        <v>100</v>
      </c>
      <c r="F4" s="82" t="str">
        <f t="shared" si="1"/>
        <v>Action</v>
      </c>
      <c r="G4" s="15">
        <v>12839402</v>
      </c>
      <c r="H4" s="15"/>
      <c r="I4" s="15">
        <v>22466994</v>
      </c>
      <c r="J4" s="15">
        <v>18200000</v>
      </c>
      <c r="K4" s="15">
        <v>27040983</v>
      </c>
      <c r="L4" s="15">
        <v>25000000</v>
      </c>
    </row>
    <row r="5" spans="1:12" ht="17">
      <c r="A5" s="1">
        <v>4</v>
      </c>
      <c r="B5" s="13" t="s">
        <v>101</v>
      </c>
      <c r="C5" s="14" t="s">
        <v>102</v>
      </c>
      <c r="D5" s="82" t="str">
        <f t="shared" si="0"/>
        <v>Sony Pictures</v>
      </c>
      <c r="E5" s="14" t="s">
        <v>96</v>
      </c>
      <c r="F5" s="82" t="str">
        <f t="shared" si="1"/>
        <v>Drama</v>
      </c>
      <c r="G5" s="15">
        <v>28263594</v>
      </c>
      <c r="H5" s="15">
        <v>42853277</v>
      </c>
      <c r="I5" s="15">
        <v>61356221</v>
      </c>
      <c r="J5" s="15">
        <v>15000000</v>
      </c>
      <c r="K5" s="15">
        <v>33166898</v>
      </c>
      <c r="L5" s="15">
        <v>14000000</v>
      </c>
    </row>
    <row r="6" spans="1:12" ht="17">
      <c r="A6" s="1">
        <v>5</v>
      </c>
      <c r="B6" s="13" t="s">
        <v>103</v>
      </c>
      <c r="C6" s="14" t="s">
        <v>104</v>
      </c>
      <c r="D6" s="82" t="str">
        <f t="shared" si="0"/>
        <v>others</v>
      </c>
      <c r="E6" s="14" t="s">
        <v>96</v>
      </c>
      <c r="F6" s="82" t="str">
        <f t="shared" si="1"/>
        <v>Drama</v>
      </c>
      <c r="G6" s="15"/>
      <c r="H6" s="15"/>
      <c r="I6" s="15">
        <v>39868642</v>
      </c>
      <c r="J6" s="15">
        <v>44407533</v>
      </c>
      <c r="K6" s="15">
        <v>38189217</v>
      </c>
      <c r="L6" s="15">
        <v>16500000</v>
      </c>
    </row>
    <row r="7" spans="1:12" ht="17">
      <c r="A7" s="1">
        <v>6</v>
      </c>
      <c r="B7" s="13" t="s">
        <v>105</v>
      </c>
      <c r="C7" s="14" t="s">
        <v>106</v>
      </c>
      <c r="D7" s="82" t="str">
        <f t="shared" si="0"/>
        <v>others</v>
      </c>
      <c r="E7" s="14" t="s">
        <v>107</v>
      </c>
      <c r="F7" s="82" t="str">
        <f t="shared" si="1"/>
        <v>Adventure</v>
      </c>
      <c r="G7" s="15">
        <v>173339068</v>
      </c>
      <c r="H7" s="15">
        <v>232297818</v>
      </c>
      <c r="I7" s="15">
        <v>309420425</v>
      </c>
      <c r="J7" s="15">
        <v>651576067</v>
      </c>
      <c r="K7" s="15">
        <v>295701718</v>
      </c>
      <c r="L7" s="15">
        <v>300000000</v>
      </c>
    </row>
    <row r="8" spans="1:12" ht="17">
      <c r="A8" s="1">
        <v>7</v>
      </c>
      <c r="B8" s="13" t="s">
        <v>108</v>
      </c>
      <c r="C8" s="14" t="s">
        <v>109</v>
      </c>
      <c r="D8" s="82" t="str">
        <f t="shared" si="0"/>
        <v>others</v>
      </c>
      <c r="E8" s="14" t="s">
        <v>110</v>
      </c>
      <c r="F8" s="82" t="str">
        <f t="shared" si="1"/>
        <v>others</v>
      </c>
      <c r="G8" s="15"/>
      <c r="H8" s="15"/>
      <c r="I8" s="15">
        <v>24538513</v>
      </c>
      <c r="J8" s="15">
        <v>9000000</v>
      </c>
      <c r="K8" s="15">
        <v>17375592</v>
      </c>
      <c r="L8" s="15">
        <v>9000000</v>
      </c>
    </row>
    <row r="9" spans="1:12" ht="17">
      <c r="A9" s="1">
        <v>8</v>
      </c>
      <c r="B9" s="13" t="s">
        <v>111</v>
      </c>
      <c r="C9" s="14" t="s">
        <v>95</v>
      </c>
      <c r="D9" s="82" t="str">
        <f t="shared" si="0"/>
        <v>others</v>
      </c>
      <c r="E9" s="14" t="s">
        <v>96</v>
      </c>
      <c r="F9" s="82" t="str">
        <f t="shared" si="1"/>
        <v>Drama</v>
      </c>
      <c r="G9" s="15"/>
      <c r="H9" s="15"/>
      <c r="I9" s="15">
        <v>34302837</v>
      </c>
      <c r="J9" s="15">
        <v>101000000</v>
      </c>
      <c r="K9" s="15">
        <v>31456221</v>
      </c>
      <c r="L9" s="15">
        <v>20000000</v>
      </c>
    </row>
    <row r="10" spans="1:12" ht="17">
      <c r="A10" s="1">
        <v>9</v>
      </c>
      <c r="B10" s="13" t="s">
        <v>112</v>
      </c>
      <c r="C10" s="14" t="s">
        <v>102</v>
      </c>
      <c r="D10" s="82" t="str">
        <f t="shared" si="0"/>
        <v>Sony Pictures</v>
      </c>
      <c r="E10" s="14" t="s">
        <v>100</v>
      </c>
      <c r="F10" s="82" t="str">
        <f t="shared" si="1"/>
        <v>Action</v>
      </c>
      <c r="G10" s="15">
        <v>58960097</v>
      </c>
      <c r="H10" s="15">
        <v>83257376</v>
      </c>
      <c r="I10" s="15">
        <v>115802596</v>
      </c>
      <c r="J10" s="15">
        <v>121900000</v>
      </c>
      <c r="K10" s="15">
        <v>103699106</v>
      </c>
      <c r="L10" s="15">
        <v>120000000</v>
      </c>
    </row>
    <row r="11" spans="1:12" ht="17">
      <c r="A11" s="1">
        <v>10</v>
      </c>
      <c r="B11" s="13" t="s">
        <v>113</v>
      </c>
      <c r="C11" s="14" t="s">
        <v>99</v>
      </c>
      <c r="D11" s="82" t="str">
        <f t="shared" si="0"/>
        <v>others</v>
      </c>
      <c r="E11" s="14" t="s">
        <v>93</v>
      </c>
      <c r="F11" s="82" t="str">
        <f t="shared" si="1"/>
        <v>others</v>
      </c>
      <c r="G11" s="15">
        <v>44576835</v>
      </c>
      <c r="H11" s="15">
        <v>63279443</v>
      </c>
      <c r="I11" s="15">
        <v>80238724</v>
      </c>
      <c r="J11" s="15">
        <v>83638091</v>
      </c>
      <c r="K11" s="15">
        <v>47124617</v>
      </c>
      <c r="L11" s="15">
        <v>10000000</v>
      </c>
    </row>
    <row r="12" spans="1:12" ht="17">
      <c r="A12" s="1">
        <v>11</v>
      </c>
      <c r="B12" s="13" t="s">
        <v>114</v>
      </c>
      <c r="C12" s="14" t="s">
        <v>115</v>
      </c>
      <c r="D12" s="82" t="str">
        <f t="shared" si="0"/>
        <v>others</v>
      </c>
      <c r="E12" s="14" t="s">
        <v>96</v>
      </c>
      <c r="F12" s="82" t="str">
        <f t="shared" si="1"/>
        <v>Drama</v>
      </c>
      <c r="G12" s="15"/>
      <c r="H12" s="15"/>
      <c r="I12" s="15">
        <v>70278893</v>
      </c>
      <c r="J12" s="15">
        <v>93000000</v>
      </c>
      <c r="K12" s="15">
        <v>36856697</v>
      </c>
      <c r="L12" s="15">
        <v>65000000</v>
      </c>
    </row>
    <row r="13" spans="1:12" ht="17">
      <c r="A13" s="1">
        <v>12</v>
      </c>
      <c r="B13" s="13" t="s">
        <v>116</v>
      </c>
      <c r="C13" s="14" t="s">
        <v>117</v>
      </c>
      <c r="D13" s="82" t="str">
        <f t="shared" si="0"/>
        <v>Warner Bros.</v>
      </c>
      <c r="E13" s="14" t="s">
        <v>118</v>
      </c>
      <c r="F13" s="82" t="str">
        <f t="shared" si="1"/>
        <v>Comedy</v>
      </c>
      <c r="G13" s="15">
        <v>10151951</v>
      </c>
      <c r="H13" s="15">
        <v>15786241</v>
      </c>
      <c r="I13" s="15">
        <v>19185184</v>
      </c>
      <c r="J13" s="15">
        <v>974132</v>
      </c>
      <c r="K13" s="15">
        <v>28372842</v>
      </c>
      <c r="L13" s="15" t="s">
        <v>97</v>
      </c>
    </row>
    <row r="14" spans="1:12" ht="17">
      <c r="A14" s="1">
        <v>13</v>
      </c>
      <c r="B14" s="13" t="s">
        <v>119</v>
      </c>
      <c r="C14" s="14" t="s">
        <v>117</v>
      </c>
      <c r="D14" s="82" t="str">
        <f t="shared" si="0"/>
        <v>Warner Bros.</v>
      </c>
      <c r="E14" s="14" t="s">
        <v>107</v>
      </c>
      <c r="F14" s="82" t="str">
        <f t="shared" si="1"/>
        <v>Adventure</v>
      </c>
      <c r="G14" s="15">
        <v>50705336</v>
      </c>
      <c r="H14" s="15">
        <v>79668309</v>
      </c>
      <c r="I14" s="15">
        <v>117144465</v>
      </c>
      <c r="J14" s="15">
        <v>194600000</v>
      </c>
      <c r="K14" s="15">
        <v>47716836</v>
      </c>
      <c r="L14" s="15">
        <v>85000000</v>
      </c>
    </row>
    <row r="15" spans="1:12" ht="17">
      <c r="A15" s="1">
        <v>14</v>
      </c>
      <c r="B15" s="13" t="s">
        <v>120</v>
      </c>
      <c r="C15" s="14" t="s">
        <v>121</v>
      </c>
      <c r="D15" s="82" t="str">
        <f t="shared" si="0"/>
        <v>others</v>
      </c>
      <c r="E15" s="14" t="s">
        <v>96</v>
      </c>
      <c r="F15" s="82" t="str">
        <f t="shared" si="1"/>
        <v>Drama</v>
      </c>
      <c r="G15" s="15">
        <v>5200372</v>
      </c>
      <c r="H15" s="15"/>
      <c r="I15" s="15">
        <v>21214987</v>
      </c>
      <c r="J15" s="15">
        <v>6771432</v>
      </c>
      <c r="K15" s="15">
        <v>25275167</v>
      </c>
      <c r="L15" s="15" t="s">
        <v>97</v>
      </c>
    </row>
    <row r="16" spans="1:12" ht="17">
      <c r="A16" s="1">
        <v>15</v>
      </c>
      <c r="B16" s="13" t="s">
        <v>122</v>
      </c>
      <c r="C16" s="14" t="s">
        <v>115</v>
      </c>
      <c r="D16" s="82" t="str">
        <f t="shared" si="0"/>
        <v>others</v>
      </c>
      <c r="E16" s="14" t="s">
        <v>107</v>
      </c>
      <c r="F16" s="82" t="str">
        <f t="shared" si="1"/>
        <v>Adventure</v>
      </c>
      <c r="G16" s="15">
        <v>150338458</v>
      </c>
      <c r="H16" s="15">
        <v>227906792</v>
      </c>
      <c r="I16" s="15">
        <v>322719944</v>
      </c>
      <c r="J16" s="15">
        <v>476238218</v>
      </c>
      <c r="K16" s="15">
        <v>174342569</v>
      </c>
      <c r="L16" s="15">
        <v>160000000</v>
      </c>
    </row>
    <row r="17" spans="1:12" ht="17">
      <c r="A17" s="1">
        <v>16</v>
      </c>
      <c r="B17" s="13" t="s">
        <v>123</v>
      </c>
      <c r="C17" s="14" t="s">
        <v>102</v>
      </c>
      <c r="D17" s="82" t="str">
        <f t="shared" si="0"/>
        <v>Sony Pictures</v>
      </c>
      <c r="E17" s="14" t="s">
        <v>124</v>
      </c>
      <c r="F17" s="82" t="str">
        <f t="shared" si="1"/>
        <v>others</v>
      </c>
      <c r="G17" s="15">
        <v>17110339</v>
      </c>
      <c r="H17" s="15">
        <v>30092962</v>
      </c>
      <c r="I17" s="15">
        <v>63280000</v>
      </c>
      <c r="J17" s="15">
        <v>141910324</v>
      </c>
      <c r="K17" s="15">
        <v>71202459</v>
      </c>
      <c r="L17" s="15">
        <v>85000000</v>
      </c>
    </row>
    <row r="18" spans="1:12" ht="17">
      <c r="A18" s="1">
        <v>17</v>
      </c>
      <c r="B18" s="13" t="s">
        <v>125</v>
      </c>
      <c r="C18" s="14" t="s">
        <v>126</v>
      </c>
      <c r="D18" s="82" t="str">
        <f t="shared" si="0"/>
        <v>20th Century Fox</v>
      </c>
      <c r="E18" s="14" t="s">
        <v>118</v>
      </c>
      <c r="F18" s="82" t="str">
        <f t="shared" si="1"/>
        <v>Comedy</v>
      </c>
      <c r="G18" s="15"/>
      <c r="H18" s="15"/>
      <c r="I18" s="15">
        <v>35093569</v>
      </c>
      <c r="J18" s="15">
        <v>12137501</v>
      </c>
      <c r="K18" s="15">
        <v>28291848</v>
      </c>
      <c r="L18" s="15" t="s">
        <v>97</v>
      </c>
    </row>
    <row r="19" spans="1:12" ht="17">
      <c r="A19" s="1">
        <v>18</v>
      </c>
      <c r="B19" s="13" t="s">
        <v>127</v>
      </c>
      <c r="C19" s="14" t="s">
        <v>128</v>
      </c>
      <c r="D19" s="82" t="str">
        <f t="shared" si="0"/>
        <v>Fox Searchlight</v>
      </c>
      <c r="E19" s="14" t="s">
        <v>96</v>
      </c>
      <c r="F19" s="82" t="str">
        <f t="shared" si="1"/>
        <v>Drama</v>
      </c>
      <c r="G19" s="15">
        <v>361518</v>
      </c>
      <c r="H19" s="15">
        <v>1333480</v>
      </c>
      <c r="I19" s="15">
        <v>13610521</v>
      </c>
      <c r="J19" s="15">
        <v>6569588</v>
      </c>
      <c r="K19" s="15">
        <v>9345626</v>
      </c>
      <c r="L19" s="15" t="s">
        <v>97</v>
      </c>
    </row>
    <row r="20" spans="1:12" ht="17">
      <c r="A20" s="1">
        <v>19</v>
      </c>
      <c r="B20" s="13" t="s">
        <v>129</v>
      </c>
      <c r="C20" s="14" t="s">
        <v>106</v>
      </c>
      <c r="D20" s="82" t="str">
        <f t="shared" si="0"/>
        <v>others</v>
      </c>
      <c r="E20" s="14" t="s">
        <v>130</v>
      </c>
      <c r="F20" s="82" t="str">
        <f t="shared" si="1"/>
        <v>Thriller/Suspense</v>
      </c>
      <c r="G20" s="15"/>
      <c r="H20" s="15"/>
      <c r="I20" s="15">
        <v>64038616</v>
      </c>
      <c r="J20" s="15">
        <v>117000000</v>
      </c>
      <c r="K20" s="15">
        <v>40473916</v>
      </c>
      <c r="L20" s="15">
        <v>80000000</v>
      </c>
    </row>
    <row r="21" spans="1:12" ht="17">
      <c r="A21" s="1">
        <v>20</v>
      </c>
      <c r="B21" s="13" t="s">
        <v>131</v>
      </c>
      <c r="C21" s="14" t="s">
        <v>102</v>
      </c>
      <c r="D21" s="82" t="str">
        <f t="shared" si="0"/>
        <v>Sony Pictures</v>
      </c>
      <c r="E21" s="14" t="s">
        <v>118</v>
      </c>
      <c r="F21" s="82" t="str">
        <f t="shared" si="1"/>
        <v>Comedy</v>
      </c>
      <c r="G21" s="15"/>
      <c r="H21" s="15">
        <v>3660628</v>
      </c>
      <c r="I21" s="15">
        <v>6775659</v>
      </c>
      <c r="J21" s="15">
        <v>437970</v>
      </c>
      <c r="K21" s="15">
        <v>1877732</v>
      </c>
      <c r="L21" s="15">
        <v>12000000</v>
      </c>
    </row>
    <row r="22" spans="1:12" ht="17">
      <c r="A22" s="1">
        <v>21</v>
      </c>
      <c r="B22" s="13" t="s">
        <v>132</v>
      </c>
      <c r="C22" s="14" t="s">
        <v>106</v>
      </c>
      <c r="D22" s="82" t="str">
        <f t="shared" si="0"/>
        <v>others</v>
      </c>
      <c r="E22" s="14" t="s">
        <v>118</v>
      </c>
      <c r="F22" s="82" t="str">
        <f t="shared" si="1"/>
        <v>Comedy</v>
      </c>
      <c r="G22" s="15">
        <v>80517305</v>
      </c>
      <c r="H22" s="15">
        <v>124984886</v>
      </c>
      <c r="I22" s="15">
        <v>206445654</v>
      </c>
      <c r="J22" s="15">
        <v>418000000</v>
      </c>
      <c r="K22" s="15">
        <v>189036784</v>
      </c>
      <c r="L22" s="15">
        <v>150000000</v>
      </c>
    </row>
    <row r="23" spans="1:12" ht="17">
      <c r="A23" s="1">
        <v>22</v>
      </c>
      <c r="B23" s="13" t="s">
        <v>133</v>
      </c>
      <c r="C23" s="14" t="s">
        <v>128</v>
      </c>
      <c r="D23" s="82" t="str">
        <f t="shared" si="0"/>
        <v>Fox Searchlight</v>
      </c>
      <c r="E23" s="14" t="s">
        <v>93</v>
      </c>
      <c r="F23" s="82" t="str">
        <f t="shared" si="1"/>
        <v>others</v>
      </c>
      <c r="G23" s="15">
        <v>11883609</v>
      </c>
      <c r="H23" s="15">
        <v>17579582</v>
      </c>
      <c r="I23" s="15">
        <v>20804166</v>
      </c>
      <c r="J23" s="15">
        <v>16662372</v>
      </c>
      <c r="K23" s="15">
        <v>30466195</v>
      </c>
      <c r="L23" s="15">
        <v>15000000</v>
      </c>
    </row>
    <row r="24" spans="1:12" ht="17">
      <c r="A24" s="1">
        <v>23</v>
      </c>
      <c r="B24" s="13" t="s">
        <v>134</v>
      </c>
      <c r="C24" s="14" t="s">
        <v>128</v>
      </c>
      <c r="D24" s="82" t="str">
        <f t="shared" si="0"/>
        <v>Fox Searchlight</v>
      </c>
      <c r="E24" s="14" t="s">
        <v>96</v>
      </c>
      <c r="F24" s="82" t="str">
        <f t="shared" si="1"/>
        <v>Drama</v>
      </c>
      <c r="G24" s="15">
        <v>580363</v>
      </c>
      <c r="H24" s="15">
        <v>853713</v>
      </c>
      <c r="I24" s="15">
        <v>1005539</v>
      </c>
      <c r="J24" s="15"/>
      <c r="K24" s="15"/>
      <c r="L24" s="15" t="s">
        <v>97</v>
      </c>
    </row>
    <row r="25" spans="1:12" ht="17">
      <c r="A25" s="1">
        <v>24</v>
      </c>
      <c r="B25" s="13" t="s">
        <v>135</v>
      </c>
      <c r="C25" s="14" t="s">
        <v>117</v>
      </c>
      <c r="D25" s="82" t="str">
        <f t="shared" si="0"/>
        <v>Warner Bros.</v>
      </c>
      <c r="E25" s="14" t="s">
        <v>130</v>
      </c>
      <c r="F25" s="82" t="str">
        <f t="shared" si="1"/>
        <v>Thriller/Suspense</v>
      </c>
      <c r="G25" s="15">
        <v>11687594</v>
      </c>
      <c r="H25" s="15">
        <v>19334739</v>
      </c>
      <c r="I25" s="15">
        <v>25584685</v>
      </c>
      <c r="J25" s="15">
        <v>5000000</v>
      </c>
      <c r="K25" s="15">
        <v>10392745</v>
      </c>
      <c r="L25" s="15" t="s">
        <v>97</v>
      </c>
    </row>
    <row r="26" spans="1:12" ht="17">
      <c r="A26" s="1">
        <v>25</v>
      </c>
      <c r="B26" s="13" t="s">
        <v>136</v>
      </c>
      <c r="C26" s="14" t="s">
        <v>126</v>
      </c>
      <c r="D26" s="82" t="str">
        <f t="shared" si="0"/>
        <v>20th Century Fox</v>
      </c>
      <c r="E26" s="14" t="s">
        <v>93</v>
      </c>
      <c r="F26" s="82" t="str">
        <f t="shared" si="1"/>
        <v>others</v>
      </c>
      <c r="G26" s="15">
        <v>13460756</v>
      </c>
      <c r="H26" s="15">
        <v>21121250</v>
      </c>
      <c r="I26" s="15">
        <v>28638916</v>
      </c>
      <c r="J26" s="15">
        <v>35599524</v>
      </c>
      <c r="K26" s="15">
        <v>24333111</v>
      </c>
      <c r="L26" s="15" t="s">
        <v>97</v>
      </c>
    </row>
    <row r="27" spans="1:12" ht="17">
      <c r="A27" s="1">
        <v>26</v>
      </c>
      <c r="B27" s="13" t="s">
        <v>137</v>
      </c>
      <c r="C27" s="14" t="s">
        <v>99</v>
      </c>
      <c r="D27" s="82" t="str">
        <f t="shared" si="0"/>
        <v>others</v>
      </c>
      <c r="E27" s="14" t="s">
        <v>100</v>
      </c>
      <c r="F27" s="82" t="str">
        <f t="shared" si="1"/>
        <v>Action</v>
      </c>
      <c r="G27" s="15">
        <v>4947445</v>
      </c>
      <c r="H27" s="15">
        <v>6769217</v>
      </c>
      <c r="I27" s="15">
        <v>7371706</v>
      </c>
      <c r="J27" s="15"/>
      <c r="K27" s="15"/>
      <c r="L27" s="15" t="s">
        <v>97</v>
      </c>
    </row>
    <row r="28" spans="1:12" ht="17">
      <c r="A28" s="1">
        <v>27</v>
      </c>
      <c r="B28" s="13" t="s">
        <v>138</v>
      </c>
      <c r="C28" s="14" t="s">
        <v>99</v>
      </c>
      <c r="D28" s="82" t="str">
        <f t="shared" si="0"/>
        <v>others</v>
      </c>
      <c r="E28" s="14" t="s">
        <v>118</v>
      </c>
      <c r="F28" s="82" t="str">
        <f t="shared" si="1"/>
        <v>Comedy</v>
      </c>
      <c r="G28" s="15">
        <v>14310416</v>
      </c>
      <c r="H28" s="15">
        <v>21038727</v>
      </c>
      <c r="I28" s="15">
        <v>28444855</v>
      </c>
      <c r="J28" s="15">
        <v>9672863</v>
      </c>
      <c r="K28" s="15">
        <v>21061839</v>
      </c>
      <c r="L28" s="15">
        <v>10000000</v>
      </c>
    </row>
    <row r="29" spans="1:12" ht="17">
      <c r="A29" s="1">
        <v>28</v>
      </c>
      <c r="B29" s="13" t="s">
        <v>139</v>
      </c>
      <c r="C29" s="14" t="s">
        <v>140</v>
      </c>
      <c r="D29" s="82" t="str">
        <f t="shared" si="0"/>
        <v>Universal</v>
      </c>
      <c r="E29" s="14" t="s">
        <v>118</v>
      </c>
      <c r="F29" s="82" t="str">
        <f t="shared" si="1"/>
        <v>Comedy</v>
      </c>
      <c r="G29" s="15">
        <v>15480880</v>
      </c>
      <c r="H29" s="15">
        <v>24146540</v>
      </c>
      <c r="I29" s="15">
        <v>37442180</v>
      </c>
      <c r="J29" s="15"/>
      <c r="K29" s="15"/>
      <c r="L29" s="15" t="s">
        <v>97</v>
      </c>
    </row>
    <row r="30" spans="1:12" ht="17">
      <c r="A30" s="1">
        <v>29</v>
      </c>
      <c r="B30" s="13" t="s">
        <v>141</v>
      </c>
      <c r="C30" s="14" t="s">
        <v>140</v>
      </c>
      <c r="D30" s="82" t="str">
        <f t="shared" si="0"/>
        <v>Universal</v>
      </c>
      <c r="E30" s="14" t="s">
        <v>100</v>
      </c>
      <c r="F30" s="82" t="str">
        <f t="shared" si="1"/>
        <v>Action</v>
      </c>
      <c r="G30" s="15">
        <v>98673300</v>
      </c>
      <c r="H30" s="15">
        <v>144820320</v>
      </c>
      <c r="I30" s="15">
        <v>227471070</v>
      </c>
      <c r="J30" s="15">
        <v>214690492</v>
      </c>
      <c r="K30" s="15">
        <v>123288965</v>
      </c>
      <c r="L30" s="15">
        <v>130000000</v>
      </c>
    </row>
    <row r="31" spans="1:12" ht="17">
      <c r="A31" s="1">
        <v>30</v>
      </c>
      <c r="B31" s="13" t="s">
        <v>142</v>
      </c>
      <c r="C31" s="14" t="s">
        <v>102</v>
      </c>
      <c r="D31" s="82" t="str">
        <f t="shared" si="0"/>
        <v>Sony Pictures</v>
      </c>
      <c r="E31" s="14" t="s">
        <v>96</v>
      </c>
      <c r="F31" s="82" t="str">
        <f t="shared" si="1"/>
        <v>Drama</v>
      </c>
      <c r="G31" s="15">
        <v>4686955</v>
      </c>
      <c r="H31" s="15"/>
      <c r="I31" s="15">
        <v>7221458</v>
      </c>
      <c r="J31" s="15">
        <v>2300000</v>
      </c>
      <c r="K31" s="15"/>
      <c r="L31" s="15">
        <v>55000000</v>
      </c>
    </row>
    <row r="32" spans="1:12" ht="17">
      <c r="A32" s="1">
        <v>31</v>
      </c>
      <c r="B32" s="13" t="s">
        <v>143</v>
      </c>
      <c r="C32" s="14" t="s">
        <v>126</v>
      </c>
      <c r="D32" s="82" t="str">
        <f t="shared" si="0"/>
        <v>20th Century Fox</v>
      </c>
      <c r="E32" s="14" t="s">
        <v>130</v>
      </c>
      <c r="F32" s="82" t="str">
        <f t="shared" si="1"/>
        <v>Thriller/Suspense</v>
      </c>
      <c r="G32" s="15">
        <v>4540030</v>
      </c>
      <c r="H32" s="15">
        <v>6437413</v>
      </c>
      <c r="I32" s="15">
        <v>7027762</v>
      </c>
      <c r="J32" s="15">
        <v>7293308</v>
      </c>
      <c r="K32" s="15">
        <v>3507046</v>
      </c>
      <c r="L32" s="15">
        <v>10000000</v>
      </c>
    </row>
    <row r="33" spans="1:12" ht="17">
      <c r="A33" s="1">
        <v>32</v>
      </c>
      <c r="B33" s="13" t="s">
        <v>144</v>
      </c>
      <c r="C33" s="14" t="s">
        <v>140</v>
      </c>
      <c r="D33" s="82" t="str">
        <f t="shared" si="0"/>
        <v>Universal</v>
      </c>
      <c r="E33" s="14" t="s">
        <v>118</v>
      </c>
      <c r="F33" s="82" t="str">
        <f t="shared" si="1"/>
        <v>Comedy</v>
      </c>
      <c r="G33" s="15">
        <v>52547115</v>
      </c>
      <c r="H33" s="15">
        <v>81169105</v>
      </c>
      <c r="I33" s="15">
        <v>119725280</v>
      </c>
      <c r="J33" s="15">
        <v>65983182</v>
      </c>
      <c r="K33" s="15">
        <v>69258990</v>
      </c>
      <c r="L33" s="15">
        <v>85000000</v>
      </c>
    </row>
    <row r="34" spans="1:12" ht="15" customHeight="1">
      <c r="A34" s="1">
        <v>33</v>
      </c>
      <c r="B34" s="13" t="s">
        <v>145</v>
      </c>
      <c r="C34" s="14" t="s">
        <v>126</v>
      </c>
      <c r="D34" s="82" t="str">
        <f t="shared" si="0"/>
        <v>20th Century Fox</v>
      </c>
      <c r="E34" s="14" t="s">
        <v>100</v>
      </c>
      <c r="F34" s="82" t="str">
        <f t="shared" si="1"/>
        <v>Action</v>
      </c>
      <c r="G34" s="15">
        <v>77453559</v>
      </c>
      <c r="H34" s="15">
        <v>105800808</v>
      </c>
      <c r="I34" s="15">
        <v>131921738</v>
      </c>
      <c r="J34" s="15">
        <v>156293581</v>
      </c>
      <c r="K34" s="15">
        <v>62251422</v>
      </c>
      <c r="L34" s="15">
        <v>120000000</v>
      </c>
    </row>
    <row r="35" spans="1:12" ht="17">
      <c r="A35" s="1">
        <v>34</v>
      </c>
      <c r="B35" s="13" t="s">
        <v>146</v>
      </c>
      <c r="C35" s="14" t="s">
        <v>92</v>
      </c>
      <c r="D35" s="82" t="str">
        <f t="shared" si="0"/>
        <v>others</v>
      </c>
      <c r="E35" s="14" t="s">
        <v>96</v>
      </c>
      <c r="F35" s="82" t="str">
        <f t="shared" si="1"/>
        <v>Drama</v>
      </c>
      <c r="G35" s="15">
        <v>10239000</v>
      </c>
      <c r="H35" s="15">
        <v>18373000</v>
      </c>
      <c r="I35" s="15">
        <v>37629831</v>
      </c>
      <c r="J35" s="15">
        <v>8802433</v>
      </c>
      <c r="K35" s="15">
        <v>26111634</v>
      </c>
      <c r="L35" s="15">
        <v>35000000</v>
      </c>
    </row>
    <row r="36" spans="1:12" ht="17">
      <c r="A36" s="1">
        <v>35</v>
      </c>
      <c r="B36" s="13" t="s">
        <v>147</v>
      </c>
      <c r="C36" s="14" t="s">
        <v>128</v>
      </c>
      <c r="D36" s="82" t="str">
        <f t="shared" si="0"/>
        <v>Fox Searchlight</v>
      </c>
      <c r="E36" s="14" t="s">
        <v>148</v>
      </c>
      <c r="F36" s="82" t="str">
        <f t="shared" si="1"/>
        <v>others</v>
      </c>
      <c r="G36" s="15"/>
      <c r="H36" s="15"/>
      <c r="I36" s="15">
        <v>24793509</v>
      </c>
      <c r="J36" s="15">
        <v>14438702</v>
      </c>
      <c r="K36" s="15">
        <v>16644189</v>
      </c>
      <c r="L36" s="15">
        <v>7500000</v>
      </c>
    </row>
    <row r="37" spans="1:12" ht="17">
      <c r="A37" s="1">
        <v>36</v>
      </c>
      <c r="B37" s="13" t="s">
        <v>149</v>
      </c>
      <c r="C37" s="14" t="s">
        <v>150</v>
      </c>
      <c r="D37" s="82" t="str">
        <f t="shared" si="0"/>
        <v>others</v>
      </c>
      <c r="E37" s="14" t="s">
        <v>100</v>
      </c>
      <c r="F37" s="82" t="str">
        <f t="shared" si="1"/>
        <v>Action</v>
      </c>
      <c r="G37" s="15">
        <v>63267784</v>
      </c>
      <c r="H37" s="15">
        <v>100763154</v>
      </c>
      <c r="I37" s="15">
        <v>167365000</v>
      </c>
      <c r="J37" s="15">
        <v>429000000</v>
      </c>
      <c r="K37" s="15">
        <v>79665820</v>
      </c>
      <c r="L37" s="15">
        <v>102000000</v>
      </c>
    </row>
    <row r="38" spans="1:12" ht="17">
      <c r="A38" s="1">
        <v>37</v>
      </c>
      <c r="B38" s="13" t="s">
        <v>151</v>
      </c>
      <c r="C38" s="14" t="s">
        <v>140</v>
      </c>
      <c r="D38" s="82" t="str">
        <f t="shared" si="0"/>
        <v>Universal</v>
      </c>
      <c r="E38" s="14" t="s">
        <v>100</v>
      </c>
      <c r="F38" s="82" t="str">
        <f t="shared" si="1"/>
        <v>Action</v>
      </c>
      <c r="G38" s="15">
        <v>36056785</v>
      </c>
      <c r="H38" s="15">
        <v>50564950</v>
      </c>
      <c r="I38" s="15">
        <v>63478838</v>
      </c>
      <c r="J38" s="15">
        <v>100339718</v>
      </c>
      <c r="K38" s="15">
        <v>37640111</v>
      </c>
      <c r="L38" s="15">
        <v>135000000</v>
      </c>
    </row>
    <row r="39" spans="1:12" ht="17">
      <c r="A39" s="1">
        <v>38</v>
      </c>
      <c r="B39" s="13" t="s">
        <v>152</v>
      </c>
      <c r="C39" s="14" t="s">
        <v>115</v>
      </c>
      <c r="D39" s="82" t="str">
        <f t="shared" si="0"/>
        <v>others</v>
      </c>
      <c r="E39" s="14" t="s">
        <v>100</v>
      </c>
      <c r="F39" s="82" t="str">
        <f t="shared" si="1"/>
        <v>Action</v>
      </c>
      <c r="G39" s="15"/>
      <c r="H39" s="15">
        <v>228950080</v>
      </c>
      <c r="I39" s="15">
        <v>319246193</v>
      </c>
      <c r="J39" s="15">
        <v>389026399</v>
      </c>
      <c r="K39" s="15">
        <v>290541120</v>
      </c>
      <c r="L39" s="15">
        <v>151000000</v>
      </c>
    </row>
    <row r="40" spans="1:12" ht="17">
      <c r="A40" s="1">
        <v>39</v>
      </c>
      <c r="B40" s="13" t="s">
        <v>153</v>
      </c>
      <c r="C40" s="14" t="s">
        <v>117</v>
      </c>
      <c r="D40" s="82" t="str">
        <f t="shared" si="0"/>
        <v>Warner Bros.</v>
      </c>
      <c r="E40" s="14" t="s">
        <v>118</v>
      </c>
      <c r="F40" s="82" t="str">
        <f t="shared" si="1"/>
        <v>Comedy</v>
      </c>
      <c r="G40" s="15">
        <v>6547915</v>
      </c>
      <c r="H40" s="15"/>
      <c r="I40" s="15">
        <v>16655224</v>
      </c>
      <c r="J40" s="15">
        <v>5293990</v>
      </c>
      <c r="K40" s="15">
        <v>7035302</v>
      </c>
      <c r="L40" s="15">
        <v>25000000</v>
      </c>
    </row>
    <row r="41" spans="1:12" ht="17">
      <c r="A41" s="1">
        <v>40</v>
      </c>
      <c r="B41" s="13" t="s">
        <v>154</v>
      </c>
      <c r="C41" s="14" t="s">
        <v>109</v>
      </c>
      <c r="D41" s="82" t="str">
        <f t="shared" si="0"/>
        <v>others</v>
      </c>
      <c r="E41" s="14" t="s">
        <v>130</v>
      </c>
      <c r="F41" s="82" t="str">
        <f t="shared" si="1"/>
        <v>Thriller/Suspense</v>
      </c>
      <c r="G41" s="15">
        <v>16662340</v>
      </c>
      <c r="H41" s="15">
        <v>24157310</v>
      </c>
      <c r="I41" s="15">
        <v>27669725</v>
      </c>
      <c r="J41" s="15">
        <v>52913586</v>
      </c>
      <c r="K41" s="15">
        <v>23317001</v>
      </c>
      <c r="L41" s="15">
        <v>50000000</v>
      </c>
    </row>
    <row r="42" spans="1:12" ht="17">
      <c r="A42" s="1">
        <v>41</v>
      </c>
      <c r="B42" s="13" t="s">
        <v>155</v>
      </c>
      <c r="C42" s="14" t="s">
        <v>99</v>
      </c>
      <c r="D42" s="82" t="str">
        <f t="shared" si="0"/>
        <v>others</v>
      </c>
      <c r="E42" s="14" t="s">
        <v>96</v>
      </c>
      <c r="F42" s="82" t="str">
        <f t="shared" si="1"/>
        <v>Drama</v>
      </c>
      <c r="G42" s="15">
        <v>4295317</v>
      </c>
      <c r="H42" s="15"/>
      <c r="I42" s="15">
        <v>7057600</v>
      </c>
      <c r="J42" s="15"/>
      <c r="K42" s="15"/>
      <c r="L42" s="15" t="s">
        <v>97</v>
      </c>
    </row>
    <row r="43" spans="1:12" ht="17">
      <c r="A43" s="1">
        <v>42</v>
      </c>
      <c r="B43" s="13" t="s">
        <v>156</v>
      </c>
      <c r="C43" s="14" t="s">
        <v>117</v>
      </c>
      <c r="D43" s="82" t="str">
        <f t="shared" si="0"/>
        <v>Warner Bros.</v>
      </c>
      <c r="E43" s="14" t="s">
        <v>107</v>
      </c>
      <c r="F43" s="82" t="str">
        <f t="shared" si="1"/>
        <v>Adventure</v>
      </c>
      <c r="G43" s="15">
        <v>14260551</v>
      </c>
      <c r="H43" s="15">
        <v>20610757</v>
      </c>
      <c r="I43" s="15">
        <v>28142535</v>
      </c>
      <c r="J43" s="15">
        <v>27038594</v>
      </c>
      <c r="K43" s="15">
        <v>28487251</v>
      </c>
      <c r="L43" s="15">
        <v>45000000</v>
      </c>
    </row>
    <row r="44" spans="1:12" ht="17">
      <c r="A44" s="1">
        <v>43</v>
      </c>
      <c r="B44" s="13" t="s">
        <v>157</v>
      </c>
      <c r="C44" s="14" t="s">
        <v>102</v>
      </c>
      <c r="D44" s="82" t="str">
        <f t="shared" si="0"/>
        <v>Sony Pictures</v>
      </c>
      <c r="E44" s="14" t="s">
        <v>107</v>
      </c>
      <c r="F44" s="82" t="str">
        <f t="shared" si="1"/>
        <v>Adventure</v>
      </c>
      <c r="G44" s="15">
        <v>25370697</v>
      </c>
      <c r="H44" s="15">
        <v>40612980</v>
      </c>
      <c r="I44" s="15">
        <v>58867694</v>
      </c>
      <c r="J44" s="15">
        <v>86528051</v>
      </c>
      <c r="K44" s="15">
        <v>46067803</v>
      </c>
      <c r="L44" s="15">
        <v>100000000</v>
      </c>
    </row>
    <row r="45" spans="1:12" ht="17">
      <c r="A45" s="1">
        <v>44</v>
      </c>
      <c r="B45" s="13" t="s">
        <v>158</v>
      </c>
      <c r="C45" s="14" t="s">
        <v>150</v>
      </c>
      <c r="D45" s="82" t="str">
        <f t="shared" si="0"/>
        <v>others</v>
      </c>
      <c r="E45" s="14" t="s">
        <v>118</v>
      </c>
      <c r="F45" s="82" t="str">
        <f t="shared" si="1"/>
        <v>Comedy</v>
      </c>
      <c r="G45" s="15">
        <v>6190228</v>
      </c>
      <c r="H45" s="15"/>
      <c r="I45" s="15">
        <v>11449638</v>
      </c>
      <c r="J45" s="15">
        <v>1000000</v>
      </c>
      <c r="K45" s="15">
        <v>12117535</v>
      </c>
      <c r="L45" s="15" t="s">
        <v>97</v>
      </c>
    </row>
    <row r="46" spans="1:12" ht="17">
      <c r="A46" s="1">
        <v>45</v>
      </c>
      <c r="B46" s="13" t="s">
        <v>159</v>
      </c>
      <c r="C46" s="14" t="s">
        <v>102</v>
      </c>
      <c r="D46" s="82" t="str">
        <f t="shared" si="0"/>
        <v>Sony Pictures</v>
      </c>
      <c r="E46" s="14" t="s">
        <v>118</v>
      </c>
      <c r="F46" s="82" t="str">
        <f t="shared" si="1"/>
        <v>Comedy</v>
      </c>
      <c r="G46" s="15"/>
      <c r="H46" s="15"/>
      <c r="I46" s="15">
        <v>13235267</v>
      </c>
      <c r="J46" s="15">
        <v>4962131</v>
      </c>
      <c r="K46" s="15">
        <v>5394066</v>
      </c>
      <c r="L46" s="15">
        <v>76000000</v>
      </c>
    </row>
    <row r="47" spans="1:12" ht="17">
      <c r="A47" s="1">
        <v>46</v>
      </c>
      <c r="B47" s="13" t="s">
        <v>160</v>
      </c>
      <c r="C47" s="14" t="s">
        <v>161</v>
      </c>
      <c r="D47" s="82" t="str">
        <f t="shared" si="0"/>
        <v>others</v>
      </c>
      <c r="E47" s="14" t="s">
        <v>93</v>
      </c>
      <c r="F47" s="82" t="str">
        <f t="shared" si="1"/>
        <v>others</v>
      </c>
      <c r="G47" s="15">
        <v>11176099</v>
      </c>
      <c r="H47" s="15">
        <v>16228598</v>
      </c>
      <c r="I47" s="15">
        <v>20264436</v>
      </c>
      <c r="J47" s="15">
        <v>9507049</v>
      </c>
      <c r="K47" s="15"/>
      <c r="L47" s="15">
        <v>7500000</v>
      </c>
    </row>
    <row r="48" spans="1:12" ht="17">
      <c r="A48" s="1">
        <v>47</v>
      </c>
      <c r="B48" s="13" t="s">
        <v>162</v>
      </c>
      <c r="C48" s="14" t="s">
        <v>163</v>
      </c>
      <c r="D48" s="82" t="str">
        <f t="shared" si="0"/>
        <v>others</v>
      </c>
      <c r="E48" s="14" t="s">
        <v>130</v>
      </c>
      <c r="F48" s="82" t="str">
        <f t="shared" si="1"/>
        <v>Thriller/Suspense</v>
      </c>
      <c r="G48" s="15">
        <v>9667558</v>
      </c>
      <c r="H48" s="15">
        <v>14985909</v>
      </c>
      <c r="I48" s="15">
        <v>19063007</v>
      </c>
      <c r="J48" s="15">
        <v>5300000</v>
      </c>
      <c r="K48" s="15">
        <v>15476934</v>
      </c>
      <c r="L48" s="15" t="s">
        <v>97</v>
      </c>
    </row>
    <row r="49" spans="1:12" ht="17">
      <c r="A49" s="1">
        <v>48</v>
      </c>
      <c r="B49" s="13" t="s">
        <v>164</v>
      </c>
      <c r="C49" s="14" t="s">
        <v>109</v>
      </c>
      <c r="D49" s="82" t="str">
        <f t="shared" si="0"/>
        <v>others</v>
      </c>
      <c r="E49" s="14" t="s">
        <v>100</v>
      </c>
      <c r="F49" s="82" t="str">
        <f t="shared" si="1"/>
        <v>Action</v>
      </c>
      <c r="G49" s="15">
        <v>29268284</v>
      </c>
      <c r="H49" s="15">
        <v>41781886</v>
      </c>
      <c r="I49" s="15">
        <v>54149098</v>
      </c>
      <c r="J49" s="15">
        <v>40860790</v>
      </c>
      <c r="K49" s="15">
        <v>30361634</v>
      </c>
      <c r="L49" s="15">
        <v>35000000</v>
      </c>
    </row>
    <row r="50" spans="1:12" ht="17">
      <c r="A50" s="1">
        <v>49</v>
      </c>
      <c r="B50" s="13" t="s">
        <v>165</v>
      </c>
      <c r="C50" s="14" t="s">
        <v>106</v>
      </c>
      <c r="D50" s="82" t="str">
        <f t="shared" si="0"/>
        <v>others</v>
      </c>
      <c r="E50" s="14" t="s">
        <v>96</v>
      </c>
      <c r="F50" s="82" t="str">
        <f t="shared" si="1"/>
        <v>Drama</v>
      </c>
      <c r="G50" s="15">
        <v>22640843</v>
      </c>
      <c r="H50" s="15">
        <v>39870508</v>
      </c>
      <c r="I50" s="15">
        <v>57806952</v>
      </c>
      <c r="J50" s="15">
        <v>673876</v>
      </c>
      <c r="K50" s="15">
        <v>48056452</v>
      </c>
      <c r="L50" s="15" t="s">
        <v>97</v>
      </c>
    </row>
    <row r="51" spans="1:12" ht="17">
      <c r="A51" s="1">
        <v>50</v>
      </c>
      <c r="B51" s="13" t="s">
        <v>166</v>
      </c>
      <c r="C51" s="14" t="s">
        <v>150</v>
      </c>
      <c r="D51" s="82" t="str">
        <f t="shared" si="0"/>
        <v>others</v>
      </c>
      <c r="E51" s="14" t="s">
        <v>96</v>
      </c>
      <c r="F51" s="82" t="str">
        <f t="shared" si="1"/>
        <v>Drama</v>
      </c>
      <c r="G51" s="15">
        <v>7595128</v>
      </c>
      <c r="H51" s="15">
        <v>10794574</v>
      </c>
      <c r="I51" s="15">
        <v>13090630</v>
      </c>
      <c r="J51" s="15">
        <v>1725749</v>
      </c>
      <c r="K51" s="15">
        <v>23600109</v>
      </c>
      <c r="L51" s="15">
        <v>60000000</v>
      </c>
    </row>
    <row r="52" spans="1:12" ht="17">
      <c r="A52" s="1">
        <v>51</v>
      </c>
      <c r="B52" s="13" t="s">
        <v>167</v>
      </c>
      <c r="C52" s="14" t="s">
        <v>150</v>
      </c>
      <c r="D52" s="82" t="str">
        <f t="shared" si="0"/>
        <v>others</v>
      </c>
      <c r="E52" s="14" t="s">
        <v>130</v>
      </c>
      <c r="F52" s="82" t="str">
        <f t="shared" si="1"/>
        <v>Thriller/Suspense</v>
      </c>
      <c r="G52" s="15">
        <v>13682301</v>
      </c>
      <c r="H52" s="15">
        <v>20621219</v>
      </c>
      <c r="I52" s="15">
        <v>28476219</v>
      </c>
      <c r="J52" s="15">
        <v>17512793</v>
      </c>
      <c r="K52" s="15">
        <v>29822828</v>
      </c>
      <c r="L52" s="15" t="s">
        <v>97</v>
      </c>
    </row>
    <row r="53" spans="1:12" ht="17">
      <c r="A53" s="1">
        <v>52</v>
      </c>
      <c r="B53" s="13" t="s">
        <v>168</v>
      </c>
      <c r="C53" s="14" t="s">
        <v>128</v>
      </c>
      <c r="D53" s="82" t="str">
        <f t="shared" si="0"/>
        <v>Fox Searchlight</v>
      </c>
      <c r="E53" s="14" t="s">
        <v>130</v>
      </c>
      <c r="F53" s="82" t="str">
        <f t="shared" si="1"/>
        <v>Thriller/Suspense</v>
      </c>
      <c r="G53" s="15">
        <v>362501</v>
      </c>
      <c r="H53" s="15">
        <v>2235239</v>
      </c>
      <c r="I53" s="15">
        <v>3688560</v>
      </c>
      <c r="J53" s="15">
        <v>28342050</v>
      </c>
      <c r="K53" s="15">
        <v>6319960</v>
      </c>
      <c r="L53" s="15">
        <v>40000000</v>
      </c>
    </row>
    <row r="54" spans="1:12" ht="17">
      <c r="A54" s="1">
        <v>53</v>
      </c>
      <c r="B54" s="13" t="s">
        <v>169</v>
      </c>
      <c r="C54" s="14" t="s">
        <v>117</v>
      </c>
      <c r="D54" s="82" t="str">
        <f t="shared" si="0"/>
        <v>Warner Bros.</v>
      </c>
      <c r="E54" s="14" t="s">
        <v>96</v>
      </c>
      <c r="F54" s="82" t="str">
        <f t="shared" si="1"/>
        <v>Drama</v>
      </c>
      <c r="G54" s="15"/>
      <c r="H54" s="15"/>
      <c r="I54" s="15">
        <v>10144010</v>
      </c>
      <c r="J54" s="15">
        <v>5317628</v>
      </c>
      <c r="K54" s="15">
        <v>8742316</v>
      </c>
      <c r="L54" s="15">
        <v>35000000</v>
      </c>
    </row>
    <row r="55" spans="1:12" ht="17">
      <c r="A55" s="1">
        <v>54</v>
      </c>
      <c r="B55" s="13" t="s">
        <v>170</v>
      </c>
      <c r="C55" s="14" t="s">
        <v>150</v>
      </c>
      <c r="D55" s="82" t="str">
        <f t="shared" si="0"/>
        <v>others</v>
      </c>
      <c r="E55" s="14" t="s">
        <v>118</v>
      </c>
      <c r="F55" s="82" t="str">
        <f t="shared" si="1"/>
        <v>Comedy</v>
      </c>
      <c r="G55" s="15"/>
      <c r="H55" s="15">
        <v>20987916</v>
      </c>
      <c r="I55" s="15">
        <v>24148068</v>
      </c>
      <c r="J55" s="15">
        <v>1746405</v>
      </c>
      <c r="K55" s="15">
        <v>26390836</v>
      </c>
      <c r="L55" s="15">
        <v>5000000</v>
      </c>
    </row>
    <row r="56" spans="1:12" ht="17">
      <c r="A56" s="1">
        <v>55</v>
      </c>
      <c r="B56" s="13" t="s">
        <v>171</v>
      </c>
      <c r="C56" s="14" t="s">
        <v>172</v>
      </c>
      <c r="D56" s="82" t="str">
        <f t="shared" si="0"/>
        <v>others</v>
      </c>
      <c r="E56" s="14" t="s">
        <v>93</v>
      </c>
      <c r="F56" s="82" t="str">
        <f t="shared" si="1"/>
        <v>others</v>
      </c>
      <c r="G56" s="15"/>
      <c r="H56" s="15"/>
      <c r="I56" s="15">
        <v>37634615</v>
      </c>
      <c r="J56" s="15">
        <v>45600000</v>
      </c>
      <c r="K56" s="15">
        <v>40752599</v>
      </c>
      <c r="L56" s="15">
        <v>16000000</v>
      </c>
    </row>
    <row r="57" spans="1:12" ht="17">
      <c r="A57" s="1">
        <v>56</v>
      </c>
      <c r="B57" s="13" t="s">
        <v>173</v>
      </c>
      <c r="C57" s="14" t="s">
        <v>126</v>
      </c>
      <c r="D57" s="82" t="str">
        <f t="shared" si="0"/>
        <v>20th Century Fox</v>
      </c>
      <c r="E57" s="14" t="s">
        <v>118</v>
      </c>
      <c r="F57" s="82" t="str">
        <f t="shared" si="1"/>
        <v>Comedy</v>
      </c>
      <c r="G57" s="15">
        <v>22572760</v>
      </c>
      <c r="H57" s="15">
        <v>32751462</v>
      </c>
      <c r="I57" s="15">
        <v>41011711</v>
      </c>
      <c r="J57" s="15">
        <v>27812815</v>
      </c>
      <c r="K57" s="15">
        <v>32656099</v>
      </c>
      <c r="L57" s="15" t="s">
        <v>97</v>
      </c>
    </row>
    <row r="58" spans="1:12" ht="15" customHeight="1">
      <c r="A58" s="1">
        <v>57</v>
      </c>
      <c r="B58" s="13" t="s">
        <v>174</v>
      </c>
      <c r="C58" s="14" t="s">
        <v>102</v>
      </c>
      <c r="D58" s="82" t="str">
        <f t="shared" si="0"/>
        <v>Sony Pictures</v>
      </c>
      <c r="E58" s="14" t="s">
        <v>118</v>
      </c>
      <c r="F58" s="82" t="str">
        <f t="shared" si="1"/>
        <v>Comedy</v>
      </c>
      <c r="G58" s="15"/>
      <c r="H58" s="15"/>
      <c r="I58" s="15">
        <v>58636047</v>
      </c>
      <c r="J58" s="15">
        <v>43000000</v>
      </c>
      <c r="K58" s="15">
        <v>32683684</v>
      </c>
      <c r="L58" s="15">
        <v>64000000</v>
      </c>
    </row>
    <row r="59" spans="1:12" ht="17">
      <c r="A59" s="1">
        <v>58</v>
      </c>
      <c r="B59" s="13" t="s">
        <v>175</v>
      </c>
      <c r="C59" s="14" t="s">
        <v>176</v>
      </c>
      <c r="D59" s="82" t="str">
        <f t="shared" si="0"/>
        <v>others</v>
      </c>
      <c r="E59" s="14" t="s">
        <v>118</v>
      </c>
      <c r="F59" s="82" t="str">
        <f t="shared" si="1"/>
        <v>Comedy</v>
      </c>
      <c r="G59" s="15">
        <v>7724188</v>
      </c>
      <c r="H59" s="15">
        <v>14090753</v>
      </c>
      <c r="I59" s="15">
        <v>23618786</v>
      </c>
      <c r="J59" s="15">
        <v>55578707</v>
      </c>
      <c r="K59" s="15">
        <v>33365115</v>
      </c>
      <c r="L59" s="15">
        <v>16000000</v>
      </c>
    </row>
    <row r="60" spans="1:12" ht="17">
      <c r="A60" s="1">
        <v>59</v>
      </c>
      <c r="B60" s="13" t="s">
        <v>177</v>
      </c>
      <c r="C60" s="14" t="s">
        <v>115</v>
      </c>
      <c r="D60" s="82" t="str">
        <f t="shared" si="0"/>
        <v>others</v>
      </c>
      <c r="E60" s="14" t="s">
        <v>118</v>
      </c>
      <c r="F60" s="82" t="str">
        <f t="shared" si="1"/>
        <v>Comedy</v>
      </c>
      <c r="G60" s="15">
        <v>42082178</v>
      </c>
      <c r="H60" s="15">
        <v>64938373</v>
      </c>
      <c r="I60" s="15">
        <v>95673607</v>
      </c>
      <c r="J60" s="15">
        <v>63300000</v>
      </c>
      <c r="K60" s="15">
        <v>44106290</v>
      </c>
      <c r="L60" s="15" t="s">
        <v>97</v>
      </c>
    </row>
    <row r="61" spans="1:12" ht="17">
      <c r="A61" s="1">
        <v>60</v>
      </c>
      <c r="B61" s="13" t="s">
        <v>178</v>
      </c>
      <c r="C61" s="14" t="s">
        <v>102</v>
      </c>
      <c r="D61" s="82" t="str">
        <f t="shared" si="0"/>
        <v>Sony Pictures</v>
      </c>
      <c r="E61" s="14" t="s">
        <v>118</v>
      </c>
      <c r="F61" s="82" t="str">
        <f t="shared" si="1"/>
        <v>Comedy</v>
      </c>
      <c r="G61" s="15">
        <v>50572274</v>
      </c>
      <c r="H61" s="15">
        <v>76834795</v>
      </c>
      <c r="I61" s="15">
        <v>121463226</v>
      </c>
      <c r="J61" s="15">
        <v>48400000</v>
      </c>
      <c r="K61" s="15">
        <v>134374749</v>
      </c>
      <c r="L61" s="15">
        <v>17500000</v>
      </c>
    </row>
    <row r="62" spans="1:12" ht="17">
      <c r="A62" s="1">
        <v>61</v>
      </c>
      <c r="B62" s="13" t="s">
        <v>179</v>
      </c>
      <c r="C62" s="14" t="s">
        <v>102</v>
      </c>
      <c r="D62" s="82" t="str">
        <f t="shared" si="0"/>
        <v>Sony Pictures</v>
      </c>
      <c r="E62" s="14" t="s">
        <v>107</v>
      </c>
      <c r="F62" s="82" t="str">
        <f t="shared" si="1"/>
        <v>Adventure</v>
      </c>
      <c r="G62" s="15">
        <v>182070572</v>
      </c>
      <c r="H62" s="15">
        <v>253357629</v>
      </c>
      <c r="I62" s="15">
        <v>336530303</v>
      </c>
      <c r="J62" s="15">
        <v>554341323</v>
      </c>
      <c r="K62" s="15">
        <v>123997036</v>
      </c>
      <c r="L62" s="15">
        <v>258000000</v>
      </c>
    </row>
    <row r="63" spans="1:12" ht="17">
      <c r="A63" s="1">
        <v>62</v>
      </c>
      <c r="B63" s="13" t="s">
        <v>180</v>
      </c>
      <c r="C63" s="14" t="s">
        <v>102</v>
      </c>
      <c r="D63" s="82" t="str">
        <f t="shared" si="0"/>
        <v>Sony Pictures</v>
      </c>
      <c r="E63" s="14" t="s">
        <v>100</v>
      </c>
      <c r="F63" s="82" t="str">
        <f t="shared" si="1"/>
        <v>Action</v>
      </c>
      <c r="G63" s="15">
        <v>9066641</v>
      </c>
      <c r="H63" s="15">
        <v>13000019</v>
      </c>
      <c r="I63" s="15">
        <v>18211013</v>
      </c>
      <c r="J63" s="15">
        <v>55380487</v>
      </c>
      <c r="K63" s="15">
        <v>18978879</v>
      </c>
      <c r="L63" s="15" t="s">
        <v>97</v>
      </c>
    </row>
    <row r="64" spans="1:12" ht="17">
      <c r="A64" s="1">
        <v>63</v>
      </c>
      <c r="B64" s="13" t="s">
        <v>181</v>
      </c>
      <c r="C64" s="14" t="s">
        <v>117</v>
      </c>
      <c r="D64" s="82" t="str">
        <f t="shared" si="0"/>
        <v>Warner Bros.</v>
      </c>
      <c r="E64" s="14" t="s">
        <v>107</v>
      </c>
      <c r="F64" s="82" t="str">
        <f t="shared" si="1"/>
        <v>Adventure</v>
      </c>
      <c r="G64" s="15"/>
      <c r="H64" s="15"/>
      <c r="I64" s="15">
        <v>200120000</v>
      </c>
      <c r="J64" s="15">
        <v>191000000</v>
      </c>
      <c r="K64" s="15">
        <v>81570819</v>
      </c>
      <c r="L64" s="15">
        <v>232000000</v>
      </c>
    </row>
    <row r="65" spans="1:12" ht="17">
      <c r="A65" s="1">
        <v>64</v>
      </c>
      <c r="B65" s="13" t="s">
        <v>182</v>
      </c>
      <c r="C65" s="14" t="s">
        <v>126</v>
      </c>
      <c r="D65" s="82" t="str">
        <f t="shared" si="0"/>
        <v>20th Century Fox</v>
      </c>
      <c r="E65" s="14" t="s">
        <v>100</v>
      </c>
      <c r="F65" s="82" t="str">
        <f t="shared" si="1"/>
        <v>Action</v>
      </c>
      <c r="G65" s="15"/>
      <c r="H65" s="15"/>
      <c r="I65" s="15">
        <v>234362462</v>
      </c>
      <c r="J65" s="15">
        <v>224997093</v>
      </c>
      <c r="K65" s="15">
        <v>103539395</v>
      </c>
      <c r="L65" s="15">
        <v>150000000</v>
      </c>
    </row>
    <row r="66" spans="1:12" ht="17">
      <c r="A66" s="1">
        <v>65</v>
      </c>
      <c r="B66" s="13" t="s">
        <v>183</v>
      </c>
      <c r="C66" s="14" t="s">
        <v>184</v>
      </c>
      <c r="D66" s="82" t="str">
        <f t="shared" si="0"/>
        <v>others</v>
      </c>
      <c r="E66" s="14" t="s">
        <v>96</v>
      </c>
      <c r="F66" s="82" t="str">
        <f t="shared" si="1"/>
        <v>Drama</v>
      </c>
      <c r="G66" s="15"/>
      <c r="H66" s="15"/>
      <c r="I66" s="15">
        <v>56441711</v>
      </c>
      <c r="J66" s="15">
        <v>66398892</v>
      </c>
      <c r="K66" s="15">
        <v>29155509</v>
      </c>
      <c r="L66" s="15">
        <v>15000000</v>
      </c>
    </row>
    <row r="67" spans="1:12" ht="17">
      <c r="A67" s="1">
        <v>66</v>
      </c>
      <c r="B67" s="13" t="s">
        <v>185</v>
      </c>
      <c r="C67" s="14" t="s">
        <v>99</v>
      </c>
      <c r="D67" s="82" t="str">
        <f t="shared" ref="D67:D130" si="2">IF(COUNTIF($C$2:$C$212,C67)&gt;16,C67,"others")</f>
        <v>others</v>
      </c>
      <c r="E67" s="14" t="s">
        <v>130</v>
      </c>
      <c r="F67" s="82" t="str">
        <f t="shared" ref="F67:F130" si="3">IF(COUNTIF($E$2:$E$212,E67)&gt;16,E67,"others")</f>
        <v>Thriller/Suspense</v>
      </c>
      <c r="G67" s="15">
        <v>12927112</v>
      </c>
      <c r="H67" s="15">
        <v>19882850</v>
      </c>
      <c r="I67" s="15">
        <v>26024456</v>
      </c>
      <c r="J67" s="15">
        <v>31005153</v>
      </c>
      <c r="K67" s="15">
        <v>22436857</v>
      </c>
      <c r="L67" s="15">
        <v>7000000</v>
      </c>
    </row>
    <row r="68" spans="1:12" ht="17">
      <c r="A68" s="1">
        <v>67</v>
      </c>
      <c r="B68" s="13" t="s">
        <v>186</v>
      </c>
      <c r="C68" s="14" t="s">
        <v>102</v>
      </c>
      <c r="D68" s="82" t="str">
        <f t="shared" si="2"/>
        <v>Sony Pictures</v>
      </c>
      <c r="E68" s="14" t="s">
        <v>130</v>
      </c>
      <c r="F68" s="82" t="str">
        <f t="shared" si="3"/>
        <v>Thriller/Suspense</v>
      </c>
      <c r="G68" s="15">
        <v>13968118</v>
      </c>
      <c r="H68" s="15">
        <v>19418295</v>
      </c>
      <c r="I68" s="15">
        <v>23760822</v>
      </c>
      <c r="J68" s="15">
        <v>38765566</v>
      </c>
      <c r="K68" s="15">
        <v>23711660</v>
      </c>
      <c r="L68" s="15" t="s">
        <v>97</v>
      </c>
    </row>
    <row r="69" spans="1:12" ht="17">
      <c r="A69" s="1">
        <v>68</v>
      </c>
      <c r="B69" s="13" t="s">
        <v>187</v>
      </c>
      <c r="C69" s="14" t="s">
        <v>115</v>
      </c>
      <c r="D69" s="82" t="str">
        <f t="shared" si="2"/>
        <v>others</v>
      </c>
      <c r="E69" s="14" t="s">
        <v>96</v>
      </c>
      <c r="F69" s="82" t="str">
        <f t="shared" si="3"/>
        <v>Drama</v>
      </c>
      <c r="G69" s="15">
        <v>11323827</v>
      </c>
      <c r="H69" s="15">
        <v>21317621</v>
      </c>
      <c r="I69" s="15">
        <v>36605602</v>
      </c>
      <c r="J69" s="15">
        <v>6485139</v>
      </c>
      <c r="K69" s="15">
        <v>20489423</v>
      </c>
      <c r="L69" s="15">
        <v>21000000</v>
      </c>
    </row>
    <row r="70" spans="1:12" ht="17">
      <c r="A70" s="1">
        <v>69</v>
      </c>
      <c r="B70" s="13" t="s">
        <v>188</v>
      </c>
      <c r="C70" s="14" t="s">
        <v>109</v>
      </c>
      <c r="D70" s="82" t="str">
        <f t="shared" si="2"/>
        <v>others</v>
      </c>
      <c r="E70" s="14" t="s">
        <v>124</v>
      </c>
      <c r="F70" s="82" t="str">
        <f t="shared" si="3"/>
        <v>others</v>
      </c>
      <c r="G70" s="15">
        <v>1944838</v>
      </c>
      <c r="H70" s="15"/>
      <c r="I70" s="15">
        <v>3091922</v>
      </c>
      <c r="J70" s="15">
        <v>646700</v>
      </c>
      <c r="K70" s="15">
        <v>1827435</v>
      </c>
      <c r="L70" s="15" t="s">
        <v>97</v>
      </c>
    </row>
    <row r="71" spans="1:12" ht="17">
      <c r="A71" s="1">
        <v>70</v>
      </c>
      <c r="B71" s="13" t="s">
        <v>189</v>
      </c>
      <c r="C71" s="14" t="s">
        <v>102</v>
      </c>
      <c r="D71" s="82" t="str">
        <f t="shared" si="2"/>
        <v>Sony Pictures</v>
      </c>
      <c r="E71" s="14" t="s">
        <v>118</v>
      </c>
      <c r="F71" s="82" t="str">
        <f t="shared" si="3"/>
        <v>Comedy</v>
      </c>
      <c r="G71" s="15"/>
      <c r="H71" s="15"/>
      <c r="I71" s="15">
        <v>49662533</v>
      </c>
      <c r="J71" s="15">
        <v>8725535</v>
      </c>
      <c r="K71" s="15">
        <v>22928049</v>
      </c>
      <c r="L71" s="15" t="s">
        <v>97</v>
      </c>
    </row>
    <row r="72" spans="1:12" ht="17">
      <c r="A72" s="1">
        <v>71</v>
      </c>
      <c r="B72" s="13" t="s">
        <v>190</v>
      </c>
      <c r="C72" s="14" t="s">
        <v>128</v>
      </c>
      <c r="D72" s="82" t="str">
        <f t="shared" si="2"/>
        <v>Fox Searchlight</v>
      </c>
      <c r="E72" s="14" t="s">
        <v>96</v>
      </c>
      <c r="F72" s="82" t="str">
        <f t="shared" si="3"/>
        <v>Drama</v>
      </c>
      <c r="G72" s="15"/>
      <c r="H72" s="15"/>
      <c r="I72" s="15">
        <v>19097550</v>
      </c>
      <c r="J72" s="15">
        <v>3104630</v>
      </c>
      <c r="K72" s="15">
        <v>23084465</v>
      </c>
      <c r="L72" s="15">
        <v>1500000</v>
      </c>
    </row>
    <row r="73" spans="1:12" ht="17">
      <c r="A73" s="1">
        <v>72</v>
      </c>
      <c r="B73" s="13" t="s">
        <v>191</v>
      </c>
      <c r="C73" s="14" t="s">
        <v>140</v>
      </c>
      <c r="D73" s="82" t="str">
        <f t="shared" si="2"/>
        <v>Universal</v>
      </c>
      <c r="E73" s="14" t="s">
        <v>96</v>
      </c>
      <c r="F73" s="82" t="str">
        <f t="shared" si="3"/>
        <v>Drama</v>
      </c>
      <c r="G73" s="15">
        <v>9121575</v>
      </c>
      <c r="H73" s="15">
        <v>14424970</v>
      </c>
      <c r="I73" s="15">
        <v>18882880</v>
      </c>
      <c r="J73" s="15">
        <v>1936721</v>
      </c>
      <c r="K73" s="15">
        <v>19347243</v>
      </c>
      <c r="L73" s="15">
        <v>20000000</v>
      </c>
    </row>
    <row r="74" spans="1:12" ht="17">
      <c r="A74" s="1">
        <v>73</v>
      </c>
      <c r="B74" s="13" t="s">
        <v>192</v>
      </c>
      <c r="C74" s="14" t="s">
        <v>193</v>
      </c>
      <c r="D74" s="82" t="str">
        <f t="shared" si="2"/>
        <v>others</v>
      </c>
      <c r="E74" s="14" t="s">
        <v>110</v>
      </c>
      <c r="F74" s="82" t="str">
        <f t="shared" si="3"/>
        <v>others</v>
      </c>
      <c r="G74" s="15"/>
      <c r="H74" s="15"/>
      <c r="I74" s="15">
        <v>204462</v>
      </c>
      <c r="J74" s="15"/>
      <c r="K74" s="15"/>
      <c r="L74" s="15" t="s">
        <v>97</v>
      </c>
    </row>
    <row r="75" spans="1:12" ht="17">
      <c r="A75" s="1">
        <v>74</v>
      </c>
      <c r="B75" s="13" t="s">
        <v>194</v>
      </c>
      <c r="C75" s="14" t="s">
        <v>117</v>
      </c>
      <c r="D75" s="82" t="str">
        <f t="shared" si="2"/>
        <v>Warner Bros.</v>
      </c>
      <c r="E75" s="14" t="s">
        <v>96</v>
      </c>
      <c r="F75" s="82" t="str">
        <f t="shared" si="3"/>
        <v>Drama</v>
      </c>
      <c r="G75" s="15"/>
      <c r="H75" s="15">
        <v>35922083</v>
      </c>
      <c r="I75" s="15">
        <v>42285169</v>
      </c>
      <c r="J75" s="15">
        <v>30500000</v>
      </c>
      <c r="K75" s="15">
        <v>12428204</v>
      </c>
      <c r="L75" s="15">
        <v>75000000</v>
      </c>
    </row>
    <row r="76" spans="1:12" ht="17">
      <c r="A76" s="1">
        <v>75</v>
      </c>
      <c r="B76" s="13" t="s">
        <v>195</v>
      </c>
      <c r="C76" s="14" t="s">
        <v>128</v>
      </c>
      <c r="D76" s="82" t="str">
        <f t="shared" si="2"/>
        <v>Fox Searchlight</v>
      </c>
      <c r="E76" s="14" t="s">
        <v>96</v>
      </c>
      <c r="F76" s="82" t="str">
        <f t="shared" si="3"/>
        <v>Drama</v>
      </c>
      <c r="G76" s="15"/>
      <c r="H76" s="15"/>
      <c r="I76" s="15">
        <v>9445857</v>
      </c>
      <c r="J76" s="15">
        <v>9551317</v>
      </c>
      <c r="K76" s="15"/>
      <c r="L76" s="15">
        <v>150000</v>
      </c>
    </row>
    <row r="77" spans="1:12" ht="17">
      <c r="A77" s="1">
        <v>76</v>
      </c>
      <c r="B77" s="13" t="s">
        <v>196</v>
      </c>
      <c r="C77" s="14" t="s">
        <v>115</v>
      </c>
      <c r="D77" s="82" t="str">
        <f t="shared" si="2"/>
        <v>others</v>
      </c>
      <c r="E77" s="14" t="s">
        <v>130</v>
      </c>
      <c r="F77" s="82" t="str">
        <f t="shared" si="3"/>
        <v>Thriller/Suspense</v>
      </c>
      <c r="G77" s="15">
        <v>27194364</v>
      </c>
      <c r="H77" s="15">
        <v>43085763</v>
      </c>
      <c r="I77" s="15">
        <v>80209692</v>
      </c>
      <c r="J77" s="15">
        <v>37363351</v>
      </c>
      <c r="K77" s="15">
        <v>34408161</v>
      </c>
      <c r="L77" s="15">
        <v>20000000</v>
      </c>
    </row>
    <row r="78" spans="1:12" ht="17">
      <c r="A78" s="1">
        <v>77</v>
      </c>
      <c r="B78" s="13" t="s">
        <v>197</v>
      </c>
      <c r="C78" s="14" t="s">
        <v>176</v>
      </c>
      <c r="D78" s="82" t="str">
        <f t="shared" si="2"/>
        <v>others</v>
      </c>
      <c r="E78" s="14" t="s">
        <v>118</v>
      </c>
      <c r="F78" s="82" t="str">
        <f t="shared" si="3"/>
        <v>Comedy</v>
      </c>
      <c r="G78" s="15"/>
      <c r="H78" s="15"/>
      <c r="I78" s="15">
        <v>32886940</v>
      </c>
      <c r="J78" s="15">
        <v>7991682</v>
      </c>
      <c r="K78" s="15">
        <v>19013476</v>
      </c>
      <c r="L78" s="15" t="s">
        <v>97</v>
      </c>
    </row>
    <row r="79" spans="1:12" ht="17">
      <c r="A79" s="1">
        <v>78</v>
      </c>
      <c r="B79" s="13" t="s">
        <v>198</v>
      </c>
      <c r="C79" s="14" t="s">
        <v>126</v>
      </c>
      <c r="D79" s="82" t="str">
        <f t="shared" si="2"/>
        <v>20th Century Fox</v>
      </c>
      <c r="E79" s="14" t="s">
        <v>118</v>
      </c>
      <c r="F79" s="82" t="str">
        <f t="shared" si="3"/>
        <v>Comedy</v>
      </c>
      <c r="G79" s="15">
        <v>234596</v>
      </c>
      <c r="H79" s="15">
        <v>351327</v>
      </c>
      <c r="I79" s="15">
        <v>444093</v>
      </c>
      <c r="J79" s="15">
        <v>41106</v>
      </c>
      <c r="K79" s="15"/>
      <c r="L79" s="15" t="s">
        <v>97</v>
      </c>
    </row>
    <row r="80" spans="1:12" ht="17">
      <c r="A80" s="1">
        <v>79</v>
      </c>
      <c r="B80" s="13" t="s">
        <v>199</v>
      </c>
      <c r="C80" s="14" t="s">
        <v>115</v>
      </c>
      <c r="D80" s="82" t="str">
        <f t="shared" si="2"/>
        <v>others</v>
      </c>
      <c r="E80" s="14" t="s">
        <v>118</v>
      </c>
      <c r="F80" s="82" t="str">
        <f t="shared" si="3"/>
        <v>Comedy</v>
      </c>
      <c r="G80" s="15">
        <v>8792476</v>
      </c>
      <c r="H80" s="15">
        <v>12534240</v>
      </c>
      <c r="I80" s="15">
        <v>13938332</v>
      </c>
      <c r="J80" s="15">
        <v>396069</v>
      </c>
      <c r="K80" s="15">
        <v>23972256</v>
      </c>
      <c r="L80" s="15">
        <v>25000000</v>
      </c>
    </row>
    <row r="81" spans="1:12" ht="17">
      <c r="A81" s="1">
        <v>80</v>
      </c>
      <c r="B81" s="13" t="s">
        <v>200</v>
      </c>
      <c r="C81" s="14" t="s">
        <v>126</v>
      </c>
      <c r="D81" s="82" t="str">
        <f t="shared" si="2"/>
        <v>20th Century Fox</v>
      </c>
      <c r="E81" s="14" t="s">
        <v>107</v>
      </c>
      <c r="F81" s="82" t="str">
        <f t="shared" si="3"/>
        <v>Adventure</v>
      </c>
      <c r="G81" s="15"/>
      <c r="H81" s="15"/>
      <c r="I81" s="15">
        <v>195330621</v>
      </c>
      <c r="J81" s="15">
        <v>456568661</v>
      </c>
      <c r="K81" s="15">
        <v>131324982</v>
      </c>
      <c r="L81" s="15">
        <v>75000000</v>
      </c>
    </row>
    <row r="82" spans="1:12" ht="17">
      <c r="A82" s="1">
        <v>81</v>
      </c>
      <c r="B82" s="13" t="s">
        <v>201</v>
      </c>
      <c r="C82" s="14" t="s">
        <v>163</v>
      </c>
      <c r="D82" s="82" t="str">
        <f t="shared" si="2"/>
        <v>others</v>
      </c>
      <c r="E82" s="14" t="s">
        <v>130</v>
      </c>
      <c r="F82" s="82" t="str">
        <f t="shared" si="3"/>
        <v>Thriller/Suspense</v>
      </c>
      <c r="G82" s="15">
        <v>11013531</v>
      </c>
      <c r="H82" s="15">
        <v>17004815</v>
      </c>
      <c r="I82" s="15">
        <v>23364784</v>
      </c>
      <c r="J82" s="15">
        <v>14800000</v>
      </c>
      <c r="K82" s="15">
        <v>26301459</v>
      </c>
      <c r="L82" s="15">
        <v>20000000</v>
      </c>
    </row>
    <row r="83" spans="1:12" ht="17">
      <c r="A83" s="1">
        <v>82</v>
      </c>
      <c r="B83" s="13" t="s">
        <v>202</v>
      </c>
      <c r="C83" s="14" t="s">
        <v>115</v>
      </c>
      <c r="D83" s="82" t="str">
        <f t="shared" si="2"/>
        <v>others</v>
      </c>
      <c r="E83" s="14" t="s">
        <v>118</v>
      </c>
      <c r="F83" s="82" t="str">
        <f t="shared" si="3"/>
        <v>Comedy</v>
      </c>
      <c r="G83" s="15">
        <v>24016098</v>
      </c>
      <c r="H83" s="15">
        <v>38506651</v>
      </c>
      <c r="I83" s="15">
        <v>72779000</v>
      </c>
      <c r="J83" s="15">
        <v>43839084</v>
      </c>
      <c r="K83" s="15">
        <v>64992667</v>
      </c>
      <c r="L83" s="15">
        <v>51000000</v>
      </c>
    </row>
    <row r="84" spans="1:12" ht="17">
      <c r="A84" s="1">
        <v>83</v>
      </c>
      <c r="B84" s="13" t="s">
        <v>203</v>
      </c>
      <c r="C84" s="14" t="s">
        <v>128</v>
      </c>
      <c r="D84" s="82" t="str">
        <f t="shared" si="2"/>
        <v>Fox Searchlight</v>
      </c>
      <c r="E84" s="14" t="s">
        <v>100</v>
      </c>
      <c r="F84" s="82" t="str">
        <f t="shared" si="3"/>
        <v>Action</v>
      </c>
      <c r="G84" s="15">
        <v>68234</v>
      </c>
      <c r="H84" s="15">
        <v>166581</v>
      </c>
      <c r="I84" s="15">
        <v>459095</v>
      </c>
      <c r="J84" s="15">
        <v>38411815</v>
      </c>
      <c r="K84" s="15">
        <v>4060608</v>
      </c>
      <c r="L84" s="15" t="s">
        <v>97</v>
      </c>
    </row>
    <row r="85" spans="1:12" ht="17">
      <c r="A85" s="1">
        <v>84</v>
      </c>
      <c r="B85" s="13" t="s">
        <v>204</v>
      </c>
      <c r="C85" s="14" t="s">
        <v>92</v>
      </c>
      <c r="D85" s="82" t="str">
        <f t="shared" si="2"/>
        <v>others</v>
      </c>
      <c r="E85" s="14" t="s">
        <v>96</v>
      </c>
      <c r="F85" s="82" t="str">
        <f t="shared" si="3"/>
        <v>Drama</v>
      </c>
      <c r="G85" s="15">
        <v>5571313</v>
      </c>
      <c r="H85" s="15"/>
      <c r="I85" s="15">
        <v>13040527</v>
      </c>
      <c r="J85" s="15">
        <v>55787</v>
      </c>
      <c r="K85" s="15">
        <v>16841759</v>
      </c>
      <c r="L85" s="15" t="s">
        <v>97</v>
      </c>
    </row>
    <row r="86" spans="1:12" ht="17">
      <c r="A86" s="1">
        <v>85</v>
      </c>
      <c r="B86" s="13" t="s">
        <v>205</v>
      </c>
      <c r="C86" s="14" t="s">
        <v>126</v>
      </c>
      <c r="D86" s="82" t="str">
        <f t="shared" si="2"/>
        <v>20th Century Fox</v>
      </c>
      <c r="E86" s="14" t="s">
        <v>107</v>
      </c>
      <c r="F86" s="82" t="str">
        <f t="shared" si="3"/>
        <v>Adventure</v>
      </c>
      <c r="G86" s="15">
        <v>6844371</v>
      </c>
      <c r="H86" s="15">
        <v>12125203</v>
      </c>
      <c r="I86" s="15">
        <v>14523101</v>
      </c>
      <c r="J86" s="15">
        <v>1596538</v>
      </c>
      <c r="K86" s="15">
        <v>5943446</v>
      </c>
      <c r="L86" s="15" t="s">
        <v>97</v>
      </c>
    </row>
    <row r="87" spans="1:12" ht="17">
      <c r="A87" s="1">
        <v>86</v>
      </c>
      <c r="B87" s="13" t="s">
        <v>206</v>
      </c>
      <c r="C87" s="14" t="s">
        <v>126</v>
      </c>
      <c r="D87" s="82" t="str">
        <f t="shared" si="2"/>
        <v>20th Century Fox</v>
      </c>
      <c r="E87" s="14" t="s">
        <v>100</v>
      </c>
      <c r="F87" s="82" t="str">
        <f t="shared" si="3"/>
        <v>Action</v>
      </c>
      <c r="G87" s="15">
        <v>8822674</v>
      </c>
      <c r="H87" s="15">
        <v>13555127</v>
      </c>
      <c r="I87" s="15">
        <v>18844784</v>
      </c>
      <c r="J87" s="15">
        <v>3320824</v>
      </c>
      <c r="K87" s="15">
        <v>26752947</v>
      </c>
      <c r="L87" s="15">
        <v>15000000</v>
      </c>
    </row>
    <row r="88" spans="1:12" ht="17">
      <c r="A88" s="1">
        <v>87</v>
      </c>
      <c r="B88" s="13" t="s">
        <v>207</v>
      </c>
      <c r="C88" s="14" t="s">
        <v>109</v>
      </c>
      <c r="D88" s="82" t="str">
        <f t="shared" si="2"/>
        <v>others</v>
      </c>
      <c r="E88" s="14" t="s">
        <v>118</v>
      </c>
      <c r="F88" s="82" t="str">
        <f t="shared" si="3"/>
        <v>Comedy</v>
      </c>
      <c r="G88" s="15">
        <v>10554778</v>
      </c>
      <c r="H88" s="15">
        <v>15065677</v>
      </c>
      <c r="I88" s="15">
        <v>17807569</v>
      </c>
      <c r="J88" s="15"/>
      <c r="K88" s="15"/>
      <c r="L88" s="15">
        <v>20000000</v>
      </c>
    </row>
    <row r="89" spans="1:12" ht="17">
      <c r="A89" s="1">
        <v>88</v>
      </c>
      <c r="B89" s="13" t="s">
        <v>208</v>
      </c>
      <c r="C89" s="14" t="s">
        <v>209</v>
      </c>
      <c r="D89" s="82" t="str">
        <f t="shared" si="2"/>
        <v>others</v>
      </c>
      <c r="E89" s="14" t="s">
        <v>93</v>
      </c>
      <c r="F89" s="82" t="str">
        <f t="shared" si="3"/>
        <v>others</v>
      </c>
      <c r="G89" s="15"/>
      <c r="H89" s="15"/>
      <c r="I89" s="15">
        <v>16235738</v>
      </c>
      <c r="J89" s="15"/>
      <c r="K89" s="15"/>
      <c r="L89" s="15">
        <v>9000000</v>
      </c>
    </row>
    <row r="90" spans="1:12" ht="17">
      <c r="A90" s="1">
        <v>89</v>
      </c>
      <c r="B90" s="13" t="s">
        <v>210</v>
      </c>
      <c r="C90" s="14" t="s">
        <v>126</v>
      </c>
      <c r="D90" s="82" t="str">
        <f t="shared" si="2"/>
        <v>20th Century Fox</v>
      </c>
      <c r="E90" s="14" t="s">
        <v>118</v>
      </c>
      <c r="F90" s="82" t="str">
        <f t="shared" si="3"/>
        <v>Comedy</v>
      </c>
      <c r="G90" s="15"/>
      <c r="H90" s="15"/>
      <c r="I90" s="15">
        <v>124740460</v>
      </c>
      <c r="J90" s="15">
        <v>201810634</v>
      </c>
      <c r="K90" s="15">
        <v>95831660</v>
      </c>
      <c r="L90" s="15">
        <v>35000000</v>
      </c>
    </row>
    <row r="91" spans="1:12" ht="17">
      <c r="A91" s="1">
        <v>90</v>
      </c>
      <c r="B91" s="13" t="s">
        <v>211</v>
      </c>
      <c r="C91" s="14" t="s">
        <v>109</v>
      </c>
      <c r="D91" s="82" t="str">
        <f t="shared" si="2"/>
        <v>others</v>
      </c>
      <c r="E91" s="14" t="s">
        <v>118</v>
      </c>
      <c r="F91" s="82" t="str">
        <f t="shared" si="3"/>
        <v>Comedy</v>
      </c>
      <c r="G91" s="15">
        <v>10151376</v>
      </c>
      <c r="H91" s="15"/>
      <c r="I91" s="15">
        <v>25926673</v>
      </c>
      <c r="J91" s="15">
        <v>20064522</v>
      </c>
      <c r="K91" s="15">
        <v>37541232</v>
      </c>
      <c r="L91" s="15" t="s">
        <v>97</v>
      </c>
    </row>
    <row r="92" spans="1:12" ht="17">
      <c r="A92" s="1">
        <v>91</v>
      </c>
      <c r="B92" s="13" t="s">
        <v>212</v>
      </c>
      <c r="C92" s="14" t="s">
        <v>117</v>
      </c>
      <c r="D92" s="82" t="str">
        <f t="shared" si="2"/>
        <v>Warner Bros.</v>
      </c>
      <c r="E92" s="14" t="s">
        <v>100</v>
      </c>
      <c r="F92" s="82" t="str">
        <f t="shared" si="3"/>
        <v>Action</v>
      </c>
      <c r="G92" s="15">
        <v>12119786</v>
      </c>
      <c r="H92" s="15">
        <v>22002750</v>
      </c>
      <c r="I92" s="15">
        <v>57377916</v>
      </c>
      <c r="J92" s="15">
        <v>114000000</v>
      </c>
      <c r="K92" s="15">
        <v>62525527</v>
      </c>
      <c r="L92" s="15">
        <v>100000000</v>
      </c>
    </row>
    <row r="93" spans="1:12" ht="17">
      <c r="A93" s="1">
        <v>92</v>
      </c>
      <c r="B93" s="13" t="s">
        <v>213</v>
      </c>
      <c r="C93" s="14" t="s">
        <v>102</v>
      </c>
      <c r="D93" s="82" t="str">
        <f t="shared" si="2"/>
        <v>Sony Pictures</v>
      </c>
      <c r="E93" s="14" t="s">
        <v>96</v>
      </c>
      <c r="F93" s="82" t="str">
        <f t="shared" si="3"/>
        <v>Drama</v>
      </c>
      <c r="G93" s="15">
        <v>9630847</v>
      </c>
      <c r="H93" s="15">
        <v>14896332</v>
      </c>
      <c r="I93" s="15">
        <v>19661987</v>
      </c>
      <c r="J93" s="15">
        <v>420000</v>
      </c>
      <c r="K93" s="15">
        <v>15941535</v>
      </c>
      <c r="L93" s="15">
        <v>20000000</v>
      </c>
    </row>
    <row r="94" spans="1:12" ht="17">
      <c r="A94" s="1">
        <v>93</v>
      </c>
      <c r="B94" s="13" t="s">
        <v>214</v>
      </c>
      <c r="C94" s="14" t="s">
        <v>140</v>
      </c>
      <c r="D94" s="82" t="str">
        <f t="shared" si="2"/>
        <v>Universal</v>
      </c>
      <c r="E94" s="14" t="s">
        <v>130</v>
      </c>
      <c r="F94" s="82" t="str">
        <f t="shared" si="3"/>
        <v>Thriller/Suspense</v>
      </c>
      <c r="G94" s="15">
        <v>12820690</v>
      </c>
      <c r="H94" s="15">
        <v>18613540</v>
      </c>
      <c r="I94" s="15">
        <v>22672813</v>
      </c>
      <c r="J94" s="15">
        <v>24000000</v>
      </c>
      <c r="K94" s="15">
        <v>12345224</v>
      </c>
      <c r="L94" s="15">
        <v>60000000</v>
      </c>
    </row>
    <row r="95" spans="1:12" ht="17">
      <c r="A95" s="1">
        <v>94</v>
      </c>
      <c r="B95" s="13" t="s">
        <v>215</v>
      </c>
      <c r="C95" s="14" t="s">
        <v>126</v>
      </c>
      <c r="D95" s="82" t="str">
        <f t="shared" si="2"/>
        <v>20th Century Fox</v>
      </c>
      <c r="E95" s="14" t="s">
        <v>118</v>
      </c>
      <c r="F95" s="82" t="str">
        <f t="shared" si="3"/>
        <v>Comedy</v>
      </c>
      <c r="G95" s="15">
        <v>12662896</v>
      </c>
      <c r="H95" s="15">
        <v>17729833</v>
      </c>
      <c r="I95" s="15">
        <v>20342161</v>
      </c>
      <c r="J95" s="15"/>
      <c r="K95" s="15"/>
      <c r="L95" s="15" t="s">
        <v>97</v>
      </c>
    </row>
    <row r="96" spans="1:12" ht="17">
      <c r="A96" s="1">
        <v>95</v>
      </c>
      <c r="B96" s="13" t="s">
        <v>216</v>
      </c>
      <c r="C96" s="14" t="s">
        <v>126</v>
      </c>
      <c r="D96" s="82" t="str">
        <f t="shared" si="2"/>
        <v>20th Century Fox</v>
      </c>
      <c r="E96" s="14" t="s">
        <v>100</v>
      </c>
      <c r="F96" s="82" t="str">
        <f t="shared" si="3"/>
        <v>Action</v>
      </c>
      <c r="G96" s="15"/>
      <c r="H96" s="15">
        <v>88674537</v>
      </c>
      <c r="I96" s="15">
        <v>134529403</v>
      </c>
      <c r="J96" s="15">
        <v>249002061</v>
      </c>
      <c r="K96" s="15">
        <v>100735780</v>
      </c>
      <c r="L96" s="15">
        <v>110000000</v>
      </c>
    </row>
    <row r="97" spans="1:12" ht="17">
      <c r="A97" s="1">
        <v>96</v>
      </c>
      <c r="B97" s="13" t="s">
        <v>217</v>
      </c>
      <c r="C97" s="14" t="s">
        <v>128</v>
      </c>
      <c r="D97" s="82" t="str">
        <f t="shared" si="2"/>
        <v>Fox Searchlight</v>
      </c>
      <c r="E97" s="14" t="s">
        <v>118</v>
      </c>
      <c r="F97" s="82" t="str">
        <f t="shared" si="3"/>
        <v>Comedy</v>
      </c>
      <c r="G97" s="15">
        <v>255827</v>
      </c>
      <c r="H97" s="15">
        <v>655122</v>
      </c>
      <c r="I97" s="15">
        <v>1530535</v>
      </c>
      <c r="J97" s="15">
        <v>1017843</v>
      </c>
      <c r="K97" s="15"/>
      <c r="L97" s="15">
        <v>9000000</v>
      </c>
    </row>
    <row r="98" spans="1:12" ht="17">
      <c r="A98" s="1">
        <v>97</v>
      </c>
      <c r="B98" s="13" t="s">
        <v>218</v>
      </c>
      <c r="C98" s="14" t="s">
        <v>117</v>
      </c>
      <c r="D98" s="82" t="str">
        <f t="shared" si="2"/>
        <v>Warner Bros.</v>
      </c>
      <c r="E98" s="14" t="s">
        <v>130</v>
      </c>
      <c r="F98" s="82" t="str">
        <f t="shared" si="3"/>
        <v>Thriller/Suspense</v>
      </c>
      <c r="G98" s="15">
        <v>13371125</v>
      </c>
      <c r="H98" s="15">
        <v>18628666</v>
      </c>
      <c r="I98" s="15">
        <v>24413467</v>
      </c>
      <c r="J98" s="15">
        <v>13308360</v>
      </c>
      <c r="K98" s="15"/>
      <c r="L98" s="15" t="s">
        <v>97</v>
      </c>
    </row>
    <row r="99" spans="1:12" ht="17">
      <c r="A99" s="1">
        <v>98</v>
      </c>
      <c r="B99" s="13" t="s">
        <v>219</v>
      </c>
      <c r="C99" s="14" t="s">
        <v>117</v>
      </c>
      <c r="D99" s="82" t="str">
        <f t="shared" si="2"/>
        <v>Warner Bros.</v>
      </c>
      <c r="E99" s="14" t="s">
        <v>96</v>
      </c>
      <c r="F99" s="82" t="str">
        <f t="shared" si="3"/>
        <v>Drama</v>
      </c>
      <c r="G99" s="15">
        <v>5580399</v>
      </c>
      <c r="H99" s="15">
        <v>8338517</v>
      </c>
      <c r="I99" s="15">
        <v>11003643</v>
      </c>
      <c r="J99" s="15"/>
      <c r="K99" s="15"/>
      <c r="L99" s="15">
        <v>13000000</v>
      </c>
    </row>
    <row r="100" spans="1:12" ht="17">
      <c r="A100" s="1">
        <v>99</v>
      </c>
      <c r="B100" s="13" t="s">
        <v>220</v>
      </c>
      <c r="C100" s="14" t="s">
        <v>92</v>
      </c>
      <c r="D100" s="82" t="str">
        <f t="shared" si="2"/>
        <v>others</v>
      </c>
      <c r="E100" s="14" t="s">
        <v>118</v>
      </c>
      <c r="F100" s="82" t="str">
        <f t="shared" si="3"/>
        <v>Comedy</v>
      </c>
      <c r="G100" s="15"/>
      <c r="H100" s="15"/>
      <c r="I100" s="15">
        <v>8334575</v>
      </c>
      <c r="J100" s="15">
        <v>5100000</v>
      </c>
      <c r="K100" s="15">
        <v>6035460</v>
      </c>
      <c r="L100" s="15" t="s">
        <v>97</v>
      </c>
    </row>
    <row r="101" spans="1:12" ht="17">
      <c r="A101" s="1">
        <v>100</v>
      </c>
      <c r="B101" s="13" t="s">
        <v>221</v>
      </c>
      <c r="C101" s="14" t="s">
        <v>106</v>
      </c>
      <c r="D101" s="82" t="str">
        <f t="shared" si="2"/>
        <v>others</v>
      </c>
      <c r="E101" s="14" t="s">
        <v>107</v>
      </c>
      <c r="F101" s="82" t="str">
        <f t="shared" si="3"/>
        <v>Adventure</v>
      </c>
      <c r="G101" s="15"/>
      <c r="H101" s="15"/>
      <c r="I101" s="15">
        <v>423315812</v>
      </c>
      <c r="J101" s="15">
        <v>642344000</v>
      </c>
      <c r="K101" s="15">
        <v>320671450</v>
      </c>
      <c r="L101" s="15">
        <v>225000000</v>
      </c>
    </row>
    <row r="102" spans="1:12" ht="17">
      <c r="A102" s="1">
        <v>101</v>
      </c>
      <c r="B102" s="13" t="s">
        <v>222</v>
      </c>
      <c r="C102" s="14" t="s">
        <v>140</v>
      </c>
      <c r="D102" s="82" t="str">
        <f t="shared" si="2"/>
        <v>Universal</v>
      </c>
      <c r="E102" s="14" t="s">
        <v>118</v>
      </c>
      <c r="F102" s="82" t="str">
        <f t="shared" si="3"/>
        <v>Comedy</v>
      </c>
      <c r="G102" s="15">
        <v>18630955</v>
      </c>
      <c r="H102" s="15">
        <v>27061120</v>
      </c>
      <c r="I102" s="15">
        <v>35662731</v>
      </c>
      <c r="J102" s="15">
        <v>20384530</v>
      </c>
      <c r="K102" s="15">
        <v>35769990</v>
      </c>
      <c r="L102" s="15">
        <v>17000000</v>
      </c>
    </row>
    <row r="103" spans="1:12" ht="17">
      <c r="A103" s="1">
        <v>102</v>
      </c>
      <c r="B103" s="13" t="s">
        <v>223</v>
      </c>
      <c r="C103" s="14" t="s">
        <v>117</v>
      </c>
      <c r="D103" s="82" t="str">
        <f t="shared" si="2"/>
        <v>Warner Bros.</v>
      </c>
      <c r="E103" s="14" t="s">
        <v>118</v>
      </c>
      <c r="F103" s="82" t="str">
        <f t="shared" si="3"/>
        <v>Comedy</v>
      </c>
      <c r="G103" s="15"/>
      <c r="H103" s="15">
        <v>31442050</v>
      </c>
      <c r="I103" s="15">
        <v>43792641</v>
      </c>
      <c r="J103" s="15">
        <v>27000000</v>
      </c>
      <c r="K103" s="15">
        <v>22727928</v>
      </c>
      <c r="L103" s="15">
        <v>35000000</v>
      </c>
    </row>
    <row r="104" spans="1:12" ht="17">
      <c r="A104" s="1">
        <v>103</v>
      </c>
      <c r="B104" s="13" t="s">
        <v>224</v>
      </c>
      <c r="C104" s="14" t="s">
        <v>161</v>
      </c>
      <c r="D104" s="82" t="str">
        <f t="shared" si="2"/>
        <v>others</v>
      </c>
      <c r="E104" s="14" t="s">
        <v>93</v>
      </c>
      <c r="F104" s="82" t="str">
        <f t="shared" si="3"/>
        <v>others</v>
      </c>
      <c r="G104" s="15">
        <v>15460828</v>
      </c>
      <c r="H104" s="15">
        <v>21320000</v>
      </c>
      <c r="I104" s="15">
        <v>25031037</v>
      </c>
      <c r="J104" s="15">
        <v>25156752</v>
      </c>
      <c r="K104" s="15">
        <v>31032170</v>
      </c>
      <c r="L104" s="15">
        <v>53000000</v>
      </c>
    </row>
    <row r="105" spans="1:12" ht="17">
      <c r="A105" s="1">
        <v>104</v>
      </c>
      <c r="B105" s="13" t="s">
        <v>225</v>
      </c>
      <c r="C105" s="14" t="s">
        <v>126</v>
      </c>
      <c r="D105" s="82" t="str">
        <f t="shared" si="2"/>
        <v>20th Century Fox</v>
      </c>
      <c r="E105" s="14" t="s">
        <v>107</v>
      </c>
      <c r="F105" s="82" t="str">
        <f t="shared" si="3"/>
        <v>Adventure</v>
      </c>
      <c r="G105" s="15">
        <v>6360568</v>
      </c>
      <c r="H105" s="15">
        <v>8895535</v>
      </c>
      <c r="I105" s="15">
        <v>10232081</v>
      </c>
      <c r="J105" s="15">
        <v>20590780</v>
      </c>
      <c r="K105" s="15">
        <v>27357887</v>
      </c>
      <c r="L105" s="15" t="s">
        <v>97</v>
      </c>
    </row>
    <row r="106" spans="1:12" ht="17">
      <c r="A106" s="1">
        <v>105</v>
      </c>
      <c r="B106" s="13" t="s">
        <v>226</v>
      </c>
      <c r="C106" s="14" t="s">
        <v>126</v>
      </c>
      <c r="D106" s="82" t="str">
        <f t="shared" si="2"/>
        <v>20th Century Fox</v>
      </c>
      <c r="E106" s="14" t="s">
        <v>118</v>
      </c>
      <c r="F106" s="82" t="str">
        <f t="shared" si="3"/>
        <v>Comedy</v>
      </c>
      <c r="G106" s="15">
        <v>102949705</v>
      </c>
      <c r="H106" s="15">
        <v>141112342</v>
      </c>
      <c r="I106" s="15">
        <v>183135014</v>
      </c>
      <c r="J106" s="15">
        <v>343936008</v>
      </c>
      <c r="K106" s="15">
        <v>96337909</v>
      </c>
      <c r="L106" s="15">
        <v>72500000</v>
      </c>
    </row>
    <row r="107" spans="1:12" ht="17">
      <c r="A107" s="1">
        <v>106</v>
      </c>
      <c r="B107" s="13" t="s">
        <v>227</v>
      </c>
      <c r="C107" s="14" t="s">
        <v>228</v>
      </c>
      <c r="D107" s="82" t="str">
        <f t="shared" si="2"/>
        <v>others</v>
      </c>
      <c r="E107" s="14" t="s">
        <v>110</v>
      </c>
      <c r="F107" s="82" t="str">
        <f t="shared" si="3"/>
        <v>others</v>
      </c>
      <c r="G107" s="15">
        <v>6795</v>
      </c>
      <c r="H107" s="15"/>
      <c r="I107" s="15">
        <v>6795</v>
      </c>
      <c r="J107" s="15"/>
      <c r="K107" s="15"/>
      <c r="L107" s="15" t="s">
        <v>97</v>
      </c>
    </row>
    <row r="108" spans="1:12" ht="17">
      <c r="A108" s="1">
        <v>107</v>
      </c>
      <c r="B108" s="13" t="s">
        <v>229</v>
      </c>
      <c r="C108" s="14" t="s">
        <v>126</v>
      </c>
      <c r="D108" s="82" t="str">
        <f t="shared" si="2"/>
        <v>20th Century Fox</v>
      </c>
      <c r="E108" s="14" t="s">
        <v>93</v>
      </c>
      <c r="F108" s="82" t="str">
        <f t="shared" si="3"/>
        <v>others</v>
      </c>
      <c r="G108" s="15"/>
      <c r="H108" s="15"/>
      <c r="I108" s="15">
        <v>54607383</v>
      </c>
      <c r="J108" s="15">
        <v>65000000</v>
      </c>
      <c r="K108" s="15">
        <v>10459743</v>
      </c>
      <c r="L108" s="15">
        <v>25000000</v>
      </c>
    </row>
    <row r="109" spans="1:12" ht="17">
      <c r="A109" s="1">
        <v>108</v>
      </c>
      <c r="B109" s="13" t="s">
        <v>230</v>
      </c>
      <c r="C109" s="14" t="s">
        <v>102</v>
      </c>
      <c r="D109" s="82" t="str">
        <f t="shared" si="2"/>
        <v>Sony Pictures</v>
      </c>
      <c r="E109" s="14" t="s">
        <v>124</v>
      </c>
      <c r="F109" s="82" t="str">
        <f t="shared" si="3"/>
        <v>others</v>
      </c>
      <c r="G109" s="15">
        <v>9311010</v>
      </c>
      <c r="H109" s="15">
        <v>12646624</v>
      </c>
      <c r="I109" s="15">
        <v>15432542</v>
      </c>
      <c r="J109" s="15"/>
      <c r="K109" s="15"/>
      <c r="L109" s="15" t="s">
        <v>97</v>
      </c>
    </row>
    <row r="110" spans="1:12" ht="17">
      <c r="A110" s="1">
        <v>109</v>
      </c>
      <c r="B110" s="13" t="s">
        <v>231</v>
      </c>
      <c r="C110" s="14" t="s">
        <v>99</v>
      </c>
      <c r="D110" s="82" t="str">
        <f t="shared" si="2"/>
        <v>others</v>
      </c>
      <c r="E110" s="14" t="s">
        <v>96</v>
      </c>
      <c r="F110" s="82" t="str">
        <f t="shared" si="3"/>
        <v>Drama</v>
      </c>
      <c r="G110" s="15"/>
      <c r="H110" s="15"/>
      <c r="I110" s="15">
        <v>4548331</v>
      </c>
      <c r="J110" s="15"/>
      <c r="K110" s="15"/>
      <c r="L110" s="15" t="s">
        <v>97</v>
      </c>
    </row>
    <row r="111" spans="1:12" ht="17">
      <c r="A111" s="1">
        <v>110</v>
      </c>
      <c r="B111" s="13" t="s">
        <v>232</v>
      </c>
      <c r="C111" s="14" t="s">
        <v>140</v>
      </c>
      <c r="D111" s="82" t="str">
        <f t="shared" si="2"/>
        <v>Universal</v>
      </c>
      <c r="E111" s="14" t="s">
        <v>124</v>
      </c>
      <c r="F111" s="82" t="str">
        <f t="shared" si="3"/>
        <v>others</v>
      </c>
      <c r="G111" s="15">
        <v>46223940</v>
      </c>
      <c r="H111" s="15">
        <v>75946815</v>
      </c>
      <c r="I111" s="15">
        <v>148761765</v>
      </c>
      <c r="J111" s="15">
        <v>70232344</v>
      </c>
      <c r="K111" s="15">
        <v>117411877</v>
      </c>
      <c r="L111" s="15">
        <v>27500000</v>
      </c>
    </row>
    <row r="112" spans="1:12" ht="17">
      <c r="A112" s="1">
        <v>111</v>
      </c>
      <c r="B112" s="13" t="s">
        <v>233</v>
      </c>
      <c r="C112" s="14" t="s">
        <v>234</v>
      </c>
      <c r="D112" s="82" t="str">
        <f t="shared" si="2"/>
        <v>others</v>
      </c>
      <c r="E112" s="14" t="s">
        <v>96</v>
      </c>
      <c r="F112" s="82" t="str">
        <f t="shared" si="3"/>
        <v>Drama</v>
      </c>
      <c r="G112" s="15">
        <v>13083004</v>
      </c>
      <c r="H112" s="15">
        <v>19461440</v>
      </c>
      <c r="I112" s="15">
        <v>24633730</v>
      </c>
      <c r="J112" s="15">
        <v>42000000</v>
      </c>
      <c r="K112" s="15">
        <v>30497752</v>
      </c>
      <c r="L112" s="15" t="s">
        <v>97</v>
      </c>
    </row>
    <row r="113" spans="1:12" ht="17">
      <c r="A113" s="1">
        <v>112</v>
      </c>
      <c r="B113" s="13" t="s">
        <v>235</v>
      </c>
      <c r="C113" s="14" t="s">
        <v>106</v>
      </c>
      <c r="D113" s="82" t="str">
        <f t="shared" si="2"/>
        <v>others</v>
      </c>
      <c r="E113" s="14" t="s">
        <v>100</v>
      </c>
      <c r="F113" s="82" t="str">
        <f t="shared" si="3"/>
        <v>Action</v>
      </c>
      <c r="G113" s="15">
        <v>22751717</v>
      </c>
      <c r="H113" s="15">
        <v>35265924</v>
      </c>
      <c r="I113" s="15">
        <v>55011732</v>
      </c>
      <c r="J113" s="15">
        <v>32000000</v>
      </c>
      <c r="K113" s="15">
        <v>53922172</v>
      </c>
      <c r="L113" s="15" t="s">
        <v>97</v>
      </c>
    </row>
    <row r="114" spans="1:12" ht="17">
      <c r="A114" s="1">
        <v>113</v>
      </c>
      <c r="B114" s="13" t="s">
        <v>236</v>
      </c>
      <c r="C114" s="14" t="s">
        <v>128</v>
      </c>
      <c r="D114" s="82" t="str">
        <f t="shared" si="2"/>
        <v>Fox Searchlight</v>
      </c>
      <c r="E114" s="14" t="s">
        <v>96</v>
      </c>
      <c r="F114" s="82" t="str">
        <f t="shared" si="3"/>
        <v>Drama</v>
      </c>
      <c r="G114" s="15"/>
      <c r="H114" s="15"/>
      <c r="I114" s="15">
        <v>5529144</v>
      </c>
      <c r="J114" s="15">
        <v>2590061</v>
      </c>
      <c r="K114" s="15"/>
      <c r="L114" s="15" t="s">
        <v>97</v>
      </c>
    </row>
    <row r="115" spans="1:12" ht="17">
      <c r="A115" s="1">
        <v>114</v>
      </c>
      <c r="B115" s="13" t="s">
        <v>237</v>
      </c>
      <c r="C115" s="14" t="s">
        <v>140</v>
      </c>
      <c r="D115" s="82" t="str">
        <f t="shared" si="2"/>
        <v>Universal</v>
      </c>
      <c r="E115" s="14" t="s">
        <v>118</v>
      </c>
      <c r="F115" s="82" t="str">
        <f t="shared" si="3"/>
        <v>Comedy</v>
      </c>
      <c r="G115" s="15">
        <v>14641880</v>
      </c>
      <c r="H115" s="15">
        <v>23510200</v>
      </c>
      <c r="I115" s="15">
        <v>36580083</v>
      </c>
      <c r="J115" s="15">
        <v>1734720</v>
      </c>
      <c r="K115" s="15">
        <v>37827956</v>
      </c>
      <c r="L115" s="15" t="s">
        <v>97</v>
      </c>
    </row>
    <row r="116" spans="1:12" ht="17">
      <c r="A116" s="1">
        <v>115</v>
      </c>
      <c r="B116" s="13" t="s">
        <v>238</v>
      </c>
      <c r="C116" s="14" t="s">
        <v>117</v>
      </c>
      <c r="D116" s="82" t="str">
        <f t="shared" si="2"/>
        <v>Warner Bros.</v>
      </c>
      <c r="E116" s="14" t="s">
        <v>124</v>
      </c>
      <c r="F116" s="82" t="str">
        <f t="shared" si="3"/>
        <v>others</v>
      </c>
      <c r="G116" s="15"/>
      <c r="H116" s="15"/>
      <c r="I116" s="15">
        <v>50572589</v>
      </c>
      <c r="J116" s="15">
        <v>94983557</v>
      </c>
      <c r="K116" s="15">
        <v>21129239</v>
      </c>
      <c r="L116" s="15">
        <v>40000000</v>
      </c>
    </row>
    <row r="117" spans="1:12" ht="17">
      <c r="A117" s="1">
        <v>116</v>
      </c>
      <c r="B117" s="13" t="s">
        <v>239</v>
      </c>
      <c r="C117" s="14" t="s">
        <v>140</v>
      </c>
      <c r="D117" s="82" t="str">
        <f t="shared" si="2"/>
        <v>Universal</v>
      </c>
      <c r="E117" s="14" t="s">
        <v>118</v>
      </c>
      <c r="F117" s="82" t="str">
        <f t="shared" si="3"/>
        <v>Comedy</v>
      </c>
      <c r="G117" s="15"/>
      <c r="H117" s="15"/>
      <c r="I117" s="15">
        <v>75802010</v>
      </c>
      <c r="J117" s="15">
        <v>54600000</v>
      </c>
      <c r="K117" s="15">
        <v>41628625</v>
      </c>
      <c r="L117" s="15">
        <v>54000000</v>
      </c>
    </row>
    <row r="118" spans="1:12" ht="17">
      <c r="A118" s="1">
        <v>117</v>
      </c>
      <c r="B118" s="13" t="s">
        <v>240</v>
      </c>
      <c r="C118" s="14" t="s">
        <v>126</v>
      </c>
      <c r="D118" s="82" t="str">
        <f t="shared" si="2"/>
        <v>20th Century Fox</v>
      </c>
      <c r="E118" s="14" t="s">
        <v>107</v>
      </c>
      <c r="F118" s="82" t="str">
        <f t="shared" si="3"/>
        <v>Adventure</v>
      </c>
      <c r="G118" s="15">
        <v>30495702</v>
      </c>
      <c r="H118" s="15">
        <v>48213849</v>
      </c>
      <c r="I118" s="15">
        <v>75030163</v>
      </c>
      <c r="J118" s="15">
        <v>174457952</v>
      </c>
      <c r="K118" s="15">
        <v>87654390</v>
      </c>
      <c r="L118" s="15">
        <v>100000000</v>
      </c>
    </row>
    <row r="119" spans="1:12" ht="17">
      <c r="A119" s="1">
        <v>118</v>
      </c>
      <c r="B119" s="13" t="s">
        <v>241</v>
      </c>
      <c r="C119" s="14" t="s">
        <v>106</v>
      </c>
      <c r="D119" s="82" t="str">
        <f t="shared" si="2"/>
        <v>others</v>
      </c>
      <c r="E119" s="14" t="s">
        <v>107</v>
      </c>
      <c r="F119" s="82" t="str">
        <f t="shared" si="3"/>
        <v>Adventure</v>
      </c>
      <c r="G119" s="15">
        <v>7716473</v>
      </c>
      <c r="H119" s="15"/>
      <c r="I119" s="15">
        <v>10597734</v>
      </c>
      <c r="J119" s="15">
        <v>1000000</v>
      </c>
      <c r="K119" s="15">
        <v>4982989</v>
      </c>
      <c r="L119" s="15" t="s">
        <v>97</v>
      </c>
    </row>
    <row r="120" spans="1:12" ht="17">
      <c r="A120" s="1">
        <v>119</v>
      </c>
      <c r="B120" s="13" t="s">
        <v>242</v>
      </c>
      <c r="C120" s="14" t="s">
        <v>126</v>
      </c>
      <c r="D120" s="82" t="str">
        <f t="shared" si="2"/>
        <v>20th Century Fox</v>
      </c>
      <c r="E120" s="14" t="s">
        <v>118</v>
      </c>
      <c r="F120" s="82" t="str">
        <f t="shared" si="3"/>
        <v>Comedy</v>
      </c>
      <c r="G120" s="15">
        <v>79055249</v>
      </c>
      <c r="H120" s="15">
        <v>140096754</v>
      </c>
      <c r="I120" s="15">
        <v>250863268</v>
      </c>
      <c r="J120" s="15">
        <v>323617573</v>
      </c>
      <c r="K120" s="15">
        <v>153286880</v>
      </c>
      <c r="L120" s="15">
        <v>110000000</v>
      </c>
    </row>
    <row r="121" spans="1:12" ht="17">
      <c r="A121" s="1">
        <v>120</v>
      </c>
      <c r="B121" s="13" t="s">
        <v>243</v>
      </c>
      <c r="C121" s="14" t="s">
        <v>140</v>
      </c>
      <c r="D121" s="82" t="str">
        <f t="shared" si="2"/>
        <v>Universal</v>
      </c>
      <c r="E121" s="14" t="s">
        <v>118</v>
      </c>
      <c r="F121" s="82" t="str">
        <f t="shared" si="3"/>
        <v>Comedy</v>
      </c>
      <c r="G121" s="15">
        <v>45535600</v>
      </c>
      <c r="H121" s="15">
        <v>69987650</v>
      </c>
      <c r="I121" s="15">
        <v>100289690</v>
      </c>
      <c r="J121" s="15">
        <v>72929590</v>
      </c>
      <c r="K121" s="15">
        <v>37997932</v>
      </c>
      <c r="L121" s="15">
        <v>175000000</v>
      </c>
    </row>
    <row r="122" spans="1:12" ht="17">
      <c r="A122" s="1">
        <v>121</v>
      </c>
      <c r="B122" s="13" t="s">
        <v>244</v>
      </c>
      <c r="C122" s="14" t="s">
        <v>95</v>
      </c>
      <c r="D122" s="82" t="str">
        <f t="shared" si="2"/>
        <v>others</v>
      </c>
      <c r="E122" s="14" t="s">
        <v>96</v>
      </c>
      <c r="F122" s="82" t="str">
        <f t="shared" si="3"/>
        <v>Drama</v>
      </c>
      <c r="G122" s="15">
        <v>5410053</v>
      </c>
      <c r="H122" s="15">
        <v>8079470</v>
      </c>
      <c r="I122" s="15">
        <v>9396870</v>
      </c>
      <c r="J122" s="15"/>
      <c r="K122" s="15"/>
      <c r="L122" s="15">
        <v>15000000</v>
      </c>
    </row>
    <row r="123" spans="1:12" ht="17">
      <c r="A123" s="1">
        <v>122</v>
      </c>
      <c r="B123" s="13" t="s">
        <v>245</v>
      </c>
      <c r="C123" s="14" t="s">
        <v>117</v>
      </c>
      <c r="D123" s="82" t="str">
        <f t="shared" si="2"/>
        <v>Warner Bros.</v>
      </c>
      <c r="E123" s="14" t="s">
        <v>124</v>
      </c>
      <c r="F123" s="82" t="str">
        <f t="shared" si="3"/>
        <v>others</v>
      </c>
      <c r="G123" s="15">
        <v>17586828</v>
      </c>
      <c r="H123" s="15">
        <v>28169989</v>
      </c>
      <c r="I123" s="15">
        <v>43107979</v>
      </c>
      <c r="J123" s="15">
        <v>49000000</v>
      </c>
      <c r="K123" s="15">
        <v>26948545</v>
      </c>
      <c r="L123" s="15">
        <v>28000000</v>
      </c>
    </row>
    <row r="124" spans="1:12" ht="17">
      <c r="A124" s="1">
        <v>123</v>
      </c>
      <c r="B124" s="13" t="s">
        <v>246</v>
      </c>
      <c r="C124" s="14" t="s">
        <v>106</v>
      </c>
      <c r="D124" s="82" t="str">
        <f t="shared" si="2"/>
        <v>others</v>
      </c>
      <c r="E124" s="14" t="s">
        <v>107</v>
      </c>
      <c r="F124" s="82" t="str">
        <f t="shared" si="3"/>
        <v>Adventure</v>
      </c>
      <c r="G124" s="15">
        <v>35231834</v>
      </c>
      <c r="H124" s="15">
        <v>59900752</v>
      </c>
      <c r="I124" s="15">
        <v>97822171</v>
      </c>
      <c r="J124" s="15">
        <v>71510807</v>
      </c>
      <c r="K124" s="15">
        <v>78345374</v>
      </c>
      <c r="L124" s="15" t="s">
        <v>97</v>
      </c>
    </row>
    <row r="125" spans="1:12" ht="17">
      <c r="A125" s="1">
        <v>124</v>
      </c>
      <c r="B125" s="13" t="s">
        <v>247</v>
      </c>
      <c r="C125" s="14" t="s">
        <v>126</v>
      </c>
      <c r="D125" s="82" t="str">
        <f t="shared" si="2"/>
        <v>20th Century Fox</v>
      </c>
      <c r="E125" s="14" t="s">
        <v>96</v>
      </c>
      <c r="F125" s="82" t="str">
        <f t="shared" si="3"/>
        <v>Drama</v>
      </c>
      <c r="G125" s="15">
        <v>4799687</v>
      </c>
      <c r="H125" s="15">
        <v>6851054</v>
      </c>
      <c r="I125" s="15">
        <v>7459300</v>
      </c>
      <c r="J125" s="15">
        <v>34604805</v>
      </c>
      <c r="K125" s="15">
        <v>7342760</v>
      </c>
      <c r="L125" s="15">
        <v>35000000</v>
      </c>
    </row>
    <row r="126" spans="1:12" ht="17">
      <c r="A126" s="1">
        <v>125</v>
      </c>
      <c r="B126" s="13" t="s">
        <v>248</v>
      </c>
      <c r="C126" s="14" t="s">
        <v>249</v>
      </c>
      <c r="D126" s="82" t="str">
        <f t="shared" si="2"/>
        <v>others</v>
      </c>
      <c r="E126" s="14" t="s">
        <v>96</v>
      </c>
      <c r="F126" s="82" t="str">
        <f t="shared" si="3"/>
        <v>Drama</v>
      </c>
      <c r="G126" s="15">
        <v>5307651</v>
      </c>
      <c r="H126" s="15"/>
      <c r="I126" s="15">
        <v>13395961</v>
      </c>
      <c r="J126" s="15"/>
      <c r="K126" s="15"/>
      <c r="L126" s="15">
        <v>20000000</v>
      </c>
    </row>
    <row r="127" spans="1:12" ht="17">
      <c r="A127" s="1">
        <v>126</v>
      </c>
      <c r="B127" s="13" t="s">
        <v>250</v>
      </c>
      <c r="C127" s="14" t="s">
        <v>99</v>
      </c>
      <c r="D127" s="82" t="str">
        <f t="shared" si="2"/>
        <v>others</v>
      </c>
      <c r="E127" s="14" t="s">
        <v>93</v>
      </c>
      <c r="F127" s="82" t="str">
        <f t="shared" si="3"/>
        <v>others</v>
      </c>
      <c r="G127" s="15">
        <v>11191000</v>
      </c>
      <c r="H127" s="15">
        <v>16040871</v>
      </c>
      <c r="I127" s="15">
        <v>17544812</v>
      </c>
      <c r="J127" s="15">
        <v>16061597</v>
      </c>
      <c r="K127" s="15">
        <v>16167194</v>
      </c>
      <c r="L127" s="15">
        <v>7500000</v>
      </c>
    </row>
    <row r="128" spans="1:12" ht="17">
      <c r="A128" s="1">
        <v>127</v>
      </c>
      <c r="B128" s="13" t="s">
        <v>251</v>
      </c>
      <c r="C128" s="14" t="s">
        <v>102</v>
      </c>
      <c r="D128" s="82" t="str">
        <f t="shared" si="2"/>
        <v>Sony Pictures</v>
      </c>
      <c r="E128" s="14" t="s">
        <v>118</v>
      </c>
      <c r="F128" s="82" t="str">
        <f t="shared" si="3"/>
        <v>Comedy</v>
      </c>
      <c r="G128" s="15">
        <v>16300147</v>
      </c>
      <c r="H128" s="15">
        <v>26778068</v>
      </c>
      <c r="I128" s="15">
        <v>40435190</v>
      </c>
      <c r="J128" s="15">
        <v>4800000</v>
      </c>
      <c r="K128" s="15">
        <v>30880666</v>
      </c>
      <c r="L128" s="15">
        <v>30000000</v>
      </c>
    </row>
    <row r="129" spans="1:12" ht="17">
      <c r="A129" s="1">
        <v>128</v>
      </c>
      <c r="B129" s="13" t="s">
        <v>252</v>
      </c>
      <c r="C129" s="14" t="s">
        <v>117</v>
      </c>
      <c r="D129" s="82" t="str">
        <f t="shared" si="2"/>
        <v>Warner Bros.</v>
      </c>
      <c r="E129" s="14" t="s">
        <v>96</v>
      </c>
      <c r="F129" s="82" t="str">
        <f t="shared" si="3"/>
        <v>Drama</v>
      </c>
      <c r="G129" s="15">
        <v>17038381</v>
      </c>
      <c r="H129" s="15">
        <v>30289979</v>
      </c>
      <c r="I129" s="15">
        <v>43545364</v>
      </c>
      <c r="J129" s="15"/>
      <c r="K129" s="15"/>
      <c r="L129" s="15" t="s">
        <v>97</v>
      </c>
    </row>
    <row r="130" spans="1:12" ht="17">
      <c r="A130" s="1">
        <v>129</v>
      </c>
      <c r="B130" s="13" t="s">
        <v>253</v>
      </c>
      <c r="C130" s="14" t="s">
        <v>92</v>
      </c>
      <c r="D130" s="82" t="str">
        <f t="shared" si="2"/>
        <v>others</v>
      </c>
      <c r="E130" s="14" t="s">
        <v>100</v>
      </c>
      <c r="F130" s="82" t="str">
        <f t="shared" si="3"/>
        <v>Action</v>
      </c>
      <c r="G130" s="15">
        <v>66323168</v>
      </c>
      <c r="H130" s="15">
        <v>96763003</v>
      </c>
      <c r="I130" s="15">
        <v>140125968</v>
      </c>
      <c r="J130" s="15">
        <v>112900000</v>
      </c>
      <c r="K130" s="15">
        <v>40775094</v>
      </c>
      <c r="L130" s="15">
        <v>180000000</v>
      </c>
    </row>
    <row r="131" spans="1:12" ht="17">
      <c r="A131" s="1">
        <v>130</v>
      </c>
      <c r="B131" s="13" t="s">
        <v>254</v>
      </c>
      <c r="C131" s="14" t="s">
        <v>126</v>
      </c>
      <c r="D131" s="82" t="str">
        <f t="shared" ref="D131:D194" si="4">IF(COUNTIF($C$2:$C$212,C131)&gt;16,C131,"others")</f>
        <v>20th Century Fox</v>
      </c>
      <c r="E131" s="14" t="s">
        <v>96</v>
      </c>
      <c r="F131" s="82" t="str">
        <f t="shared" ref="F131:F194" si="5">IF(COUNTIF($E$2:$E$212,E131)&gt;16,E131,"others")</f>
        <v>Drama</v>
      </c>
      <c r="G131" s="15">
        <v>9163221</v>
      </c>
      <c r="H131" s="15">
        <v>14900036</v>
      </c>
      <c r="I131" s="15">
        <v>21000147</v>
      </c>
      <c r="J131" s="15">
        <v>893444</v>
      </c>
      <c r="K131" s="15">
        <v>49920014</v>
      </c>
      <c r="L131" s="15">
        <v>15000000</v>
      </c>
    </row>
    <row r="132" spans="1:12" ht="17">
      <c r="A132" s="1">
        <v>131</v>
      </c>
      <c r="B132" s="13" t="s">
        <v>255</v>
      </c>
      <c r="C132" s="14" t="s">
        <v>115</v>
      </c>
      <c r="D132" s="82" t="str">
        <f t="shared" si="4"/>
        <v>others</v>
      </c>
      <c r="E132" s="14" t="s">
        <v>256</v>
      </c>
      <c r="F132" s="82" t="str">
        <f t="shared" si="5"/>
        <v>others</v>
      </c>
      <c r="G132" s="15"/>
      <c r="H132" s="15">
        <v>22964345</v>
      </c>
      <c r="I132" s="15">
        <v>103365956</v>
      </c>
      <c r="J132" s="15">
        <v>51600000</v>
      </c>
      <c r="K132" s="15">
        <v>53661766</v>
      </c>
      <c r="L132" s="15">
        <v>75000000</v>
      </c>
    </row>
    <row r="133" spans="1:12" ht="17">
      <c r="A133" s="1">
        <v>132</v>
      </c>
      <c r="B133" s="13" t="s">
        <v>257</v>
      </c>
      <c r="C133" s="14" t="s">
        <v>140</v>
      </c>
      <c r="D133" s="82" t="str">
        <f t="shared" si="4"/>
        <v>Universal</v>
      </c>
      <c r="E133" s="14" t="s">
        <v>107</v>
      </c>
      <c r="F133" s="82" t="str">
        <f t="shared" si="5"/>
        <v>Adventure</v>
      </c>
      <c r="G133" s="15"/>
      <c r="H133" s="15"/>
      <c r="I133" s="15">
        <v>35552383</v>
      </c>
      <c r="J133" s="15">
        <v>33897819</v>
      </c>
      <c r="K133" s="15">
        <v>25338142</v>
      </c>
      <c r="L133" s="15">
        <v>76000000</v>
      </c>
    </row>
    <row r="134" spans="1:12" ht="17">
      <c r="A134" s="1">
        <v>133</v>
      </c>
      <c r="B134" s="13" t="s">
        <v>258</v>
      </c>
      <c r="C134" s="14" t="s">
        <v>109</v>
      </c>
      <c r="D134" s="82" t="str">
        <f t="shared" si="4"/>
        <v>others</v>
      </c>
      <c r="E134" s="14" t="s">
        <v>96</v>
      </c>
      <c r="F134" s="82" t="str">
        <f t="shared" si="5"/>
        <v>Drama</v>
      </c>
      <c r="G134" s="15">
        <v>1242622</v>
      </c>
      <c r="H134" s="15">
        <v>7204245</v>
      </c>
      <c r="I134" s="15">
        <v>11205901</v>
      </c>
      <c r="J134" s="15">
        <v>8667942</v>
      </c>
      <c r="K134" s="15">
        <v>12345494</v>
      </c>
      <c r="L134" s="15" t="s">
        <v>97</v>
      </c>
    </row>
    <row r="135" spans="1:12" ht="17">
      <c r="A135" s="1">
        <v>134</v>
      </c>
      <c r="B135" s="13" t="s">
        <v>259</v>
      </c>
      <c r="C135" s="14" t="s">
        <v>106</v>
      </c>
      <c r="D135" s="82" t="str">
        <f t="shared" si="4"/>
        <v>others</v>
      </c>
      <c r="E135" s="14" t="s">
        <v>107</v>
      </c>
      <c r="F135" s="82" t="str">
        <f t="shared" si="5"/>
        <v>Adventure</v>
      </c>
      <c r="G135" s="15">
        <v>18290912</v>
      </c>
      <c r="H135" s="15">
        <v>28078697</v>
      </c>
      <c r="I135" s="15">
        <v>43760605</v>
      </c>
      <c r="J135" s="15">
        <v>21540742</v>
      </c>
      <c r="K135" s="15">
        <v>38478972</v>
      </c>
      <c r="L135" s="15" t="s">
        <v>97</v>
      </c>
    </row>
    <row r="136" spans="1:12" ht="17">
      <c r="A136" s="1">
        <v>135</v>
      </c>
      <c r="B136" s="13" t="s">
        <v>260</v>
      </c>
      <c r="C136" s="14" t="s">
        <v>261</v>
      </c>
      <c r="D136" s="82" t="str">
        <f t="shared" si="4"/>
        <v>others</v>
      </c>
      <c r="E136" s="14" t="s">
        <v>118</v>
      </c>
      <c r="F136" s="82" t="str">
        <f t="shared" si="5"/>
        <v>Comedy</v>
      </c>
      <c r="G136" s="15">
        <v>23220769</v>
      </c>
      <c r="H136" s="15">
        <v>41991571</v>
      </c>
      <c r="I136" s="15">
        <v>64665672</v>
      </c>
      <c r="J136" s="15">
        <v>113000000</v>
      </c>
      <c r="K136" s="15">
        <v>70937146</v>
      </c>
      <c r="L136" s="15">
        <v>149000000</v>
      </c>
    </row>
    <row r="137" spans="1:12" ht="17">
      <c r="A137" s="1">
        <v>136</v>
      </c>
      <c r="B137" s="13" t="s">
        <v>262</v>
      </c>
      <c r="C137" s="14" t="s">
        <v>115</v>
      </c>
      <c r="D137" s="82" t="str">
        <f t="shared" si="4"/>
        <v>others</v>
      </c>
      <c r="E137" s="14" t="s">
        <v>118</v>
      </c>
      <c r="F137" s="82" t="str">
        <f t="shared" si="5"/>
        <v>Comedy</v>
      </c>
      <c r="G137" s="15">
        <v>37465379</v>
      </c>
      <c r="H137" s="15">
        <v>56293371</v>
      </c>
      <c r="I137" s="15">
        <v>72778712</v>
      </c>
      <c r="J137" s="15">
        <v>10800000</v>
      </c>
      <c r="K137" s="15">
        <v>49039094</v>
      </c>
      <c r="L137" s="15">
        <v>11000000</v>
      </c>
    </row>
    <row r="138" spans="1:12" ht="17">
      <c r="A138" s="1">
        <v>137</v>
      </c>
      <c r="B138" s="13" t="s">
        <v>263</v>
      </c>
      <c r="C138" s="14" t="s">
        <v>128</v>
      </c>
      <c r="D138" s="82" t="str">
        <f t="shared" si="4"/>
        <v>Fox Searchlight</v>
      </c>
      <c r="E138" s="14" t="s">
        <v>124</v>
      </c>
      <c r="F138" s="82" t="str">
        <f t="shared" si="5"/>
        <v>others</v>
      </c>
      <c r="G138" s="15">
        <v>29623</v>
      </c>
      <c r="H138" s="15">
        <v>190312</v>
      </c>
      <c r="I138" s="15">
        <v>228498</v>
      </c>
      <c r="J138" s="15">
        <v>4506731</v>
      </c>
      <c r="K138" s="15"/>
      <c r="L138" s="15" t="s">
        <v>97</v>
      </c>
    </row>
    <row r="139" spans="1:12" ht="17">
      <c r="A139" s="1">
        <v>138</v>
      </c>
      <c r="B139" s="13" t="s">
        <v>264</v>
      </c>
      <c r="C139" s="14" t="s">
        <v>106</v>
      </c>
      <c r="D139" s="82" t="str">
        <f t="shared" si="4"/>
        <v>others</v>
      </c>
      <c r="E139" s="14" t="s">
        <v>130</v>
      </c>
      <c r="F139" s="82" t="str">
        <f t="shared" si="5"/>
        <v>Thriller/Suspense</v>
      </c>
      <c r="G139" s="15">
        <v>9221338</v>
      </c>
      <c r="H139" s="15">
        <v>13343836</v>
      </c>
      <c r="I139" s="15">
        <v>20568319</v>
      </c>
      <c r="J139" s="15">
        <v>2971947</v>
      </c>
      <c r="K139" s="15">
        <v>13668418</v>
      </c>
      <c r="L139" s="15" t="s">
        <v>97</v>
      </c>
    </row>
    <row r="140" spans="1:12" ht="17">
      <c r="A140" s="1">
        <v>139</v>
      </c>
      <c r="B140" s="13" t="s">
        <v>265</v>
      </c>
      <c r="C140" s="14" t="s">
        <v>126</v>
      </c>
      <c r="D140" s="82" t="str">
        <f t="shared" si="4"/>
        <v>20th Century Fox</v>
      </c>
      <c r="E140" s="14" t="s">
        <v>118</v>
      </c>
      <c r="F140" s="82" t="str">
        <f t="shared" si="5"/>
        <v>Comedy</v>
      </c>
      <c r="G140" s="15">
        <v>38841865</v>
      </c>
      <c r="H140" s="15">
        <v>76154492</v>
      </c>
      <c r="I140" s="15">
        <v>128505958</v>
      </c>
      <c r="J140" s="15">
        <v>133066786</v>
      </c>
      <c r="K140" s="15">
        <v>62652669</v>
      </c>
      <c r="L140" s="15">
        <v>18000000</v>
      </c>
    </row>
    <row r="141" spans="1:12" ht="17">
      <c r="A141" s="1">
        <v>140</v>
      </c>
      <c r="B141" s="13" t="s">
        <v>266</v>
      </c>
      <c r="C141" s="14" t="s">
        <v>106</v>
      </c>
      <c r="D141" s="82" t="str">
        <f t="shared" si="4"/>
        <v>others</v>
      </c>
      <c r="E141" s="14" t="s">
        <v>118</v>
      </c>
      <c r="F141" s="82" t="str">
        <f t="shared" si="5"/>
        <v>Comedy</v>
      </c>
      <c r="G141" s="15">
        <v>49415325</v>
      </c>
      <c r="H141" s="15">
        <v>85167997</v>
      </c>
      <c r="I141" s="15">
        <v>168213584</v>
      </c>
      <c r="J141" s="15">
        <v>84800000</v>
      </c>
      <c r="K141" s="15">
        <v>92291863</v>
      </c>
      <c r="L141" s="15" t="s">
        <v>97</v>
      </c>
    </row>
    <row r="142" spans="1:12" ht="17">
      <c r="A142" s="1">
        <v>141</v>
      </c>
      <c r="B142" s="13" t="s">
        <v>267</v>
      </c>
      <c r="C142" s="14" t="s">
        <v>102</v>
      </c>
      <c r="D142" s="82" t="str">
        <f t="shared" si="4"/>
        <v>Sony Pictures</v>
      </c>
      <c r="E142" s="14" t="s">
        <v>93</v>
      </c>
      <c r="F142" s="82" t="str">
        <f t="shared" si="5"/>
        <v>others</v>
      </c>
      <c r="G142" s="15">
        <v>23680202</v>
      </c>
      <c r="H142" s="15">
        <v>32715981</v>
      </c>
      <c r="I142" s="15">
        <v>39143839</v>
      </c>
      <c r="J142" s="15">
        <v>29500000</v>
      </c>
      <c r="K142" s="15">
        <v>8293678</v>
      </c>
      <c r="L142" s="15">
        <v>20000000</v>
      </c>
    </row>
    <row r="143" spans="1:12" ht="17">
      <c r="A143" s="1">
        <v>142</v>
      </c>
      <c r="B143" s="13" t="s">
        <v>268</v>
      </c>
      <c r="C143" s="14" t="s">
        <v>176</v>
      </c>
      <c r="D143" s="82" t="str">
        <f t="shared" si="4"/>
        <v>others</v>
      </c>
      <c r="E143" s="14" t="s">
        <v>96</v>
      </c>
      <c r="F143" s="82" t="str">
        <f t="shared" si="5"/>
        <v>Drama</v>
      </c>
      <c r="G143" s="15"/>
      <c r="H143" s="15">
        <v>9668000</v>
      </c>
      <c r="I143" s="15">
        <v>12406646</v>
      </c>
      <c r="J143" s="15">
        <v>478928</v>
      </c>
      <c r="K143" s="15"/>
      <c r="L143" s="15" t="s">
        <v>97</v>
      </c>
    </row>
    <row r="144" spans="1:12" ht="17">
      <c r="A144" s="1">
        <v>143</v>
      </c>
      <c r="B144" s="13" t="s">
        <v>269</v>
      </c>
      <c r="C144" s="14" t="s">
        <v>117</v>
      </c>
      <c r="D144" s="82" t="str">
        <f t="shared" si="4"/>
        <v>Warner Bros.</v>
      </c>
      <c r="E144" s="14" t="s">
        <v>130</v>
      </c>
      <c r="F144" s="82" t="str">
        <f t="shared" si="5"/>
        <v>Thriller/Suspense</v>
      </c>
      <c r="G144" s="15">
        <v>8374693</v>
      </c>
      <c r="H144" s="15">
        <v>12611955</v>
      </c>
      <c r="I144" s="15">
        <v>15074191</v>
      </c>
      <c r="J144" s="15">
        <v>25072851</v>
      </c>
      <c r="K144" s="15">
        <v>4845361</v>
      </c>
      <c r="L144" s="15">
        <v>80000000</v>
      </c>
    </row>
    <row r="145" spans="1:12" ht="17">
      <c r="A145" s="1">
        <v>144</v>
      </c>
      <c r="B145" s="13" t="s">
        <v>270</v>
      </c>
      <c r="C145" s="14" t="s">
        <v>140</v>
      </c>
      <c r="D145" s="82" t="str">
        <f t="shared" si="4"/>
        <v>Universal</v>
      </c>
      <c r="E145" s="14" t="s">
        <v>96</v>
      </c>
      <c r="F145" s="82" t="str">
        <f t="shared" si="5"/>
        <v>Drama</v>
      </c>
      <c r="G145" s="15">
        <v>24065985</v>
      </c>
      <c r="H145" s="15">
        <v>41897680</v>
      </c>
      <c r="I145" s="15">
        <v>59908565</v>
      </c>
      <c r="J145" s="15">
        <v>35468177</v>
      </c>
      <c r="K145" s="15">
        <v>33880479</v>
      </c>
      <c r="L145" s="15" t="s">
        <v>97</v>
      </c>
    </row>
    <row r="146" spans="1:12" ht="17">
      <c r="A146" s="1">
        <v>145</v>
      </c>
      <c r="B146" s="13" t="s">
        <v>271</v>
      </c>
      <c r="C146" s="14" t="s">
        <v>172</v>
      </c>
      <c r="D146" s="82" t="str">
        <f t="shared" si="4"/>
        <v>others</v>
      </c>
      <c r="E146" s="14" t="s">
        <v>96</v>
      </c>
      <c r="F146" s="82" t="str">
        <f t="shared" si="5"/>
        <v>Drama</v>
      </c>
      <c r="G146" s="15"/>
      <c r="H146" s="15">
        <v>3144035</v>
      </c>
      <c r="I146" s="15">
        <v>10299782</v>
      </c>
      <c r="J146" s="15">
        <v>73200000</v>
      </c>
      <c r="K146" s="15"/>
      <c r="L146" s="15">
        <v>15500000</v>
      </c>
    </row>
    <row r="147" spans="1:12" ht="17">
      <c r="A147" s="1">
        <v>146</v>
      </c>
      <c r="B147" s="13" t="s">
        <v>272</v>
      </c>
      <c r="C147" s="14" t="s">
        <v>92</v>
      </c>
      <c r="D147" s="82" t="str">
        <f t="shared" si="4"/>
        <v>others</v>
      </c>
      <c r="E147" s="14" t="s">
        <v>130</v>
      </c>
      <c r="F147" s="82" t="str">
        <f t="shared" si="5"/>
        <v>Thriller/Suspense</v>
      </c>
      <c r="G147" s="15">
        <v>14260545</v>
      </c>
      <c r="H147" s="15">
        <v>23032218</v>
      </c>
      <c r="I147" s="15">
        <v>38989507</v>
      </c>
      <c r="J147" s="15">
        <v>50200000</v>
      </c>
      <c r="K147" s="15">
        <v>22208165</v>
      </c>
      <c r="L147" s="15" t="s">
        <v>97</v>
      </c>
    </row>
    <row r="148" spans="1:12" ht="17">
      <c r="A148" s="1">
        <v>147</v>
      </c>
      <c r="B148" s="13" t="s">
        <v>273</v>
      </c>
      <c r="C148" s="14" t="s">
        <v>102</v>
      </c>
      <c r="D148" s="82" t="str">
        <f t="shared" si="4"/>
        <v>Sony Pictures</v>
      </c>
      <c r="E148" s="14" t="s">
        <v>107</v>
      </c>
      <c r="F148" s="82" t="str">
        <f t="shared" si="5"/>
        <v>Adventure</v>
      </c>
      <c r="G148" s="15"/>
      <c r="H148" s="15">
        <v>50951765</v>
      </c>
      <c r="I148" s="15">
        <v>73661010</v>
      </c>
      <c r="J148" s="15">
        <v>66500000</v>
      </c>
      <c r="K148" s="15">
        <v>71541095</v>
      </c>
      <c r="L148" s="15">
        <v>75000000</v>
      </c>
    </row>
    <row r="149" spans="1:12" ht="17">
      <c r="A149" s="1">
        <v>148</v>
      </c>
      <c r="B149" s="13" t="s">
        <v>274</v>
      </c>
      <c r="C149" s="14" t="s">
        <v>102</v>
      </c>
      <c r="D149" s="82" t="str">
        <f t="shared" si="4"/>
        <v>Sony Pictures</v>
      </c>
      <c r="E149" s="14" t="s">
        <v>107</v>
      </c>
      <c r="F149" s="82" t="str">
        <f t="shared" si="5"/>
        <v>Adventure</v>
      </c>
      <c r="G149" s="15">
        <v>6607544</v>
      </c>
      <c r="H149" s="15"/>
      <c r="I149" s="15">
        <v>11989328</v>
      </c>
      <c r="J149" s="15">
        <v>516860</v>
      </c>
      <c r="K149" s="15">
        <v>6679409</v>
      </c>
      <c r="L149" s="15">
        <v>35000000</v>
      </c>
    </row>
    <row r="150" spans="1:12" ht="17">
      <c r="A150" s="1">
        <v>149</v>
      </c>
      <c r="B150" s="13" t="s">
        <v>275</v>
      </c>
      <c r="C150" s="14" t="s">
        <v>117</v>
      </c>
      <c r="D150" s="82" t="str">
        <f t="shared" si="4"/>
        <v>Warner Bros.</v>
      </c>
      <c r="E150" s="14" t="s">
        <v>96</v>
      </c>
      <c r="F150" s="82" t="str">
        <f t="shared" si="5"/>
        <v>Drama</v>
      </c>
      <c r="G150" s="15">
        <v>3622974</v>
      </c>
      <c r="H150" s="15">
        <v>5329749</v>
      </c>
      <c r="I150" s="15">
        <v>5755286</v>
      </c>
      <c r="J150" s="15">
        <v>766543</v>
      </c>
      <c r="K150" s="15">
        <v>853973</v>
      </c>
      <c r="L150" s="15">
        <v>55000000</v>
      </c>
    </row>
    <row r="151" spans="1:12" ht="17">
      <c r="A151" s="1">
        <v>150</v>
      </c>
      <c r="B151" s="13">
        <v>1408</v>
      </c>
      <c r="C151" s="14" t="s">
        <v>209</v>
      </c>
      <c r="D151" s="82" t="str">
        <f t="shared" si="4"/>
        <v>others</v>
      </c>
      <c r="E151" s="14" t="s">
        <v>93</v>
      </c>
      <c r="F151" s="82" t="str">
        <f t="shared" si="5"/>
        <v>others</v>
      </c>
      <c r="G151" s="15">
        <v>29779254</v>
      </c>
      <c r="H151" s="15">
        <v>46649346</v>
      </c>
      <c r="I151" s="15">
        <v>71985628</v>
      </c>
      <c r="J151" s="15">
        <v>56543671</v>
      </c>
      <c r="K151" s="15">
        <v>49635451</v>
      </c>
      <c r="L151" s="15">
        <v>22500000</v>
      </c>
    </row>
    <row r="152" spans="1:12" ht="17">
      <c r="A152" s="1">
        <v>151</v>
      </c>
      <c r="B152" s="13" t="s">
        <v>276</v>
      </c>
      <c r="C152" s="14" t="s">
        <v>106</v>
      </c>
      <c r="D152" s="82" t="str">
        <f t="shared" si="4"/>
        <v>others</v>
      </c>
      <c r="E152" s="14" t="s">
        <v>96</v>
      </c>
      <c r="F152" s="82" t="str">
        <f t="shared" si="5"/>
        <v>Drama</v>
      </c>
      <c r="G152" s="15">
        <v>32648034</v>
      </c>
      <c r="H152" s="15">
        <v>49302632</v>
      </c>
      <c r="I152" s="15">
        <v>82234139</v>
      </c>
      <c r="J152" s="15">
        <v>54700000</v>
      </c>
      <c r="K152" s="15">
        <v>41355482</v>
      </c>
      <c r="L152" s="15">
        <v>25000000</v>
      </c>
    </row>
    <row r="153" spans="1:12" ht="17">
      <c r="A153" s="1">
        <v>152</v>
      </c>
      <c r="B153" s="13" t="s">
        <v>277</v>
      </c>
      <c r="C153" s="14" t="s">
        <v>106</v>
      </c>
      <c r="D153" s="82" t="str">
        <f t="shared" si="4"/>
        <v>others</v>
      </c>
      <c r="E153" s="14" t="s">
        <v>107</v>
      </c>
      <c r="F153" s="82" t="str">
        <f t="shared" si="5"/>
        <v>Adventure</v>
      </c>
      <c r="G153" s="15">
        <v>20201406</v>
      </c>
      <c r="H153" s="15">
        <v>31724156</v>
      </c>
      <c r="I153" s="15">
        <v>50866635</v>
      </c>
      <c r="J153" s="15">
        <v>66918416</v>
      </c>
      <c r="K153" s="15">
        <v>43279287</v>
      </c>
      <c r="L153" s="15">
        <v>40000000</v>
      </c>
    </row>
    <row r="154" spans="1:12" ht="17">
      <c r="A154" s="1">
        <v>153</v>
      </c>
      <c r="B154" s="13" t="s">
        <v>278</v>
      </c>
      <c r="C154" s="14" t="s">
        <v>99</v>
      </c>
      <c r="D154" s="82" t="str">
        <f t="shared" si="4"/>
        <v>others</v>
      </c>
      <c r="E154" s="14" t="s">
        <v>118</v>
      </c>
      <c r="F154" s="82" t="str">
        <f t="shared" si="5"/>
        <v>Comedy</v>
      </c>
      <c r="G154" s="15">
        <v>6146369</v>
      </c>
      <c r="H154" s="15"/>
      <c r="I154" s="15">
        <v>10010209</v>
      </c>
      <c r="J154" s="15">
        <v>15737014</v>
      </c>
      <c r="K154" s="15">
        <v>39102832</v>
      </c>
      <c r="L154" s="15" t="s">
        <v>97</v>
      </c>
    </row>
    <row r="155" spans="1:12" ht="17">
      <c r="A155" s="1">
        <v>154</v>
      </c>
      <c r="B155" s="13" t="s">
        <v>279</v>
      </c>
      <c r="C155" s="14" t="s">
        <v>126</v>
      </c>
      <c r="D155" s="82" t="str">
        <f t="shared" si="4"/>
        <v>20th Century Fox</v>
      </c>
      <c r="E155" s="14" t="s">
        <v>118</v>
      </c>
      <c r="F155" s="82" t="str">
        <f t="shared" si="5"/>
        <v>Comedy</v>
      </c>
      <c r="G155" s="15"/>
      <c r="H155" s="15">
        <v>19118663</v>
      </c>
      <c r="I155" s="15">
        <v>22530295</v>
      </c>
      <c r="J155" s="15">
        <v>38000000</v>
      </c>
      <c r="K155" s="15"/>
      <c r="L155" s="15" t="s">
        <v>97</v>
      </c>
    </row>
    <row r="156" spans="1:12" ht="17">
      <c r="A156" s="1">
        <v>155</v>
      </c>
      <c r="B156" s="13" t="s">
        <v>280</v>
      </c>
      <c r="C156" s="14" t="s">
        <v>99</v>
      </c>
      <c r="D156" s="82" t="str">
        <f t="shared" si="4"/>
        <v>others</v>
      </c>
      <c r="E156" s="14" t="s">
        <v>96</v>
      </c>
      <c r="F156" s="82" t="str">
        <f t="shared" si="5"/>
        <v>Drama</v>
      </c>
      <c r="G156" s="15">
        <v>4871655</v>
      </c>
      <c r="H156" s="15">
        <v>6740839</v>
      </c>
      <c r="I156" s="15">
        <v>7006708</v>
      </c>
      <c r="J156" s="15"/>
      <c r="K156" s="15"/>
      <c r="L156" s="15">
        <v>4000000</v>
      </c>
    </row>
    <row r="157" spans="1:12" ht="17">
      <c r="A157" s="1">
        <v>156</v>
      </c>
      <c r="B157" s="13" t="s">
        <v>281</v>
      </c>
      <c r="C157" s="14" t="s">
        <v>106</v>
      </c>
      <c r="D157" s="82" t="str">
        <f t="shared" si="4"/>
        <v>others</v>
      </c>
      <c r="E157" s="14" t="s">
        <v>130</v>
      </c>
      <c r="F157" s="82" t="str">
        <f t="shared" si="5"/>
        <v>Thriller/Suspense</v>
      </c>
      <c r="G157" s="15">
        <v>19207527</v>
      </c>
      <c r="H157" s="15">
        <v>31630273</v>
      </c>
      <c r="I157" s="15">
        <v>53089891</v>
      </c>
      <c r="J157" s="15">
        <v>54806115</v>
      </c>
      <c r="K157" s="15">
        <v>45348399</v>
      </c>
      <c r="L157" s="15">
        <v>40000000</v>
      </c>
    </row>
    <row r="158" spans="1:12" ht="17">
      <c r="A158" s="1">
        <v>157</v>
      </c>
      <c r="B158" s="13" t="s">
        <v>282</v>
      </c>
      <c r="C158" s="14" t="s">
        <v>115</v>
      </c>
      <c r="D158" s="82" t="str">
        <f t="shared" si="4"/>
        <v>others</v>
      </c>
      <c r="E158" s="14" t="s">
        <v>107</v>
      </c>
      <c r="F158" s="82" t="str">
        <f t="shared" si="5"/>
        <v>Adventure</v>
      </c>
      <c r="G158" s="15">
        <v>13842551</v>
      </c>
      <c r="H158" s="15">
        <v>22501872</v>
      </c>
      <c r="I158" s="15">
        <v>38634938</v>
      </c>
      <c r="J158" s="15">
        <v>96921737</v>
      </c>
      <c r="K158" s="15">
        <v>25077781</v>
      </c>
      <c r="L158" s="15">
        <v>70000000</v>
      </c>
    </row>
    <row r="159" spans="1:12" ht="17">
      <c r="A159" s="1">
        <v>158</v>
      </c>
      <c r="B159" s="13" t="s">
        <v>283</v>
      </c>
      <c r="C159" s="14" t="s">
        <v>117</v>
      </c>
      <c r="D159" s="82" t="str">
        <f t="shared" si="4"/>
        <v>Warner Bros.</v>
      </c>
      <c r="E159" s="14" t="s">
        <v>256</v>
      </c>
      <c r="F159" s="82" t="str">
        <f t="shared" si="5"/>
        <v>others</v>
      </c>
      <c r="G159" s="15">
        <v>62178720</v>
      </c>
      <c r="H159" s="15">
        <v>103955600</v>
      </c>
      <c r="I159" s="15">
        <v>198000317</v>
      </c>
      <c r="J159" s="15">
        <v>187000000</v>
      </c>
      <c r="K159" s="15">
        <v>203202864</v>
      </c>
      <c r="L159" s="15">
        <v>85000000</v>
      </c>
    </row>
    <row r="160" spans="1:12" ht="17">
      <c r="A160" s="1">
        <v>159</v>
      </c>
      <c r="B160" s="13" t="s">
        <v>284</v>
      </c>
      <c r="C160" s="14" t="s">
        <v>140</v>
      </c>
      <c r="D160" s="82" t="str">
        <f t="shared" si="4"/>
        <v>Universal</v>
      </c>
      <c r="E160" s="14" t="s">
        <v>96</v>
      </c>
      <c r="F160" s="82" t="str">
        <f t="shared" si="5"/>
        <v>Drama</v>
      </c>
      <c r="G160" s="15">
        <v>8796815</v>
      </c>
      <c r="H160" s="15"/>
      <c r="I160" s="15">
        <v>15242450</v>
      </c>
      <c r="J160" s="15">
        <v>12977992</v>
      </c>
      <c r="K160" s="15">
        <v>12376741</v>
      </c>
      <c r="L160" s="15" t="s">
        <v>97</v>
      </c>
    </row>
    <row r="161" spans="1:12" ht="17">
      <c r="A161" s="1">
        <v>160</v>
      </c>
      <c r="B161" s="13" t="s">
        <v>285</v>
      </c>
      <c r="C161" s="14" t="s">
        <v>126</v>
      </c>
      <c r="D161" s="82" t="str">
        <f t="shared" si="4"/>
        <v>20th Century Fox</v>
      </c>
      <c r="E161" s="14" t="s">
        <v>118</v>
      </c>
      <c r="F161" s="82" t="str">
        <f t="shared" si="5"/>
        <v>Comedy</v>
      </c>
      <c r="G161" s="15">
        <v>21143563</v>
      </c>
      <c r="H161" s="15">
        <v>31024169</v>
      </c>
      <c r="I161" s="15">
        <v>39739367</v>
      </c>
      <c r="J161" s="15">
        <v>47119211</v>
      </c>
      <c r="K161" s="15">
        <v>16820895</v>
      </c>
      <c r="L161" s="15">
        <v>20000000</v>
      </c>
    </row>
    <row r="162" spans="1:12" ht="17">
      <c r="A162" s="1">
        <v>161</v>
      </c>
      <c r="B162" s="13" t="s">
        <v>286</v>
      </c>
      <c r="C162" s="14" t="s">
        <v>115</v>
      </c>
      <c r="D162" s="82" t="str">
        <f t="shared" si="4"/>
        <v>others</v>
      </c>
      <c r="E162" s="14" t="s">
        <v>118</v>
      </c>
      <c r="F162" s="82" t="str">
        <f t="shared" si="5"/>
        <v>Comedy</v>
      </c>
      <c r="G162" s="15">
        <v>45382907</v>
      </c>
      <c r="H162" s="15">
        <v>76130018</v>
      </c>
      <c r="I162" s="15">
        <v>118594548</v>
      </c>
      <c r="J162" s="15">
        <v>27000000</v>
      </c>
      <c r="K162" s="15">
        <v>49169389</v>
      </c>
      <c r="L162" s="15">
        <v>61000000</v>
      </c>
    </row>
    <row r="163" spans="1:12" ht="17">
      <c r="A163" s="1">
        <v>162</v>
      </c>
      <c r="B163" s="13" t="s">
        <v>287</v>
      </c>
      <c r="C163" s="14" t="s">
        <v>140</v>
      </c>
      <c r="D163" s="82" t="str">
        <f t="shared" si="4"/>
        <v>Universal</v>
      </c>
      <c r="E163" s="14" t="s">
        <v>93</v>
      </c>
      <c r="F163" s="82" t="str">
        <f t="shared" si="5"/>
        <v>others</v>
      </c>
      <c r="G163" s="15">
        <v>9775725</v>
      </c>
      <c r="H163" s="15">
        <v>14145450</v>
      </c>
      <c r="I163" s="15">
        <v>16574590</v>
      </c>
      <c r="J163" s="15">
        <v>4040071</v>
      </c>
      <c r="K163" s="15">
        <v>16762012</v>
      </c>
      <c r="L163" s="15" t="s">
        <v>97</v>
      </c>
    </row>
    <row r="164" spans="1:12" ht="17">
      <c r="A164" s="1">
        <v>163</v>
      </c>
      <c r="B164" s="13" t="s">
        <v>288</v>
      </c>
      <c r="C164" s="14" t="s">
        <v>99</v>
      </c>
      <c r="D164" s="82" t="str">
        <f t="shared" si="4"/>
        <v>others</v>
      </c>
      <c r="E164" s="14" t="s">
        <v>118</v>
      </c>
      <c r="F164" s="82" t="str">
        <f t="shared" si="5"/>
        <v>Comedy</v>
      </c>
      <c r="G164" s="15">
        <v>4285912</v>
      </c>
      <c r="H164" s="15">
        <v>6692207</v>
      </c>
      <c r="I164" s="15">
        <v>8130530</v>
      </c>
      <c r="J164" s="15"/>
      <c r="K164" s="15"/>
      <c r="L164" s="15" t="s">
        <v>97</v>
      </c>
    </row>
    <row r="165" spans="1:12" ht="17">
      <c r="A165" s="1">
        <v>164</v>
      </c>
      <c r="B165" s="13" t="s">
        <v>289</v>
      </c>
      <c r="C165" s="14" t="s">
        <v>102</v>
      </c>
      <c r="D165" s="82" t="str">
        <f t="shared" si="4"/>
        <v>Sony Pictures</v>
      </c>
      <c r="E165" s="14" t="s">
        <v>93</v>
      </c>
      <c r="F165" s="82" t="str">
        <f t="shared" si="5"/>
        <v>others</v>
      </c>
      <c r="G165" s="15">
        <v>17524018</v>
      </c>
      <c r="H165" s="15">
        <v>26708505</v>
      </c>
      <c r="I165" s="15">
        <v>35374833</v>
      </c>
      <c r="J165" s="15">
        <v>18400000</v>
      </c>
      <c r="K165" s="15">
        <v>15902523</v>
      </c>
      <c r="L165" s="15" t="s">
        <v>97</v>
      </c>
    </row>
    <row r="166" spans="1:12" ht="17">
      <c r="A166" s="1">
        <v>165</v>
      </c>
      <c r="B166" s="13" t="s">
        <v>290</v>
      </c>
      <c r="C166" s="14" t="s">
        <v>291</v>
      </c>
      <c r="D166" s="82" t="str">
        <f t="shared" si="4"/>
        <v>others</v>
      </c>
      <c r="E166" s="14" t="s">
        <v>130</v>
      </c>
      <c r="F166" s="82" t="str">
        <f t="shared" si="5"/>
        <v>Thriller/Suspense</v>
      </c>
      <c r="G166" s="15">
        <v>5066322</v>
      </c>
      <c r="H166" s="15"/>
      <c r="I166" s="15">
        <v>7233485</v>
      </c>
      <c r="J166" s="15"/>
      <c r="K166" s="15"/>
      <c r="L166" s="15" t="s">
        <v>97</v>
      </c>
    </row>
    <row r="167" spans="1:12" ht="17">
      <c r="A167" s="1">
        <v>166</v>
      </c>
      <c r="B167" s="13" t="s">
        <v>292</v>
      </c>
      <c r="C167" s="14" t="s">
        <v>150</v>
      </c>
      <c r="D167" s="82" t="str">
        <f t="shared" si="4"/>
        <v>others</v>
      </c>
      <c r="E167" s="14" t="s">
        <v>118</v>
      </c>
      <c r="F167" s="82" t="str">
        <f t="shared" si="5"/>
        <v>Comedy</v>
      </c>
      <c r="G167" s="15">
        <v>3711337</v>
      </c>
      <c r="H167" s="15"/>
      <c r="I167" s="15">
        <v>5694308</v>
      </c>
      <c r="J167" s="15"/>
      <c r="K167" s="15"/>
      <c r="L167" s="15" t="s">
        <v>97</v>
      </c>
    </row>
    <row r="168" spans="1:12" ht="17">
      <c r="A168" s="1">
        <v>167</v>
      </c>
      <c r="B168" s="13" t="s">
        <v>293</v>
      </c>
      <c r="C168" s="14" t="s">
        <v>128</v>
      </c>
      <c r="D168" s="82" t="str">
        <f t="shared" si="4"/>
        <v>Fox Searchlight</v>
      </c>
      <c r="E168" s="14" t="s">
        <v>96</v>
      </c>
      <c r="F168" s="82" t="str">
        <f t="shared" si="5"/>
        <v>Drama</v>
      </c>
      <c r="G168" s="15"/>
      <c r="H168" s="15"/>
      <c r="I168" s="15">
        <v>17510118</v>
      </c>
      <c r="J168" s="15">
        <v>32242273</v>
      </c>
      <c r="K168" s="15">
        <v>8957029</v>
      </c>
      <c r="L168" s="15" t="s">
        <v>97</v>
      </c>
    </row>
    <row r="169" spans="1:12" ht="17">
      <c r="A169" s="1">
        <v>168</v>
      </c>
      <c r="B169" s="13" t="s">
        <v>294</v>
      </c>
      <c r="C169" s="14" t="s">
        <v>128</v>
      </c>
      <c r="D169" s="82" t="str">
        <f t="shared" si="4"/>
        <v>Fox Searchlight</v>
      </c>
      <c r="E169" s="14" t="s">
        <v>118</v>
      </c>
      <c r="F169" s="82" t="str">
        <f t="shared" si="5"/>
        <v>Comedy</v>
      </c>
      <c r="G169" s="15">
        <v>7279181</v>
      </c>
      <c r="H169" s="15">
        <v>10899186</v>
      </c>
      <c r="I169" s="15">
        <v>12559771</v>
      </c>
      <c r="J169" s="15">
        <v>645640</v>
      </c>
      <c r="K169" s="15">
        <v>13549608</v>
      </c>
      <c r="L169" s="15">
        <v>14000000</v>
      </c>
    </row>
    <row r="170" spans="1:12" ht="17">
      <c r="A170" s="1">
        <v>169</v>
      </c>
      <c r="B170" s="13" t="s">
        <v>295</v>
      </c>
      <c r="C170" s="14" t="s">
        <v>115</v>
      </c>
      <c r="D170" s="82" t="str">
        <f t="shared" si="4"/>
        <v>others</v>
      </c>
      <c r="E170" s="14" t="s">
        <v>96</v>
      </c>
      <c r="F170" s="82" t="str">
        <f t="shared" si="5"/>
        <v>Drama</v>
      </c>
      <c r="G170" s="15">
        <v>18809466</v>
      </c>
      <c r="H170" s="15">
        <v>40857817</v>
      </c>
      <c r="I170" s="15">
        <v>82985708</v>
      </c>
      <c r="J170" s="15">
        <v>61000000</v>
      </c>
      <c r="K170" s="15">
        <v>83550733</v>
      </c>
      <c r="L170" s="15">
        <v>82500000</v>
      </c>
    </row>
    <row r="171" spans="1:12" ht="17">
      <c r="A171" s="1">
        <v>170</v>
      </c>
      <c r="B171" s="13" t="s">
        <v>296</v>
      </c>
      <c r="C171" s="14" t="s">
        <v>115</v>
      </c>
      <c r="D171" s="82" t="str">
        <f t="shared" si="4"/>
        <v>others</v>
      </c>
      <c r="E171" s="14" t="s">
        <v>124</v>
      </c>
      <c r="F171" s="82" t="str">
        <f t="shared" si="5"/>
        <v>others</v>
      </c>
      <c r="G171" s="15">
        <v>5936292</v>
      </c>
      <c r="H171" s="15">
        <v>9188774</v>
      </c>
      <c r="I171" s="15">
        <v>11614790</v>
      </c>
      <c r="J171" s="15"/>
      <c r="K171" s="15"/>
      <c r="L171" s="15" t="s">
        <v>97</v>
      </c>
    </row>
    <row r="172" spans="1:12" ht="17">
      <c r="A172" s="1">
        <v>171</v>
      </c>
      <c r="B172" s="13" t="s">
        <v>297</v>
      </c>
      <c r="C172" s="14" t="s">
        <v>140</v>
      </c>
      <c r="D172" s="82" t="str">
        <f t="shared" si="4"/>
        <v>Universal</v>
      </c>
      <c r="E172" s="14" t="s">
        <v>118</v>
      </c>
      <c r="F172" s="82" t="str">
        <f t="shared" si="5"/>
        <v>Comedy</v>
      </c>
      <c r="G172" s="15">
        <v>16584590</v>
      </c>
      <c r="H172" s="15">
        <v>28257665</v>
      </c>
      <c r="I172" s="15">
        <v>42674040</v>
      </c>
      <c r="J172" s="15">
        <v>26205530</v>
      </c>
      <c r="K172" s="15">
        <v>23917497</v>
      </c>
      <c r="L172" s="15" t="s">
        <v>97</v>
      </c>
    </row>
    <row r="173" spans="1:12" ht="17">
      <c r="A173" s="1">
        <v>172</v>
      </c>
      <c r="B173" s="13" t="s">
        <v>298</v>
      </c>
      <c r="C173" s="14" t="s">
        <v>299</v>
      </c>
      <c r="D173" s="82" t="str">
        <f t="shared" si="4"/>
        <v>others</v>
      </c>
      <c r="E173" s="14" t="s">
        <v>118</v>
      </c>
      <c r="F173" s="82" t="str">
        <f t="shared" si="5"/>
        <v>Comedy</v>
      </c>
      <c r="G173" s="15"/>
      <c r="H173" s="15"/>
      <c r="I173" s="15">
        <v>68501</v>
      </c>
      <c r="J173" s="15"/>
      <c r="K173" s="15"/>
      <c r="L173" s="15" t="s">
        <v>97</v>
      </c>
    </row>
    <row r="174" spans="1:12" ht="17">
      <c r="A174" s="1">
        <v>173</v>
      </c>
      <c r="B174" s="13" t="s">
        <v>300</v>
      </c>
      <c r="C174" s="14" t="s">
        <v>115</v>
      </c>
      <c r="D174" s="82" t="str">
        <f t="shared" si="4"/>
        <v>others</v>
      </c>
      <c r="E174" s="14" t="s">
        <v>130</v>
      </c>
      <c r="F174" s="82" t="str">
        <f t="shared" si="5"/>
        <v>Thriller/Suspense</v>
      </c>
      <c r="G174" s="15">
        <v>19211919</v>
      </c>
      <c r="H174" s="15">
        <v>30855582</v>
      </c>
      <c r="I174" s="15">
        <v>47003582</v>
      </c>
      <c r="J174" s="15">
        <v>48200000</v>
      </c>
      <c r="K174" s="15">
        <v>57244093</v>
      </c>
      <c r="L174" s="15">
        <v>60000000</v>
      </c>
    </row>
    <row r="175" spans="1:12" ht="17">
      <c r="A175" s="1">
        <v>174</v>
      </c>
      <c r="B175" s="13" t="s">
        <v>301</v>
      </c>
      <c r="C175" s="14" t="s">
        <v>102</v>
      </c>
      <c r="D175" s="82" t="str">
        <f t="shared" si="4"/>
        <v>Sony Pictures</v>
      </c>
      <c r="E175" s="14" t="s">
        <v>96</v>
      </c>
      <c r="F175" s="82" t="str">
        <f t="shared" si="5"/>
        <v>Drama</v>
      </c>
      <c r="G175" s="15">
        <v>17501040</v>
      </c>
      <c r="H175" s="15">
        <v>28676742</v>
      </c>
      <c r="I175" s="15">
        <v>38432823</v>
      </c>
      <c r="J175" s="15">
        <v>3048028</v>
      </c>
      <c r="K175" s="15">
        <v>33990308</v>
      </c>
      <c r="L175" s="15">
        <v>30000000</v>
      </c>
    </row>
    <row r="176" spans="1:12" ht="17">
      <c r="A176" s="1">
        <v>175</v>
      </c>
      <c r="B176" s="13" t="s">
        <v>302</v>
      </c>
      <c r="C176" s="14" t="s">
        <v>92</v>
      </c>
      <c r="D176" s="82" t="str">
        <f t="shared" si="4"/>
        <v>others</v>
      </c>
      <c r="E176" s="14" t="s">
        <v>256</v>
      </c>
      <c r="F176" s="82" t="str">
        <f t="shared" si="5"/>
        <v>others</v>
      </c>
      <c r="G176" s="15">
        <v>43858000</v>
      </c>
      <c r="H176" s="15">
        <v>69629420</v>
      </c>
      <c r="I176" s="15">
        <v>118823091</v>
      </c>
      <c r="J176" s="15">
        <v>84000000</v>
      </c>
      <c r="K176" s="15">
        <v>104029214</v>
      </c>
      <c r="L176" s="15">
        <v>75000000</v>
      </c>
    </row>
    <row r="177" spans="1:12" ht="17">
      <c r="A177" s="1">
        <v>176</v>
      </c>
      <c r="B177" s="13" t="s">
        <v>303</v>
      </c>
      <c r="C177" s="14" t="s">
        <v>115</v>
      </c>
      <c r="D177" s="82" t="str">
        <f t="shared" si="4"/>
        <v>others</v>
      </c>
      <c r="E177" s="14" t="s">
        <v>130</v>
      </c>
      <c r="F177" s="82" t="str">
        <f t="shared" si="5"/>
        <v>Thriller/Suspense</v>
      </c>
      <c r="G177" s="15">
        <v>16954103</v>
      </c>
      <c r="H177" s="15">
        <v>25849997</v>
      </c>
      <c r="I177" s="15">
        <v>33080084</v>
      </c>
      <c r="J177" s="15">
        <v>50000000</v>
      </c>
      <c r="K177" s="15">
        <v>20971999</v>
      </c>
      <c r="L177" s="15">
        <v>85000000</v>
      </c>
    </row>
    <row r="178" spans="1:12" ht="17">
      <c r="A178" s="1">
        <v>177</v>
      </c>
      <c r="B178" s="13" t="s">
        <v>304</v>
      </c>
      <c r="C178" s="14" t="s">
        <v>305</v>
      </c>
      <c r="D178" s="82" t="str">
        <f t="shared" si="4"/>
        <v>others</v>
      </c>
      <c r="E178" s="14" t="s">
        <v>118</v>
      </c>
      <c r="F178" s="82" t="str">
        <f t="shared" si="5"/>
        <v>Comedy</v>
      </c>
      <c r="G178" s="15">
        <v>5908658</v>
      </c>
      <c r="H178" s="15">
        <v>9308837</v>
      </c>
      <c r="I178" s="15">
        <v>11052958</v>
      </c>
      <c r="J178" s="15">
        <v>3087444</v>
      </c>
      <c r="K178" s="15">
        <v>9691414</v>
      </c>
      <c r="L178" s="15">
        <v>10500000</v>
      </c>
    </row>
    <row r="179" spans="1:12" ht="17">
      <c r="A179" s="1">
        <v>178</v>
      </c>
      <c r="B179" s="13" t="s">
        <v>306</v>
      </c>
      <c r="C179" s="14" t="s">
        <v>102</v>
      </c>
      <c r="D179" s="82" t="str">
        <f t="shared" si="4"/>
        <v>Sony Pictures</v>
      </c>
      <c r="E179" s="14" t="s">
        <v>130</v>
      </c>
      <c r="F179" s="82" t="str">
        <f t="shared" si="5"/>
        <v>Thriller/Suspense</v>
      </c>
      <c r="G179" s="15">
        <v>22090745</v>
      </c>
      <c r="H179" s="15">
        <v>34242317</v>
      </c>
      <c r="I179" s="15">
        <v>47852604</v>
      </c>
      <c r="J179" s="15">
        <v>33608739</v>
      </c>
      <c r="K179" s="15">
        <v>33205167</v>
      </c>
      <c r="L179" s="15" t="s">
        <v>97</v>
      </c>
    </row>
    <row r="180" spans="1:12" ht="17">
      <c r="A180" s="1">
        <v>179</v>
      </c>
      <c r="B180" s="13" t="s">
        <v>307</v>
      </c>
      <c r="C180" s="14" t="s">
        <v>184</v>
      </c>
      <c r="D180" s="82" t="str">
        <f t="shared" si="4"/>
        <v>others</v>
      </c>
      <c r="E180" s="14" t="s">
        <v>96</v>
      </c>
      <c r="F180" s="82" t="str">
        <f t="shared" si="5"/>
        <v>Drama</v>
      </c>
      <c r="G180" s="15"/>
      <c r="H180" s="15">
        <v>6148661</v>
      </c>
      <c r="I180" s="15">
        <v>18663911</v>
      </c>
      <c r="J180" s="15">
        <v>18640726</v>
      </c>
      <c r="K180" s="15">
        <v>8050112</v>
      </c>
      <c r="L180" s="15">
        <v>16500000</v>
      </c>
    </row>
    <row r="181" spans="1:12" ht="17">
      <c r="A181" s="1">
        <v>180</v>
      </c>
      <c r="B181" s="13" t="s">
        <v>308</v>
      </c>
      <c r="C181" s="14" t="s">
        <v>109</v>
      </c>
      <c r="D181" s="82" t="str">
        <f t="shared" si="4"/>
        <v>others</v>
      </c>
      <c r="E181" s="14" t="s">
        <v>100</v>
      </c>
      <c r="F181" s="82" t="str">
        <f t="shared" si="5"/>
        <v>Action</v>
      </c>
      <c r="G181" s="15">
        <v>6583847</v>
      </c>
      <c r="H181" s="15">
        <v>9940816</v>
      </c>
      <c r="I181" s="15">
        <v>12044087</v>
      </c>
      <c r="J181" s="15">
        <v>31000000</v>
      </c>
      <c r="K181" s="15">
        <v>13059709</v>
      </c>
      <c r="L181" s="15">
        <v>5700000</v>
      </c>
    </row>
    <row r="182" spans="1:12" ht="17">
      <c r="A182" s="1">
        <v>181</v>
      </c>
      <c r="B182" s="13" t="s">
        <v>309</v>
      </c>
      <c r="C182" s="14" t="s">
        <v>99</v>
      </c>
      <c r="D182" s="82" t="str">
        <f t="shared" si="4"/>
        <v>others</v>
      </c>
      <c r="E182" s="14" t="s">
        <v>100</v>
      </c>
      <c r="F182" s="82" t="str">
        <f t="shared" si="5"/>
        <v>Action</v>
      </c>
      <c r="G182" s="15">
        <v>15058504</v>
      </c>
      <c r="H182" s="15">
        <v>21713622</v>
      </c>
      <c r="I182" s="15">
        <v>27838408</v>
      </c>
      <c r="J182" s="15">
        <v>5986288</v>
      </c>
      <c r="K182" s="15">
        <v>28754050</v>
      </c>
      <c r="L182" s="15">
        <v>12000000</v>
      </c>
    </row>
    <row r="183" spans="1:12" ht="17">
      <c r="A183" s="1">
        <v>182</v>
      </c>
      <c r="B183" s="13" t="s">
        <v>310</v>
      </c>
      <c r="C183" s="14" t="s">
        <v>176</v>
      </c>
      <c r="D183" s="82" t="str">
        <f t="shared" si="4"/>
        <v>others</v>
      </c>
      <c r="E183" s="14" t="s">
        <v>130</v>
      </c>
      <c r="F183" s="82" t="str">
        <f t="shared" si="5"/>
        <v>Thriller/Suspense</v>
      </c>
      <c r="G183" s="15">
        <v>9800045</v>
      </c>
      <c r="H183" s="15"/>
      <c r="I183" s="15">
        <v>16379582</v>
      </c>
      <c r="J183" s="15">
        <v>4476064</v>
      </c>
      <c r="K183" s="15"/>
      <c r="L183" s="15" t="s">
        <v>97</v>
      </c>
    </row>
    <row r="184" spans="1:12" ht="17">
      <c r="A184" s="1">
        <v>183</v>
      </c>
      <c r="B184" s="13" t="s">
        <v>311</v>
      </c>
      <c r="C184" s="14" t="s">
        <v>128</v>
      </c>
      <c r="D184" s="82" t="str">
        <f t="shared" si="4"/>
        <v>Fox Searchlight</v>
      </c>
      <c r="E184" s="14" t="s">
        <v>118</v>
      </c>
      <c r="F184" s="82" t="str">
        <f t="shared" si="5"/>
        <v>Comedy</v>
      </c>
      <c r="G184" s="15"/>
      <c r="H184" s="15"/>
      <c r="I184" s="15">
        <v>2730296</v>
      </c>
      <c r="J184" s="15">
        <v>10695293</v>
      </c>
      <c r="K184" s="15"/>
      <c r="L184" s="15">
        <v>3700000</v>
      </c>
    </row>
    <row r="185" spans="1:12" ht="17">
      <c r="A185" s="1">
        <v>184</v>
      </c>
      <c r="B185" s="13" t="s">
        <v>312</v>
      </c>
      <c r="C185" s="14" t="s">
        <v>172</v>
      </c>
      <c r="D185" s="82" t="str">
        <f t="shared" si="4"/>
        <v>others</v>
      </c>
      <c r="E185" s="14" t="s">
        <v>96</v>
      </c>
      <c r="F185" s="82" t="str">
        <f t="shared" si="5"/>
        <v>Drama</v>
      </c>
      <c r="G185" s="15">
        <v>1939458</v>
      </c>
      <c r="H185" s="15"/>
      <c r="I185" s="15">
        <v>2956339</v>
      </c>
      <c r="J185" s="15">
        <v>80397</v>
      </c>
      <c r="K185" s="15"/>
      <c r="L185" s="15">
        <v>9000000</v>
      </c>
    </row>
    <row r="186" spans="1:12" ht="17">
      <c r="A186" s="1">
        <v>185</v>
      </c>
      <c r="B186" s="13" t="s">
        <v>313</v>
      </c>
      <c r="C186" s="14" t="s">
        <v>126</v>
      </c>
      <c r="D186" s="82" t="str">
        <f t="shared" si="4"/>
        <v>20th Century Fox</v>
      </c>
      <c r="E186" s="14" t="s">
        <v>118</v>
      </c>
      <c r="F186" s="82" t="str">
        <f t="shared" si="5"/>
        <v>Comedy</v>
      </c>
      <c r="G186" s="15"/>
      <c r="H186" s="15"/>
      <c r="I186" s="15">
        <v>13932383</v>
      </c>
      <c r="J186" s="15">
        <v>3366768</v>
      </c>
      <c r="K186" s="15">
        <v>17210792</v>
      </c>
      <c r="L186" s="15" t="s">
        <v>97</v>
      </c>
    </row>
    <row r="187" spans="1:12" ht="17">
      <c r="A187" s="1">
        <v>186</v>
      </c>
      <c r="B187" s="13" t="s">
        <v>314</v>
      </c>
      <c r="C187" s="14" t="s">
        <v>106</v>
      </c>
      <c r="D187" s="82" t="str">
        <f t="shared" si="4"/>
        <v>others</v>
      </c>
      <c r="E187" s="14" t="s">
        <v>118</v>
      </c>
      <c r="F187" s="82" t="str">
        <f t="shared" si="5"/>
        <v>Comedy</v>
      </c>
      <c r="G187" s="15">
        <v>24159405</v>
      </c>
      <c r="H187" s="15">
        <v>43401458</v>
      </c>
      <c r="I187" s="15">
        <v>84500122</v>
      </c>
      <c r="J187" s="15">
        <v>23000000</v>
      </c>
      <c r="K187" s="15">
        <v>76815057</v>
      </c>
      <c r="L187" s="15" t="s">
        <v>97</v>
      </c>
    </row>
    <row r="188" spans="1:12" ht="17">
      <c r="A188" s="1">
        <v>187</v>
      </c>
      <c r="B188" s="13" t="s">
        <v>315</v>
      </c>
      <c r="C188" s="14" t="s">
        <v>106</v>
      </c>
      <c r="D188" s="82" t="str">
        <f t="shared" si="4"/>
        <v>others</v>
      </c>
      <c r="E188" s="14" t="s">
        <v>96</v>
      </c>
      <c r="F188" s="82" t="str">
        <f t="shared" si="5"/>
        <v>Drama</v>
      </c>
      <c r="G188" s="15">
        <v>29580830</v>
      </c>
      <c r="H188" s="15">
        <v>44232438</v>
      </c>
      <c r="I188" s="15">
        <v>65328121</v>
      </c>
      <c r="J188" s="15">
        <v>50000000</v>
      </c>
      <c r="K188" s="15">
        <v>51183795</v>
      </c>
      <c r="L188" s="15">
        <v>12000000</v>
      </c>
    </row>
    <row r="189" spans="1:12" ht="17">
      <c r="A189" s="1">
        <v>188</v>
      </c>
      <c r="B189" s="13" t="s">
        <v>316</v>
      </c>
      <c r="C189" s="14" t="s">
        <v>102</v>
      </c>
      <c r="D189" s="82" t="str">
        <f t="shared" si="4"/>
        <v>Sony Pictures</v>
      </c>
      <c r="E189" s="14" t="s">
        <v>107</v>
      </c>
      <c r="F189" s="82" t="str">
        <f t="shared" si="5"/>
        <v>Adventure</v>
      </c>
      <c r="G189" s="15">
        <v>28128740</v>
      </c>
      <c r="H189" s="15">
        <v>48154270</v>
      </c>
      <c r="I189" s="15">
        <v>85105259</v>
      </c>
      <c r="J189" s="15">
        <v>104796444</v>
      </c>
      <c r="K189" s="15">
        <v>96372487</v>
      </c>
      <c r="L189" s="15">
        <v>85000000</v>
      </c>
    </row>
    <row r="190" spans="1:12" ht="17">
      <c r="A190" s="1">
        <v>189</v>
      </c>
      <c r="B190" s="13" t="s">
        <v>317</v>
      </c>
      <c r="C190" s="14" t="s">
        <v>92</v>
      </c>
      <c r="D190" s="82" t="str">
        <f t="shared" si="4"/>
        <v>others</v>
      </c>
      <c r="E190" s="14" t="s">
        <v>107</v>
      </c>
      <c r="F190" s="82" t="str">
        <f t="shared" si="5"/>
        <v>Adventure</v>
      </c>
      <c r="G190" s="15">
        <v>12192019</v>
      </c>
      <c r="H190" s="15">
        <v>17318613</v>
      </c>
      <c r="I190" s="15">
        <v>21471047</v>
      </c>
      <c r="J190" s="15">
        <v>5149714</v>
      </c>
      <c r="K190" s="15">
        <v>21227639</v>
      </c>
      <c r="L190" s="15" t="s">
        <v>97</v>
      </c>
    </row>
    <row r="191" spans="1:12" ht="17">
      <c r="A191" s="1">
        <v>190</v>
      </c>
      <c r="B191" s="13" t="s">
        <v>318</v>
      </c>
      <c r="C191" s="14" t="s">
        <v>117</v>
      </c>
      <c r="D191" s="82" t="str">
        <f t="shared" si="4"/>
        <v>Warner Bros.</v>
      </c>
      <c r="E191" s="14" t="s">
        <v>93</v>
      </c>
      <c r="F191" s="82" t="str">
        <f t="shared" si="5"/>
        <v>others</v>
      </c>
      <c r="G191" s="15"/>
      <c r="H191" s="15"/>
      <c r="I191" s="15">
        <v>25126214</v>
      </c>
      <c r="J191" s="15">
        <v>37100000</v>
      </c>
      <c r="K191" s="15">
        <v>19733449</v>
      </c>
      <c r="L191" s="15">
        <v>40000000</v>
      </c>
    </row>
    <row r="192" spans="1:12" ht="17">
      <c r="A192" s="1">
        <v>191</v>
      </c>
      <c r="B192" s="13" t="s">
        <v>319</v>
      </c>
      <c r="C192" s="14" t="s">
        <v>102</v>
      </c>
      <c r="D192" s="82" t="str">
        <f t="shared" si="4"/>
        <v>Sony Pictures</v>
      </c>
      <c r="E192" s="14" t="s">
        <v>118</v>
      </c>
      <c r="F192" s="82" t="str">
        <f t="shared" si="5"/>
        <v>Comedy</v>
      </c>
      <c r="G192" s="15">
        <v>68216958</v>
      </c>
      <c r="H192" s="15">
        <v>100585876</v>
      </c>
      <c r="I192" s="15">
        <v>148213377</v>
      </c>
      <c r="J192" s="15">
        <v>14800000</v>
      </c>
      <c r="K192" s="15">
        <v>84806563</v>
      </c>
      <c r="L192" s="15">
        <v>73000000</v>
      </c>
    </row>
    <row r="193" spans="1:12" ht="17">
      <c r="A193" s="1">
        <v>192</v>
      </c>
      <c r="B193" s="13" t="s">
        <v>320</v>
      </c>
      <c r="C193" s="14" t="s">
        <v>176</v>
      </c>
      <c r="D193" s="82" t="str">
        <f t="shared" si="4"/>
        <v>others</v>
      </c>
      <c r="E193" s="14" t="s">
        <v>96</v>
      </c>
      <c r="F193" s="82" t="str">
        <f t="shared" si="5"/>
        <v>Drama</v>
      </c>
      <c r="G193" s="15">
        <v>7799599</v>
      </c>
      <c r="H193" s="15">
        <v>11434376</v>
      </c>
      <c r="I193" s="15">
        <v>14426251</v>
      </c>
      <c r="J193" s="15"/>
      <c r="K193" s="15"/>
      <c r="L193" s="15" t="s">
        <v>97</v>
      </c>
    </row>
    <row r="194" spans="1:12" ht="17">
      <c r="A194" s="1">
        <v>193</v>
      </c>
      <c r="B194" s="13" t="s">
        <v>321</v>
      </c>
      <c r="C194" s="14" t="s">
        <v>150</v>
      </c>
      <c r="D194" s="82" t="str">
        <f t="shared" si="4"/>
        <v>others</v>
      </c>
      <c r="E194" s="14" t="s">
        <v>96</v>
      </c>
      <c r="F194" s="82" t="str">
        <f t="shared" si="5"/>
        <v>Drama</v>
      </c>
      <c r="G194" s="15"/>
      <c r="H194" s="15"/>
      <c r="I194" s="15">
        <v>70269899</v>
      </c>
      <c r="J194" s="15">
        <v>85450189</v>
      </c>
      <c r="K194" s="15">
        <v>34655821</v>
      </c>
      <c r="L194" s="15">
        <v>24000000</v>
      </c>
    </row>
    <row r="195" spans="1:12" ht="17">
      <c r="A195" s="1">
        <v>194</v>
      </c>
      <c r="B195" s="13" t="s">
        <v>322</v>
      </c>
      <c r="C195" s="14" t="s">
        <v>95</v>
      </c>
      <c r="D195" s="82" t="str">
        <f t="shared" ref="D195:D212" si="6">IF(COUNTIF($C$2:$C$212,C195)&gt;16,C195,"others")</f>
        <v>others</v>
      </c>
      <c r="E195" s="14" t="s">
        <v>96</v>
      </c>
      <c r="F195" s="82" t="str">
        <f t="shared" ref="F195:F212" si="7">IF(COUNTIF($E$2:$E$212,E195)&gt;16,E195,"others")</f>
        <v>Drama</v>
      </c>
      <c r="G195" s="15">
        <v>5418140</v>
      </c>
      <c r="H195" s="15">
        <v>7757609</v>
      </c>
      <c r="I195" s="15">
        <v>9176787</v>
      </c>
      <c r="J195" s="15">
        <v>9755330</v>
      </c>
      <c r="K195" s="15">
        <v>5434934</v>
      </c>
      <c r="L195" s="15">
        <v>15000000</v>
      </c>
    </row>
    <row r="196" spans="1:12" ht="17">
      <c r="A196" s="1">
        <v>195</v>
      </c>
      <c r="B196" s="13" t="s">
        <v>323</v>
      </c>
      <c r="C196" s="14" t="s">
        <v>140</v>
      </c>
      <c r="D196" s="82" t="str">
        <f t="shared" si="6"/>
        <v>Universal</v>
      </c>
      <c r="E196" s="14" t="s">
        <v>118</v>
      </c>
      <c r="F196" s="82" t="str">
        <f t="shared" si="7"/>
        <v>Comedy</v>
      </c>
      <c r="G196" s="15">
        <v>13000430</v>
      </c>
      <c r="H196" s="15"/>
      <c r="I196" s="15">
        <v>33302167</v>
      </c>
      <c r="J196" s="15">
        <v>196397938</v>
      </c>
      <c r="K196" s="15">
        <v>28162446</v>
      </c>
      <c r="L196" s="15">
        <v>25000000</v>
      </c>
    </row>
    <row r="197" spans="1:12" ht="17">
      <c r="A197" s="1">
        <v>196</v>
      </c>
      <c r="B197" s="13" t="s">
        <v>324</v>
      </c>
      <c r="C197" s="14" t="s">
        <v>128</v>
      </c>
      <c r="D197" s="82" t="str">
        <f t="shared" si="6"/>
        <v>Fox Searchlight</v>
      </c>
      <c r="E197" s="14" t="s">
        <v>130</v>
      </c>
      <c r="F197" s="82" t="str">
        <f t="shared" si="7"/>
        <v>Thriller/Suspense</v>
      </c>
      <c r="G197" s="15">
        <v>74590</v>
      </c>
      <c r="H197" s="15">
        <v>400745</v>
      </c>
      <c r="I197" s="15">
        <v>482355</v>
      </c>
      <c r="J197" s="15">
        <v>233349</v>
      </c>
      <c r="K197" s="15"/>
      <c r="L197" s="15" t="s">
        <v>97</v>
      </c>
    </row>
    <row r="198" spans="1:12" ht="17">
      <c r="A198" s="1">
        <v>197</v>
      </c>
      <c r="B198" s="13" t="s">
        <v>325</v>
      </c>
      <c r="C198" s="14" t="s">
        <v>261</v>
      </c>
      <c r="D198" s="82" t="str">
        <f t="shared" si="6"/>
        <v>others</v>
      </c>
      <c r="E198" s="14" t="s">
        <v>96</v>
      </c>
      <c r="F198" s="82" t="str">
        <f t="shared" si="7"/>
        <v>Drama</v>
      </c>
      <c r="G198" s="15">
        <v>13576213</v>
      </c>
      <c r="H198" s="15">
        <v>22131112</v>
      </c>
      <c r="I198" s="15">
        <v>33602376</v>
      </c>
      <c r="J198" s="15">
        <v>28300000</v>
      </c>
      <c r="K198" s="15">
        <v>45095837</v>
      </c>
      <c r="L198" s="15">
        <v>53000000</v>
      </c>
    </row>
    <row r="199" spans="1:12" ht="17">
      <c r="A199" s="1">
        <v>198</v>
      </c>
      <c r="B199" s="13" t="s">
        <v>326</v>
      </c>
      <c r="C199" s="14" t="s">
        <v>128</v>
      </c>
      <c r="D199" s="82" t="str">
        <f t="shared" si="6"/>
        <v>Fox Searchlight</v>
      </c>
      <c r="E199" s="14" t="s">
        <v>118</v>
      </c>
      <c r="F199" s="82" t="str">
        <f t="shared" si="7"/>
        <v>Comedy</v>
      </c>
      <c r="G199" s="15"/>
      <c r="H199" s="15"/>
      <c r="I199" s="15">
        <v>59891098</v>
      </c>
      <c r="J199" s="15">
        <v>40632083</v>
      </c>
      <c r="K199" s="15">
        <v>55497574</v>
      </c>
      <c r="L199" s="15">
        <v>8000000</v>
      </c>
    </row>
    <row r="200" spans="1:12" ht="17">
      <c r="A200" s="1">
        <v>199</v>
      </c>
      <c r="B200" s="13" t="s">
        <v>327</v>
      </c>
      <c r="C200" s="14" t="s">
        <v>126</v>
      </c>
      <c r="D200" s="82" t="str">
        <f t="shared" si="6"/>
        <v>20th Century Fox</v>
      </c>
      <c r="E200" s="14" t="s">
        <v>118</v>
      </c>
      <c r="F200" s="82" t="str">
        <f t="shared" si="7"/>
        <v>Comedy</v>
      </c>
      <c r="G200" s="15"/>
      <c r="H200" s="15"/>
      <c r="I200" s="15">
        <v>28426747</v>
      </c>
      <c r="J200" s="15">
        <v>113275517</v>
      </c>
      <c r="K200" s="15">
        <v>18693368</v>
      </c>
      <c r="L200" s="15" t="s">
        <v>97</v>
      </c>
    </row>
    <row r="201" spans="1:12" ht="17">
      <c r="A201" s="1">
        <v>200</v>
      </c>
      <c r="B201" s="13" t="s">
        <v>328</v>
      </c>
      <c r="C201" s="14" t="s">
        <v>261</v>
      </c>
      <c r="D201" s="82" t="str">
        <f t="shared" si="6"/>
        <v>others</v>
      </c>
      <c r="E201" s="14" t="s">
        <v>96</v>
      </c>
      <c r="F201" s="82" t="str">
        <f t="shared" si="7"/>
        <v>Drama</v>
      </c>
      <c r="G201" s="15"/>
      <c r="H201" s="15"/>
      <c r="I201" s="15">
        <v>13756082</v>
      </c>
      <c r="J201" s="15">
        <v>55000000</v>
      </c>
      <c r="K201" s="15">
        <v>13618088</v>
      </c>
      <c r="L201" s="15">
        <v>13000000</v>
      </c>
    </row>
    <row r="202" spans="1:12" ht="17">
      <c r="A202" s="1">
        <v>201</v>
      </c>
      <c r="B202" s="13" t="s">
        <v>329</v>
      </c>
      <c r="C202" s="14" t="s">
        <v>99</v>
      </c>
      <c r="D202" s="82" t="str">
        <f t="shared" si="6"/>
        <v>others</v>
      </c>
      <c r="E202" s="14" t="s">
        <v>124</v>
      </c>
      <c r="F202" s="82" t="str">
        <f t="shared" si="7"/>
        <v>others</v>
      </c>
      <c r="G202" s="15"/>
      <c r="H202" s="15"/>
      <c r="I202" s="15">
        <v>31366978</v>
      </c>
      <c r="J202" s="15">
        <v>150081</v>
      </c>
      <c r="K202" s="15">
        <v>31456820</v>
      </c>
      <c r="L202" s="15" t="s">
        <v>97</v>
      </c>
    </row>
    <row r="203" spans="1:12" ht="17">
      <c r="A203" s="1">
        <v>202</v>
      </c>
      <c r="B203" s="13" t="s">
        <v>330</v>
      </c>
      <c r="C203" s="14" t="s">
        <v>117</v>
      </c>
      <c r="D203" s="82" t="str">
        <f t="shared" si="6"/>
        <v>Warner Bros.</v>
      </c>
      <c r="E203" s="14" t="s">
        <v>107</v>
      </c>
      <c r="F203" s="82" t="str">
        <f t="shared" si="7"/>
        <v>Adventure</v>
      </c>
      <c r="G203" s="15"/>
      <c r="H203" s="15">
        <v>217083411</v>
      </c>
      <c r="I203" s="15">
        <v>292004738</v>
      </c>
      <c r="J203" s="15">
        <v>646464126</v>
      </c>
      <c r="K203" s="15">
        <v>220651146</v>
      </c>
      <c r="L203" s="15">
        <v>150000000</v>
      </c>
    </row>
    <row r="204" spans="1:12" ht="17">
      <c r="A204" s="1">
        <v>203</v>
      </c>
      <c r="B204" s="13" t="s">
        <v>331</v>
      </c>
      <c r="C204" s="14" t="s">
        <v>102</v>
      </c>
      <c r="D204" s="82" t="str">
        <f t="shared" si="6"/>
        <v>Sony Pictures</v>
      </c>
      <c r="E204" s="14" t="s">
        <v>96</v>
      </c>
      <c r="F204" s="82" t="str">
        <f t="shared" si="7"/>
        <v>Drama</v>
      </c>
      <c r="G204" s="15">
        <v>6906276</v>
      </c>
      <c r="H204" s="15">
        <v>10733964</v>
      </c>
      <c r="I204" s="15">
        <v>15962471</v>
      </c>
      <c r="J204" s="15">
        <v>44900000</v>
      </c>
      <c r="K204" s="15">
        <v>16617894</v>
      </c>
      <c r="L204" s="15">
        <v>40000000</v>
      </c>
    </row>
    <row r="205" spans="1:12" ht="17">
      <c r="A205" s="1">
        <v>204</v>
      </c>
      <c r="B205" s="13" t="s">
        <v>332</v>
      </c>
      <c r="C205" s="14" t="s">
        <v>117</v>
      </c>
      <c r="D205" s="82" t="str">
        <f t="shared" si="6"/>
        <v>Warner Bros.</v>
      </c>
      <c r="E205" s="14" t="s">
        <v>96</v>
      </c>
      <c r="F205" s="82" t="str">
        <f t="shared" si="7"/>
        <v>Drama</v>
      </c>
      <c r="G205" s="15">
        <v>37950891</v>
      </c>
      <c r="H205" s="15">
        <v>63472929</v>
      </c>
      <c r="I205" s="15">
        <v>133311000</v>
      </c>
      <c r="J205" s="15">
        <v>157228042</v>
      </c>
      <c r="K205" s="15">
        <v>140647116</v>
      </c>
      <c r="L205" s="15">
        <v>90000000</v>
      </c>
    </row>
    <row r="206" spans="1:12" ht="17">
      <c r="A206" s="1">
        <v>205</v>
      </c>
      <c r="B206" s="13" t="s">
        <v>333</v>
      </c>
      <c r="C206" s="14" t="s">
        <v>92</v>
      </c>
      <c r="D206" s="82" t="str">
        <f t="shared" si="6"/>
        <v>others</v>
      </c>
      <c r="E206" s="14" t="s">
        <v>130</v>
      </c>
      <c r="F206" s="82" t="str">
        <f t="shared" si="7"/>
        <v>Thriller/Suspense</v>
      </c>
      <c r="G206" s="15">
        <v>20152024</v>
      </c>
      <c r="H206" s="15">
        <v>28601000</v>
      </c>
      <c r="I206" s="15">
        <v>34020814</v>
      </c>
      <c r="J206" s="15">
        <v>28000000</v>
      </c>
      <c r="K206" s="15">
        <v>23693992</v>
      </c>
      <c r="L206" s="15">
        <v>33000000</v>
      </c>
    </row>
    <row r="207" spans="1:12" ht="17">
      <c r="A207" s="1">
        <v>206</v>
      </c>
      <c r="B207" s="13" t="s">
        <v>334</v>
      </c>
      <c r="C207" s="14" t="s">
        <v>140</v>
      </c>
      <c r="D207" s="82" t="str">
        <f t="shared" si="6"/>
        <v>Universal</v>
      </c>
      <c r="E207" s="14" t="s">
        <v>130</v>
      </c>
      <c r="F207" s="82" t="str">
        <f t="shared" si="7"/>
        <v>Thriller/Suspense</v>
      </c>
      <c r="G207" s="15">
        <v>14309725</v>
      </c>
      <c r="H207" s="15">
        <v>21938345</v>
      </c>
      <c r="I207" s="15">
        <v>33000880</v>
      </c>
      <c r="J207" s="15">
        <v>1457899</v>
      </c>
      <c r="K207" s="15">
        <v>18301944</v>
      </c>
      <c r="L207" s="15" t="s">
        <v>97</v>
      </c>
    </row>
    <row r="208" spans="1:12" ht="17">
      <c r="A208" s="1">
        <v>207</v>
      </c>
      <c r="B208" s="13" t="s">
        <v>335</v>
      </c>
      <c r="C208" s="14" t="s">
        <v>128</v>
      </c>
      <c r="D208" s="82" t="str">
        <f t="shared" si="6"/>
        <v>Fox Searchlight</v>
      </c>
      <c r="E208" s="14" t="s">
        <v>96</v>
      </c>
      <c r="F208" s="82" t="str">
        <f t="shared" si="7"/>
        <v>Drama</v>
      </c>
      <c r="G208" s="15"/>
      <c r="H208" s="15"/>
      <c r="I208" s="15">
        <v>17606684</v>
      </c>
      <c r="J208" s="15">
        <v>30756832</v>
      </c>
      <c r="K208" s="15">
        <v>16831973</v>
      </c>
      <c r="L208" s="15">
        <v>6000000</v>
      </c>
    </row>
    <row r="209" spans="1:12" ht="17">
      <c r="A209" s="1">
        <v>208</v>
      </c>
      <c r="B209" s="13">
        <v>300</v>
      </c>
      <c r="C209" s="14" t="s">
        <v>117</v>
      </c>
      <c r="D209" s="82" t="str">
        <f t="shared" si="6"/>
        <v>Warner Bros.</v>
      </c>
      <c r="E209" s="14" t="s">
        <v>100</v>
      </c>
      <c r="F209" s="82" t="str">
        <f t="shared" si="7"/>
        <v>Action</v>
      </c>
      <c r="G209" s="15">
        <v>96288328</v>
      </c>
      <c r="H209" s="15">
        <v>141843655</v>
      </c>
      <c r="I209" s="15">
        <v>210614939</v>
      </c>
      <c r="J209" s="15">
        <v>245453242</v>
      </c>
      <c r="K209" s="15">
        <v>261158713</v>
      </c>
      <c r="L209" s="15">
        <v>60000000</v>
      </c>
    </row>
    <row r="210" spans="1:12" ht="17">
      <c r="A210" s="1">
        <v>209</v>
      </c>
      <c r="B210" s="13" t="s">
        <v>336</v>
      </c>
      <c r="C210" s="14" t="s">
        <v>102</v>
      </c>
      <c r="D210" s="82" t="str">
        <f t="shared" si="6"/>
        <v>Sony Pictures</v>
      </c>
      <c r="E210" s="14" t="s">
        <v>96</v>
      </c>
      <c r="F210" s="82" t="str">
        <f t="shared" si="7"/>
        <v>Drama</v>
      </c>
      <c r="G210" s="15">
        <v>38286895</v>
      </c>
      <c r="H210" s="15">
        <v>79049229</v>
      </c>
      <c r="I210" s="15">
        <v>162586036</v>
      </c>
      <c r="J210" s="15">
        <v>143500000</v>
      </c>
      <c r="K210" s="15">
        <v>90820939</v>
      </c>
      <c r="L210" s="15">
        <v>55000000</v>
      </c>
    </row>
    <row r="211" spans="1:12" ht="17">
      <c r="A211" s="1">
        <v>210</v>
      </c>
      <c r="B211" s="13" t="s">
        <v>337</v>
      </c>
      <c r="C211" s="14" t="s">
        <v>92</v>
      </c>
      <c r="D211" s="82" t="str">
        <f t="shared" si="6"/>
        <v>others</v>
      </c>
      <c r="E211" s="14" t="s">
        <v>130</v>
      </c>
      <c r="F211" s="82" t="str">
        <f t="shared" si="7"/>
        <v>Thriller/Suspense</v>
      </c>
      <c r="G211" s="15">
        <v>17633643</v>
      </c>
      <c r="H211" s="15">
        <v>26321000</v>
      </c>
      <c r="I211" s="15">
        <v>35193167</v>
      </c>
      <c r="J211" s="15">
        <v>41400000</v>
      </c>
      <c r="K211" s="15">
        <v>27501523</v>
      </c>
      <c r="L211" s="15">
        <v>32000000</v>
      </c>
    </row>
    <row r="212" spans="1:12" ht="17">
      <c r="A212" s="1">
        <v>211</v>
      </c>
      <c r="B212" s="13" t="s">
        <v>338</v>
      </c>
      <c r="C212" s="14" t="s">
        <v>95</v>
      </c>
      <c r="D212" s="82" t="str">
        <f t="shared" si="6"/>
        <v>others</v>
      </c>
      <c r="E212" s="14" t="s">
        <v>110</v>
      </c>
      <c r="F212" s="82" t="str">
        <f t="shared" si="7"/>
        <v>others</v>
      </c>
      <c r="G212" s="15"/>
      <c r="H212" s="15"/>
      <c r="I212" s="15">
        <v>833532</v>
      </c>
      <c r="J212" s="15">
        <v>194090</v>
      </c>
      <c r="K212" s="15"/>
      <c r="L212" s="15" t="s">
        <v>97</v>
      </c>
    </row>
    <row r="213" spans="1:12">
      <c r="I213" s="16"/>
      <c r="J213" s="16"/>
      <c r="K213" s="16"/>
      <c r="L213" s="16"/>
    </row>
  </sheetData>
  <hyperlinks>
    <hyperlink ref="B209" r:id="rId1" display="http://www.the-numbers.com/movies/2007/300.php" xr:uid="{F6C57AD6-3C3D-7A42-BA99-2E7EBAACCA12}"/>
    <hyperlink ref="B151" r:id="rId2" display="http://www.the-numbers.com/movies/2007/1408.php" xr:uid="{601CFADD-7087-1246-BE7D-0E08F64675CC}"/>
    <hyperlink ref="B26" r:id="rId3" display="http://www.the-numbers.com/movies/2007/28WLT.php" xr:uid="{7736364A-77D8-4344-8D1C-66720A16EF37}"/>
    <hyperlink ref="B125" r:id="rId4" display="http://www.the-numbers.com/movies/2006/AGDYR.php" xr:uid="{CFD54CAB-395B-A344-9DCF-C7F6C3069A5F}"/>
    <hyperlink ref="B195" r:id="rId5" display="http://www.the-numbers.com/movies/2007/MTHRT.php" xr:uid="{3FC60EE2-2BA7-A44E-97BB-D17F2A11444E}"/>
    <hyperlink ref="B115" r:id="rId6" display="http://www.the-numbers.com/movies/2006/ACEPT.php" xr:uid="{C96010B5-1752-CC4E-916D-21F2DB1C169C}"/>
    <hyperlink ref="B31" r:id="rId7" display="http://www.the-numbers.com/movies/2006/AKNGM.php" xr:uid="{F5611571-1942-B145-9884-E956F2120D2D}"/>
    <hyperlink ref="B160" r:id="rId8" display="http://www.the-numbers.com/movies/2007/ALPHA.php" xr:uid="{3CCCC27B-9DF3-3E46-91B8-5CDC59C8B4F8}"/>
    <hyperlink ref="B15" r:id="rId9" display="http://www.the-numbers.com/movies/2007/AMGRC.php" xr:uid="{D3681868-7516-3F4A-A5DB-05612A7BC60C}"/>
    <hyperlink ref="B153" r:id="rId10" display="http://www.the-numbers.com/movies/2006/APOCL.php" xr:uid="{C5D8BD78-BFF2-704D-9B5F-B9F729A48216}"/>
    <hyperlink ref="B212" r:id="rId11" display="http://www.the-numbers.com/movies/2007/ARCTC.php" xr:uid="{11E08E46-763E-6549-B1F2-6A38FEE4D7C8}"/>
    <hyperlink ref="B71" r:id="rId12" display="http://www.the-numbers.com/movies/2007/AREW2.php" xr:uid="{ADF5B354-7777-EE4F-998F-130E7B83F3D5}"/>
    <hyperlink ref="B110" r:id="rId13" display="http://www.the-numbers.com/movies/2007/AWYFH.php" xr:uid="{126A5676-B244-1E4C-B4C9-094C5C8B5EAF}"/>
    <hyperlink ref="B9" r:id="rId14" display="http://www.the-numbers.com/movies/2006/BABEL.php" xr:uid="{12848740-2104-CE41-AFE0-F571CB7FB691}"/>
    <hyperlink ref="B78" r:id="rId15" display="http://www.the-numbers.com/movies/2007/BFURY.php" xr:uid="{796F70DC-353B-F948-A870-1DFAD7245873}"/>
    <hyperlink ref="B83" r:id="rId16" display="http://www.the-numbers.com/movies/2006/BYARD.php" xr:uid="{86A8511E-57C5-1C43-BA76-62E6BDBFECB3}"/>
    <hyperlink ref="B172" r:id="rId17" display="http://www.the-numbers.com/movies/2007/BECIS.php" xr:uid="{AD8CA3C6-838C-4F44-AC42-1E03879112FC}"/>
    <hyperlink ref="B180" r:id="rId18" display="http://www.the-numbers.com/movies/2007/BJANE.php" xr:uid="{70CAFBBD-26BE-9448-BC03-33F6E15FAA13}"/>
    <hyperlink ref="B13" r:id="rId19" display="http://www.the-numbers.com/movies/2006/BEERF.php" xr:uid="{4360A1EE-8FC1-5242-9433-A30759C3DF23}"/>
    <hyperlink ref="B89" r:id="rId20" display="http://www.the-numbers.com/movies/2006/BLKCH.php" xr:uid="{A3CD2102-C71F-5C4C-AAA8-F13C02ACBE0D}"/>
    <hyperlink ref="B122" r:id="rId21" display="http://www.the-numbers.com/movies/2007/BLKSM.php" xr:uid="{F5422D3F-48EF-3546-AE3B-25F571D732D8}"/>
    <hyperlink ref="B162" r:id="rId22" display="http://www.the-numbers.com/movies/2007/BLDGL.php" xr:uid="{AAC6E7E2-5A88-054E-8839-98A35D12A275}"/>
    <hyperlink ref="B92" r:id="rId23" display="http://www.the-numbers.com/movies/2006/BDMND.php" xr:uid="{B91F18CC-373A-0340-A978-0813FD882553}"/>
    <hyperlink ref="B134" r:id="rId24" display="http://www.the-numbers.com/movies/2006/BOBBY.php" xr:uid="{C62C970C-8D13-F347-B0A9-E82E94AC6F02}"/>
    <hyperlink ref="B140" r:id="rId25" display="http://www.the-numbers.com/movies/2006/BORAT.php" xr:uid="{09A5F4C2-116C-B942-A2DC-16AF58ACC570}"/>
    <hyperlink ref="B154" r:id="rId26" display="http://www.the-numbers.com/movies/2007/BRATZ.php" xr:uid="{E98C27AB-AF27-1E4C-BBA1-0D0F35762E1D}"/>
    <hyperlink ref="B207" r:id="rId27" display="http://www.the-numbers.com/movies/2007/BRECH.php" xr:uid="{01F24CC4-1F3D-2B43-A066-D2B0C343E9AB}"/>
    <hyperlink ref="B152" r:id="rId28" display="http://www.the-numbers.com/movies/2007/TERAB.php" xr:uid="{CB7EAD2C-50FD-DA4D-9281-7ED50D93C79A}"/>
    <hyperlink ref="B156" r:id="rId29" display="http://www.the-numbers.com/movies/2007/THBUG.php" xr:uid="{8F9828EE-7FE2-5E4E-B822-A0B3CF860567}"/>
    <hyperlink ref="B37" r:id="rId30" display="http://www.the-numbers.com/movies/2006/JB21.php" xr:uid="{DD49E236-099C-E24E-99AC-E307726833DC}"/>
    <hyperlink ref="B109" r:id="rId31" display="http://www.the-numbers.com/movies/2007/CTRLS.php" xr:uid="{60D19179-8047-C64D-B3F8-2FEFE763E890}"/>
    <hyperlink ref="B170" r:id="rId32" display="http://www.the-numbers.com/movies/2006/CHWEB.php" xr:uid="{E5DFA0CB-E95B-D54E-A3E3-9E26142B9512}"/>
    <hyperlink ref="B133" r:id="rId33" display="http://www.the-numbers.com/movies/2006/CHLDM.php" xr:uid="{A54B25F7-67A2-7D46-B565-3BD1B127266E}"/>
    <hyperlink ref="B55" r:id="rId34" display="http://www.the-numbers.com/movies/2006/CLRK2.php" xr:uid="{11D8632D-C329-374F-8403-255627BDD57B}"/>
    <hyperlink ref="B138" r:id="rId35" display="http://www.the-numbers.com/movies/2006/CNFTI.php" xr:uid="{51587AB4-98AA-9846-A4A3-7E1CA0ED0C12}"/>
    <hyperlink ref="B182" r:id="rId36" display="http://www.the-numbers.com/movies/2006/CRANK.php" xr:uid="{050DCD0A-1ECD-4840-B329-2E8E234F8E11}"/>
    <hyperlink ref="B46" r:id="rId37" display="http://www.the-numbers.com/movies/2007/DADD2.php" xr:uid="{901E67A8-DA99-1245-86EC-503B3B9D99BA}"/>
    <hyperlink ref="B202" r:id="rId38" display="http://www.the-numbers.com/movies/2007/DADLG.php" xr:uid="{3C3437A0-5CAB-3E45-B52D-F971CB8CEAE1}"/>
    <hyperlink ref="B84" r:id="rId39" display="http://www.the-numbers.com/movies/2007/DWTCH.php" xr:uid="{4A3655E7-6699-6146-BB80-A17800B1A648}"/>
    <hyperlink ref="B163" r:id="rId40" display="http://www.the-numbers.com/movies/2007/SLENC.php" xr:uid="{724F9828-DDB9-4348-B1A3-8A92E1C6D516}"/>
    <hyperlink ref="B18" r:id="rId41" display="http://www.the-numbers.com/movies/2006/DECKH.php" xr:uid="{23AEBFE6-37ED-0542-BB19-85BCF7BD075F}"/>
    <hyperlink ref="B20" r:id="rId42" display="http://www.the-numbers.com/movies/2006/DEJVU.php" xr:uid="{1CECCAD0-1E13-B84C-8123-F3508B602435}"/>
    <hyperlink ref="B164" r:id="rId43" display="http://www.the-numbers.com/movies/2007/DELTF.php" xr:uid="{8EA5CECD-9A7C-D040-9A60-E690FD179E75}"/>
    <hyperlink ref="B77" r:id="rId44" display="http://www.the-numbers.com/movies/2007/DSTRB.php" xr:uid="{D212AEAF-04B2-6144-A253-16BF1045EA4E}"/>
    <hyperlink ref="B132" r:id="rId45" display="http://www.the-numbers.com/movies/2006/DRMGL.php" xr:uid="{7B036284-346F-634C-8CF0-C369B01DD78C}"/>
    <hyperlink ref="B28" r:id="rId46" display="http://www.the-numbers.com/movies/2006/EMPLY.php" xr:uid="{5FCD94E0-DAB2-C947-9544-67D09B858800}"/>
    <hyperlink ref="B161" r:id="rId47" display="http://www.the-numbers.com/movies/2007/EPICM.php" xr:uid="{CE008E5C-F9A3-3B40-9AED-E874A0502467}"/>
    <hyperlink ref="B118" r:id="rId48" display="http://www.the-numbers.com/movies/2006/ERAGN.php" xr:uid="{3FCCEE1A-B10A-6F40-BF15-C624A4C83A44}"/>
    <hyperlink ref="B121" r:id="rId49" display="http://www.the-numbers.com/movies/2007/ALMT2.php" xr:uid="{EB8D6B56-5F08-F24F-A134-392C28D9C244}"/>
    <hyperlink ref="B143" r:id="rId50" display="http://www.the-numbers.com/movies/2007/EVNIN.php" xr:uid="{6F88E649-5C2A-4F4C-A310-C3B78F9CB2BA}"/>
    <hyperlink ref="B86" r:id="rId51" display="http://www.the-numbers.com/movies/2006/EHERO.php" xr:uid="{9CFFDF8F-22C5-1E44-B947-11127E6C8611}"/>
    <hyperlink ref="B34" r:id="rId52" display="http://www.the-numbers.com/movies/2007/FOUR2.php" xr:uid="{512B4B37-F6D8-734F-AB03-EF6A8DBAD07F}"/>
    <hyperlink ref="B24" r:id="rId53" display="http://www.the-numbers.com/movies/2006/FFNAT.php" xr:uid="{E81A19C7-A9CF-CE48-9845-DB17FE303CF0}"/>
    <hyperlink ref="B186" r:id="rId54" display="http://www.the-numbers.com/movies/2007/FHDOG.php" xr:uid="{1A082CBD-81CE-584E-BB8A-E2C8072EA754}"/>
    <hyperlink ref="B198" r:id="rId55" display="http://www.the-numbers.com/movies/2006/FLAGS.php" xr:uid="{F3F8D20E-A42B-5346-AEDF-4817AC884FB0}"/>
    <hyperlink ref="B131" r:id="rId56" display="http://www.the-numbers.com/movies/2006/FLIKA.php" xr:uid="{DC297122-D2CA-3B4A-A4D5-6F1BFE858369}"/>
    <hyperlink ref="B136" r:id="rId57" display="http://www.the-numbers.com/movies/2006/FLUSH.php" xr:uid="{FDD3AF50-515F-584B-838D-D0BC1B66A3C3}"/>
    <hyperlink ref="B51" r:id="rId58" display="http://www.the-numbers.com/movies/2006/FLYBO.php" xr:uid="{283B802D-C2A1-0A4B-9AA3-0FCFF3D7B79E}"/>
    <hyperlink ref="B147" r:id="rId59" display="http://www.the-numbers.com/movies/2007/FRACT.php" xr:uid="{70CEF052-B9E0-6C4D-9327-4336D0F41BD8}"/>
    <hyperlink ref="B69" r:id="rId60" display="http://www.the-numbers.com/movies/2007/FRDMW.php" xr:uid="{22924F72-4555-C848-A97D-C35AD5725CE0}"/>
    <hyperlink ref="B200" r:id="rId61" display="http://www.the-numbers.com/movies/2006/GARF2.php" xr:uid="{A2FF7D28-E281-EE41-9B26-2B9DBD80E7CC}"/>
    <hyperlink ref="B73" r:id="rId62" display="http://www.the-numbers.com/movies/2007/GARUL.php" xr:uid="{099B1870-B8E5-6F40-BC81-20F99C14A113}"/>
    <hyperlink ref="B10" r:id="rId63" display="http://www.the-numbers.com/movies/2007/GHSTR.php" xr:uid="{5A6D59AD-09CE-1A44-9B8E-EF312733403D}"/>
    <hyperlink ref="B185" r:id="rId64" display="http://www.the-numbers.com/movies/2007/GRACI.php" xr:uid="{7A10F11D-AED3-2F41-BB70-C90664BFDAAF}"/>
    <hyperlink ref="B175" r:id="rId65" display="http://www.the-numbers.com/movies/2006/GGANG.php" xr:uid="{530FAA41-678D-1E42-B6CA-27EB364977E0}"/>
    <hyperlink ref="B104" r:id="rId66" display="http://www.the-numbers.com/movies/2007/GRNDH.php" xr:uid="{9CB7D2C8-437C-F64A-AFBA-4943042D04CD}"/>
    <hyperlink ref="B176" r:id="rId67" display="http://www.the-numbers.com/movies/2007/HAIRS.php" xr:uid="{1314EA7B-2A3E-634D-82D1-226E05B8E11D}"/>
    <hyperlink ref="B41" r:id="rId68" display="http://www.the-numbers.com/movies/2007/HNBRS.php" xr:uid="{81849C46-B7EB-7A4F-B341-EAADD809DB6F}"/>
    <hyperlink ref="B159" r:id="rId69" display="http://www.the-numbers.com/movies/2006/HPYFT.php" xr:uid="{EFE57ED3-8F26-A647-A1C4-4786E96F7F82}"/>
    <hyperlink ref="B203" r:id="rId70" display="http://www.the-numbers.com/movies/2007/HPOT5.php" xr:uid="{0586B2B4-D676-4441-90F5-65F5E4DE5EF1}"/>
    <hyperlink ref="B193" r:id="rId71" display="http://www.the-numbers.com/movies/2006/HWLND.php" xr:uid="{1878ABE1-FEDA-E745-8B0D-57E17800AD12}"/>
    <hyperlink ref="B127" r:id="rId72" display="http://www.the-numbers.com/movies/2007/HOST2.php" xr:uid="{9197B340-AED4-F040-B618-64E59C431E76}"/>
    <hyperlink ref="B59" r:id="rId73" display="http://www.the-numbers.com/movies/2007/HTFUZ.php" xr:uid="{F3F97618-2181-6049-9DA4-6EF35E122A36}"/>
    <hyperlink ref="B80" r:id="rId74" display="http://www.the-numbers.com/movies/2007/HOTRD.php" xr:uid="{F9B83E67-67A9-D642-8AA6-033474F6B71D}"/>
    <hyperlink ref="B85" r:id="rId75" display="http://www.the-numbers.com/movies/2006/FWORM.php" xr:uid="{67294AAB-0AC7-E142-A2DA-DD794E481CBF}"/>
    <hyperlink ref="B166" r:id="rId76" display="http://www.the-numbers.com/movies/2007/IKWKM.php" xr:uid="{D26392A9-39AD-014A-9441-1FCB37948A05}"/>
    <hyperlink ref="B33" r:id="rId77" display="http://www.the-numbers.com/movies/2007/INPCL.php" xr:uid="{C366234E-49A6-B247-9782-80A1B8D4C037}"/>
    <hyperlink ref="B169" r:id="rId78" display="http://www.the-numbers.com/movies/2007/ITLMW.php" xr:uid="{8E48D3DF-D42A-5D49-A27A-C70289F0AAD1}"/>
    <hyperlink ref="B81" r:id="rId79" display="http://www.the-numbers.com/movies/2006/ICEA2.php" xr:uid="{D95F94E0-E31E-7449-805C-CBB73DECFA36}"/>
    <hyperlink ref="B79" r:id="rId80" display="http://www.the-numbers.com/movies/2006/IDIOC.php" xr:uid="{02219CF0-25D1-0B4C-B6F6-9FF78E56F11B}"/>
    <hyperlink ref="B178" r:id="rId81" display="http://www.the-numbers.com/movies/2007/LNDWM.php" xr:uid="{B465151E-98B0-3443-82CA-EC719BD67F8B}"/>
    <hyperlink ref="B50" r:id="rId82" display="http://www.the-numbers.com/movies/2006/NVNCB.php" xr:uid="{6F4C948C-2981-0043-B04D-42D10A9017F5}"/>
    <hyperlink ref="B74" r:id="rId83" display="http://www.the-numbers.com/movies/2006/0IQIF.php" xr:uid="{87B9463F-486F-4643-8D06-D479929B86DE}"/>
    <hyperlink ref="B137" r:id="rId84" display="http://www.the-numbers.com/movies/2006/JCKA2.php" xr:uid="{6587FD0D-5162-F34C-BB0C-C269791381F7}"/>
    <hyperlink ref="B112" r:id="rId85" display="http://www.the-numbers.com/movies/2006/FERLS.php" xr:uid="{D8951788-BA42-F44D-90A1-0679B43B553E}"/>
    <hyperlink ref="B57" r:id="rId86" display="http://www.the-numbers.com/movies/2006/JTMDI.php" xr:uid="{01F0E26D-CBB7-3140-A255-49F86B7374F4}"/>
    <hyperlink ref="B197" r:id="rId87" display="http://www.the-numbers.com/movies/2007/JOSHA.php" xr:uid="{487982CC-EE93-DF43-9B9F-158AB4A30561}"/>
    <hyperlink ref="B111" r:id="rId88" display="http://www.the-numbers.com/movies/2007/KNCKD.php" xr:uid="{6C6AE57B-2771-3B41-85D9-F8656BDF1A23}"/>
    <hyperlink ref="B146" r:id="rId89" display="http://www.the-numbers.com/movies/2007/LVROS.php" xr:uid="{79E04DAA-968E-004F-8D9D-C7223B523A30}"/>
    <hyperlink ref="B75" r:id="rId90" display="http://www.the-numbers.com/movies/2006/LADYW.php" xr:uid="{D93B59F6-823E-F94D-80F2-8CE6EE0DC0E7}"/>
    <hyperlink ref="B201" r:id="rId91" display="http://www.the-numbers.com/movies/2006/LFIJM.php" xr:uid="{F45C8DEC-3EBD-E142-A8DA-A4F24D838992}"/>
    <hyperlink ref="B103" r:id="rId92" display="http://www.the-numbers.com/movies/2007/LSWED.php" xr:uid="{ED43AD05-7375-E044-B825-889141324FD7}"/>
    <hyperlink ref="B58" r:id="rId93" display="http://www.the-numbers.com/movies/2006/LTMAN.php" xr:uid="{059F3DD6-8F53-EE47-AADC-CB26D9432C39}"/>
    <hyperlink ref="B199" r:id="rId94" display="http://www.the-numbers.com/movies/2006/LMSUN.php" xr:uid="{4E8A8536-56DA-664D-9D33-C2D22CBBA88E}"/>
    <hyperlink ref="B96" r:id="rId95" display="http://www.the-numbers.com/movies/2007/DIE4.php" xr:uid="{87B73C9A-C4A8-8A46-BF94-C827BD44E1FE}"/>
    <hyperlink ref="B150" r:id="rId96" display="http://www.the-numbers.com/movies/2007/LUCKY.php" xr:uid="{25322FB9-E14C-0741-926B-20062D2121A7}"/>
    <hyperlink ref="B29" r:id="rId97" display="http://www.the-numbers.com/movies/2006/MANYR.php" xr:uid="{B3EA0281-0386-F741-B5C0-26E8BA885E4F}"/>
    <hyperlink ref="B204" r:id="rId98" display="http://www.the-numbers.com/movies/2006/ANTOI.php" xr:uid="{50BDEA88-0F24-5C49-8A25-0B23C4555BEB}"/>
    <hyperlink ref="B45" r:id="rId99" display="http://www.the-numbers.com/movies/2006/MTGRL.php" xr:uid="{C5979C82-96DD-5848-8AF4-1E4D9C579E2C}"/>
    <hyperlink ref="B124" r:id="rId100" display="http://www.the-numbers.com/movies/2007/ROBNS.php" xr:uid="{090F5638-9600-E945-AC65-2BA4C835F11B}"/>
    <hyperlink ref="B38" r:id="rId101" display="http://www.the-numbers.com/movies/2006/MVICE.php" xr:uid="{11DB2D21-93EC-B941-9D7F-0DE4346740A5}"/>
    <hyperlink ref="B148" r:id="rId102" display="http://www.the-numbers.com/movies/2006/MONHS.php" xr:uid="{D2ECF079-EAC0-3E4C-B59F-ECD8A0928B1E}"/>
    <hyperlink ref="B196" r:id="rId103" display="http://www.the-numbers.com/movies/2007/BEAN2.php" xr:uid="{580F745F-1664-A744-946E-0BBF96B6265B}"/>
    <hyperlink ref="B52" r:id="rId104" display="http://www.the-numbers.com/movies/2007/BROOK.php" xr:uid="{D5F21A66-8FB5-9B42-B49E-D080AD6B1091}"/>
    <hyperlink ref="B116" r:id="rId105" display="http://www.the-numbers.com/movies/2007/MUSLY.php" xr:uid="{3A14F9B5-E6B2-1C45-885E-C4F69F9B86E1}"/>
    <hyperlink ref="B155" r:id="rId106" display="http://www.the-numbers.com/movies/2006/SUPEX.php" xr:uid="{7A8BBFE4-7079-D443-AC81-88EDEBC12BCC}"/>
    <hyperlink ref="B25" r:id="rId107" display="http://www.the-numbers.com/movies/2007/NDREW.php" xr:uid="{2420C897-83EF-054D-983E-AF4027886FA7}"/>
    <hyperlink ref="B63" r:id="rId108" display="http://www.the-numbers.com/movies/2007/NEXT.php" xr:uid="{90997422-FA55-024E-9B14-CAC57C965638}"/>
    <hyperlink ref="B120" r:id="rId109" display="http://www.the-numbers.com/movies/2006/MUSEM.php" xr:uid="{63DD511A-E024-EC4C-A3F3-99184A007E96}"/>
    <hyperlink ref="B123" r:id="rId110" display="http://www.the-numbers.com/movies/2007/NORES.php" xr:uid="{A1B25B58-1756-6B47-AD0A-434A8476C7B2}"/>
    <hyperlink ref="B60" r:id="rId111" display="http://www.the-numbers.com/movies/2007/NORBT.php" xr:uid="{7EEBAE18-242B-ED42-B299-1B1BD3D84B08}"/>
    <hyperlink ref="B168" r:id="rId112" display="http://www.the-numbers.com/movies/2006/NOTES.php" xr:uid="{AA75724A-1B71-B74F-8436-26B60761EDCF}"/>
    <hyperlink ref="B14" r:id="rId113" display="http://www.the-numbers.com/movies/2007/OCEN3.php" xr:uid="{1E9A17B5-96A0-C14B-B153-0D0F838EED03}"/>
    <hyperlink ref="B76" r:id="rId114" display="http://www.the-numbers.com/movies/2007/ONCE.php" xr:uid="{EF152129-433A-9143-AB65-80B5BFDFE3A5}"/>
    <hyperlink ref="B126" r:id="rId115" display="http://www.the-numbers.com/movies/2006/ONWTK.php" xr:uid="{EB692620-DDDD-204E-8AE5-3B28766E84C5}"/>
    <hyperlink ref="B189" r:id="rId116" display="http://www.the-numbers.com/movies/2006/OPENS.php" xr:uid="{6CFC2928-414B-D441-B1B4-5753AC39A100}"/>
    <hyperlink ref="B107" r:id="rId117" display="http://www.the-numbers.com/movies/2007/0OWWW.php" xr:uid="{27AA1660-382A-EF43-AABC-45CB063A7913}"/>
    <hyperlink ref="B56" r:id="rId118" display="http://www.the-numbers.com/movies/2006/PANLB.php" xr:uid="{ECF3DEDF-BC2F-4447-9C1C-BE2B29EC105D}"/>
    <hyperlink ref="B105" r:id="rId119" display="http://www.the-numbers.com/movies/2007/PTHFN.php" xr:uid="{08BD9143-7679-D341-A8B4-34C74B712C52}"/>
    <hyperlink ref="B68" r:id="rId120" display="http://www.the-numbers.com/movies/2007/PRFEC.php" xr:uid="{56E45FDD-801D-DB43-BB08-DED90B34B294}"/>
    <hyperlink ref="B7" r:id="rId121" display="http://www.the-numbers.com/movies/2007/PIRT3.php" xr:uid="{78C975C3-E25F-ED4A-B361-8AEF35D84E9C}"/>
    <hyperlink ref="B101" r:id="rId122" display="http://www.the-numbers.com/movies/2006/PIRT2.php" xr:uid="{FC0F986B-C44F-6144-965A-293737AF671F}"/>
    <hyperlink ref="B179" r:id="rId123" display="http://www.the-numbers.com/movies/2007/PRMON.php" xr:uid="{57A1D32F-F7E9-D849-8E9B-5EAB15B62F1A}"/>
    <hyperlink ref="B42" r:id="rId124" display="http://www.the-numbers.com/movies/2007/PRIDE.php" xr:uid="{1B63612F-4EC8-504A-96F5-CA878453381A}"/>
    <hyperlink ref="B119" r:id="rId125" display="http://www.the-numbers.com/movies/2007/PRMVL.php" xr:uid="{7CA83603-41F2-7742-8225-161A8A440A6F}"/>
    <hyperlink ref="B47" r:id="rId126" display="http://www.the-numbers.com/movies/2006/PULSE.php" xr:uid="{434FDCFA-BE2B-354B-8CB2-E9102D4E6CE8}"/>
    <hyperlink ref="B22" r:id="rId127" display="http://www.the-numbers.com/movies/2007/RATUL.php" xr:uid="{86C4C5EB-A422-DA49-90AF-2BFD0C1D401F}"/>
    <hyperlink ref="B93" r:id="rId128" display="http://www.the-numbers.com/movies/2007/REINO.php" xr:uid="{8E1EB7BB-F967-2F47-8AD6-68EA5BCDD1F8}"/>
    <hyperlink ref="B95" r:id="rId129" display="http://www.the-numbers.com/movies/2007/RN911.php" xr:uid="{2994DC7C-9BCE-FB48-AA5B-E52796DDBFC1}"/>
    <hyperlink ref="B194" r:id="rId130" display="http://www.the-numbers.com/movies/2006/RCKY6.php" xr:uid="{31E21222-C737-AA40-BC3E-518A8365621F}"/>
    <hyperlink ref="B21" r:id="rId131" display="http://www.the-numbers.com/movies/2006/RUNWS.php" xr:uid="{A69C4569-4A01-DD49-9DB8-EA4F15C7A462}"/>
    <hyperlink ref="B130" r:id="rId132" display="http://www.the-numbers.com/movies/2007/RUSH3.php" xr:uid="{07D3656A-8D50-1F47-8E8A-EA37CB6401A9}"/>
    <hyperlink ref="B11" r:id="rId133" display="http://www.the-numbers.com/movies/2006/SAW3.php" xr:uid="{5AB4E9E7-CD97-6745-8E06-1E30FE1DAB04}"/>
    <hyperlink ref="B88" r:id="rId134" display="http://www.the-numbers.com/movies/2006/SCHSC.php" xr:uid="{B465A44D-C554-6448-BE38-56B2B97AEEA5}"/>
    <hyperlink ref="B174" r:id="rId135" display="http://www.the-numbers.com/movies/2007/SHOTR.php" xr:uid="{706803DD-AC09-934E-938C-7765831A6DF5}"/>
    <hyperlink ref="B16" r:id="rId136" display="http://www.the-numbers.com/movies/2007/SHRK3.php" xr:uid="{5E01E7F4-D40F-7249-B963-A8664F449BC7}"/>
    <hyperlink ref="B8" r:id="rId137" display="http://www.the-numbers.com/movies/2007/SICKO.php" xr:uid="{A6520C98-7506-DE4B-82A6-AE648A6651D4}"/>
    <hyperlink ref="B102" r:id="rId138" display="http://www.the-numbers.com/movies/2007/SMKAC.php" xr:uid="{CB71FDDD-0FB0-DA47-923C-8CA399F27D37}"/>
    <hyperlink ref="B206" r:id="rId139" display="http://www.the-numbers.com/movies/2006/SNAKP.php" xr:uid="{0481C3AE-D559-FD42-9C72-9C89FB017C6E}"/>
    <hyperlink ref="B62" r:id="rId140" display="http://www.the-numbers.com/movies/2007/SPID3.php" xr:uid="{E9513AB8-9380-824F-8867-3CDA1AB43602}"/>
    <hyperlink ref="B158" r:id="rId141" display="http://www.the-numbers.com/movies/2007/SDUST.php" xr:uid="{70187187-E258-4A4C-92E4-F7026FC41ACC}"/>
    <hyperlink ref="B188" r:id="rId142" display="http://www.the-numbers.com/movies/2006/STPUP.php" xr:uid="{66FBCBA2-FFAD-1E42-A406-5FF6244FDCA4}"/>
    <hyperlink ref="B5" r:id="rId143" display="http://www.the-numbers.com/movies/2007/STEPN.php" xr:uid="{B675C58E-2DFB-9948-9996-2017F1AAEA64}"/>
    <hyperlink ref="B128" r:id="rId144" display="http://www.the-numbers.com/movies/2006/STFIC.php" xr:uid="{DC366D60-368E-7F4B-A1E3-833DC4521E13}"/>
    <hyperlink ref="B53" r:id="rId145" display="http://www.the-numbers.com/movies/2007/SNSHN.php" xr:uid="{1C0F064F-295C-7044-8FB6-60548EA1971A}"/>
    <hyperlink ref="B61" r:id="rId146" display="http://www.the-numbers.com/movies/2007/SPBAD.php" xr:uid="{E91E2F23-2B83-7E44-A6B1-04DF7CAB587E}"/>
    <hyperlink ref="B64" r:id="rId147" display="http://www.the-numbers.com/movies/2006/SPRMN.php" xr:uid="{5286396C-6B3C-454B-AF34-C83F56457619}"/>
    <hyperlink ref="B44" r:id="rId148" display="http://www.the-numbers.com/movies/2007/SURFS.php" xr:uid="{57716FC7-C2CE-8148-84C0-F5353F7D8C44}"/>
    <hyperlink ref="B192" r:id="rId149" display="http://www.the-numbers.com/movies/2006/TALDG.php" xr:uid="{988C9DDD-61AD-9847-AC70-F2A8B1E2AC4C}"/>
    <hyperlink ref="B100" r:id="rId150" display="http://www.the-numbers.com/movies/2006/TENCD.php" xr:uid="{EE8E1C65-07F5-5A46-B3D9-AB138538E043}"/>
    <hyperlink ref="B36" r:id="rId151" display="http://www.the-numbers.com/movies/2006/TYSMK.php" xr:uid="{82046DC4-4535-CA4F-89D5-EEFE6E632536}"/>
    <hyperlink ref="B43" r:id="rId152" display="http://www.the-numbers.com/movies/2006/ANTBU.php" xr:uid="{075B9F95-0538-B24A-B5F9-ED7C1257B9FF}"/>
    <hyperlink ref="B99" r:id="rId153" display="http://www.the-numbers.com/movies/2007/ASFRM.php" xr:uid="{D667D131-9B99-534F-8047-AE62CADE6B72}"/>
    <hyperlink ref="B94" r:id="rId154" display="http://www.the-numbers.com/movies/2006/DALIA.php" xr:uid="{BC50CC60-ACA1-774A-AC85-353DE18820E4}"/>
    <hyperlink ref="B30" r:id="rId155" display="http://www.the-numbers.com/movies/2007/BORN3.php" xr:uid="{63C6B187-C75C-3E48-A9FC-F0EDB8F1B8A1}"/>
    <hyperlink ref="B27" r:id="rId156" display="http://www.the-numbers.com/movies/2007/CNDMN.php" xr:uid="{551E0386-BAD2-F842-84E5-99CD224E4879}"/>
    <hyperlink ref="B82" r:id="rId157" display="http://www.the-numbers.com/movies/2006/COVNT.php" xr:uid="{42F9C6FB-C307-A946-A0BF-E2DBFD58DDC5}"/>
    <hyperlink ref="B205" r:id="rId158" display="http://www.the-numbers.com/movies/2006/DPRTD.php" xr:uid="{B6C82727-13E4-7E4C-8630-EF0F565662E5}"/>
    <hyperlink ref="B67" r:id="rId159" display="http://www.the-numbers.com/movies/2006/DSCNT.php" xr:uid="{FF4C5C70-377C-FC4B-883D-D1D6C4D06DA7}"/>
    <hyperlink ref="B90" r:id="rId160" display="http://www.the-numbers.com/movies/2006/PRADA.php" xr:uid="{F925200F-95D1-714F-81B9-147308A706BF}"/>
    <hyperlink ref="B70" r:id="rId161" display="http://www.the-numbers.com/movies/2007/THEEX.php" xr:uid="{97774130-377C-2F42-9CB3-150F9CD8EB59}"/>
    <hyperlink ref="B54" r:id="rId162" display="http://www.the-numbers.com/movies/2006/FOUNT.php" xr:uid="{B165527A-9834-C743-9D42-E0BCF3683404}"/>
    <hyperlink ref="B145" r:id="rId163" display="http://www.the-numbers.com/movies/2006/GSHEP.php" xr:uid="{297ABF5E-CBBA-E049-908E-8D881F3CCC36}"/>
    <hyperlink ref="B142" r:id="rId164" display="http://www.the-numbers.com/movies/2006/GRUD2.php" xr:uid="{E51BC04E-29C8-9F45-A174-F8C60DCAB0CF}"/>
    <hyperlink ref="B113" r:id="rId165" display="http://www.the-numbers.com/movies/2006/GUARD.php" xr:uid="{401CD4C1-D352-CC4A-83FD-BB5E9F75329A}"/>
    <hyperlink ref="B23" r:id="rId166" display="http://www.the-numbers.com/movies/2007/HLEY2.php" xr:uid="{20F2CE95-3E4C-7747-97DD-DF3670E841C0}"/>
    <hyperlink ref="B184" r:id="rId167" display="http://www.the-numbers.com/movies/2006/HISTB.php" xr:uid="{2F863633-5E09-BA47-B97D-6DE364B0D5D6}"/>
    <hyperlink ref="B183" r:id="rId168" display="http://www.the-numbers.com/movies/2007/HTCHR.php" xr:uid="{D5C74259-DDDE-D44B-B31F-DBE78F8FA846}"/>
    <hyperlink ref="B17" r:id="rId169" display="http://www.the-numbers.com/movies/2006/HOLID.php" xr:uid="{22D7AA09-A439-324E-9CD0-00D2D8C4C4D3}"/>
    <hyperlink ref="B6" r:id="rId170" display="http://www.the-numbers.com/movies/2006/ILUSN.php" xr:uid="{E92A25FE-21CC-FB4D-9330-70361352B048}"/>
    <hyperlink ref="B144" r:id="rId171" display="http://www.the-numbers.com/movies/2007/INVSN.php" xr:uid="{84FDF377-28E5-C845-ABEB-3A485440E75C}"/>
    <hyperlink ref="B139" r:id="rId172" display="http://www.the-numbers.com/movies/2007/NVISB.php" xr:uid="{A9A60BA9-0AED-5940-B5F9-242AD940C724}"/>
    <hyperlink ref="B208" r:id="rId173" display="http://www.the-numbers.com/movies/2006/LKSCT.php" xr:uid="{626AEC60-6310-A74A-A893-8F47BA7ADC5E}"/>
    <hyperlink ref="B171" r:id="rId174" display="http://www.the-numbers.com/movies/2006/LKISS.php" xr:uid="{BC375FFE-F616-DD47-9E56-90566FDDB8F7}"/>
    <hyperlink ref="B190" r:id="rId175" display="http://www.the-numbers.com/movies/2007/MIMZY.php" xr:uid="{7ABF021B-76F0-7248-8397-21A250F9AC4A}"/>
    <hyperlink ref="B87" r:id="rId176" display="http://www.the-numbers.com/movies/2006/MARIN.php" xr:uid="{9747F404-FBE6-5746-BF33-3D170EEF5559}"/>
    <hyperlink ref="B165" r:id="rId177" display="http://www.the-numbers.com/movies/2007/MSNGR.php" xr:uid="{0C8FD850-C076-7E43-9DA4-612D6639B3C9}"/>
    <hyperlink ref="B19" r:id="rId178" display="http://www.the-numbers.com/movies/2007/NSAKE.php" xr:uid="{4937CE69-5D09-F14D-AD93-3F1A25BD5447}"/>
    <hyperlink ref="B91" r:id="rId179" display="http://www.the-numbers.com/movies/2007/NANNY.php" xr:uid="{E4603CEC-4BB8-7F4F-B97B-5A3757C66168}"/>
    <hyperlink ref="B35" r:id="rId180" display="http://www.the-numbers.com/movies/2006/NATVT.php" xr:uid="{73D4B746-7E6B-254F-837D-5053A02DBCF2}"/>
    <hyperlink ref="B211" r:id="rId181" display="http://www.the-numbers.com/movies/2007/NUM23.php" xr:uid="{0729DC33-64E3-F648-B459-88E2D8774926}"/>
    <hyperlink ref="B108" r:id="rId182" display="http://www.the-numbers.com/movies/2006/OMEN6.php" xr:uid="{5268D4D1-F6A3-DB4E-8CAA-DEEEF0FC84ED}"/>
    <hyperlink ref="B157" r:id="rId183" display="http://www.the-numbers.com/movies/2006/PRSTG.php" xr:uid="{8E9BF8F5-718F-4248-90CE-940D63D13D8F}"/>
    <hyperlink ref="B181" r:id="rId184" display="http://www.the-numbers.com/movies/2006/TYGOO.php" xr:uid="{AE03F37E-9913-9944-A96E-ADC805DDAEDA}"/>
    <hyperlink ref="B210" r:id="rId185" display="http://www.the-numbers.com/movies/2006/PRHAP.php" xr:uid="{E2E1FFA9-EC74-4F4A-BC66-271EC64D4318}"/>
    <hyperlink ref="B66" r:id="rId186" display="http://www.the-numbers.com/movies/2006/QUEEN.php" xr:uid="{AB5BA80A-F5CC-3B4D-94A3-FC657FBCC110}"/>
    <hyperlink ref="B191" r:id="rId187" display="http://www.the-numbers.com/movies/2007/REAPN.php" xr:uid="{099B3CF9-7190-5948-A0DF-A7241D7238A3}"/>
    <hyperlink ref="B187" r:id="rId188" display="http://www.the-numbers.com/movies/2006/CLAU3.php" xr:uid="{BD0547F6-28EB-5247-9C91-8BB32D19B894}"/>
    <hyperlink ref="B106" r:id="rId189" display="http://www.the-numbers.com/movies/2007/SIMPS.php" xr:uid="{E55BCE38-331E-7347-8DB7-B4F45874E2C9}"/>
    <hyperlink ref="B2" r:id="rId190" display="http://www.the-numbers.com/movies/2006/TXCS2.php" xr:uid="{9539B6F1-5176-0F48-970E-A8A07DE6DC8F}"/>
    <hyperlink ref="B39" r:id="rId191" display="http://www.the-numbers.com/movies/2007/TFORM.php" xr:uid="{1D7E13D1-7026-114B-8AF3-CC6003813DC5}"/>
    <hyperlink ref="B98" r:id="rId192" display="http://www.the-numbers.com/movies/2006/WICKR.php" xr:uid="{837B3BA6-92C7-F040-B8D3-F75C489366A1}"/>
    <hyperlink ref="B49" r:id="rId193" display="http://www.the-numbers.com/movies/2007/TMNT.php" xr:uid="{7EE6672F-2061-BF49-B832-1ACE9D30DFB5}"/>
    <hyperlink ref="B97" r:id="rId194" display="http://www.the-numbers.com/movies/2006/TRSMN.php" xr:uid="{1B1B1515-7A14-0E4F-B559-86B9DD37575F}"/>
    <hyperlink ref="B32" r:id="rId195" display="http://www.the-numbers.com/movies/2006/TURIS.php" xr:uid="{5269CA93-72DC-7E41-B87E-B0749E0916E5}"/>
    <hyperlink ref="B40" r:id="rId196" display="http://www.the-numbers.com/movies/2006/UNACM.php" xr:uid="{405F3A24-0079-744A-B543-EBB72E54C0B2}"/>
    <hyperlink ref="B173" r:id="rId197" display="http://www.the-numbers.com/movies/2006/0ICCS.php" xr:uid="{04152354-53A1-4848-A114-76B93EED7A03}"/>
    <hyperlink ref="B135" r:id="rId198" display="http://www.the-numbers.com/movies/2007/UNDOG.php" xr:uid="{B2788259-2994-A449-94E7-5E007B36E93D}"/>
    <hyperlink ref="B48" r:id="rId199" display="http://www.the-numbers.com/movies/2007/VCNCY.php" xr:uid="{86EB963A-0C7C-5D42-B16A-282ECF7A71F4}"/>
    <hyperlink ref="B72" r:id="rId200" display="http://www.the-numbers.com/movies/2007/WATRS.php" xr:uid="{C21F61DE-A75B-B64C-B34B-92D77C5D303F}"/>
    <hyperlink ref="B4" r:id="rId201" display="http://www.the-numbers.com/movies/2007/WAR.php" xr:uid="{7068C89E-078A-A540-92EA-0AB9967FDBC3}"/>
    <hyperlink ref="B114" r:id="rId202" display="http://www.the-numbers.com/movies/2006/WATER.php" xr:uid="{0E2704E4-AB73-4E43-AE29-662EE8FEBA85}"/>
    <hyperlink ref="B129" r:id="rId203" display="http://www.the-numbers.com/movies/2006/MRSHL.php" xr:uid="{21AD7F4A-78BC-6740-81BD-652585D83643}"/>
    <hyperlink ref="B167" r:id="rId204" display="http://www.the-numbers.com/movies/2007/WYCAD.php" xr:uid="{3654D381-9B76-8F46-8294-24D92D1FC799}"/>
    <hyperlink ref="B141" r:id="rId205" display="http://www.the-numbers.com/movies/2007/WHOGS.php" xr:uid="{3BCDEDCB-6FCF-F240-B9DE-C65C808E413B}"/>
    <hyperlink ref="B12" r:id="rId206" display="http://www.the-numbers.com/movies/2006/WTCEN.php" xr:uid="{27D1B3B4-7AB2-614C-91A7-CBD947E083F2}"/>
    <hyperlink ref="B65" r:id="rId207" display="http://www.the-numbers.com/movies/2006/XMEN3.php" xr:uid="{B06686C0-9D39-D446-9A93-9169DBA0518B}"/>
    <hyperlink ref="B3" r:id="rId208" display="http://www.the-numbers.com/movies/2007/YRDOG.php" xr:uid="{2DE6A6D5-8974-864A-B218-6A156C16D038}"/>
    <hyperlink ref="B117" r:id="rId209" display="http://www.the-numbers.com/movies/2006/DUPRE.php" xr:uid="{1C883962-8131-BE49-8BC9-0F8EA907524C}"/>
    <hyperlink ref="B177" r:id="rId210" display="http://www.the-numbers.com/movies/2007/ZODIC.php" xr:uid="{78C4E5D3-6842-D748-BBC5-421669EAFB7F}"/>
    <hyperlink ref="B149" r:id="rId211" display="http://www.the-numbers.com/movies/2006/ZOOMS.php" xr:uid="{8DB68677-0F8F-B44D-BDF4-C1B94612CF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78EA-63F1-9543-ACB3-9C0472D9DFB6}">
  <dimension ref="A3:C10"/>
  <sheetViews>
    <sheetView workbookViewId="0">
      <selection activeCell="E4" sqref="E4"/>
    </sheetView>
  </sheetViews>
  <sheetFormatPr baseColWidth="10" defaultRowHeight="16"/>
  <cols>
    <col min="1" max="1" width="14.83203125" bestFit="1" customWidth="1"/>
    <col min="2" max="2" width="23.1640625" bestFit="1" customWidth="1"/>
    <col min="3" max="3" width="24.1640625" bestFit="1" customWidth="1"/>
  </cols>
  <sheetData>
    <row r="3" spans="1:3">
      <c r="A3" s="17" t="s">
        <v>341</v>
      </c>
      <c r="B3" t="s">
        <v>344</v>
      </c>
      <c r="C3" t="s">
        <v>345</v>
      </c>
    </row>
    <row r="4" spans="1:3">
      <c r="A4" s="11" t="s">
        <v>126</v>
      </c>
      <c r="B4">
        <v>25</v>
      </c>
      <c r="C4" s="18">
        <v>0.11848341232227488</v>
      </c>
    </row>
    <row r="5" spans="1:3">
      <c r="A5" s="11" t="s">
        <v>128</v>
      </c>
      <c r="B5">
        <v>17</v>
      </c>
      <c r="C5" s="18">
        <v>8.0568720379146919E-2</v>
      </c>
    </row>
    <row r="6" spans="1:3">
      <c r="A6" s="11" t="s">
        <v>342</v>
      </c>
      <c r="B6">
        <v>103</v>
      </c>
      <c r="C6" s="18">
        <v>0.4881516587677725</v>
      </c>
    </row>
    <row r="7" spans="1:3">
      <c r="A7" s="11" t="s">
        <v>102</v>
      </c>
      <c r="B7">
        <v>26</v>
      </c>
      <c r="C7" s="18">
        <v>0.12322274881516587</v>
      </c>
    </row>
    <row r="8" spans="1:3">
      <c r="A8" s="11" t="s">
        <v>140</v>
      </c>
      <c r="B8">
        <v>18</v>
      </c>
      <c r="C8" s="18">
        <v>8.5308056872037921E-2</v>
      </c>
    </row>
    <row r="9" spans="1:3">
      <c r="A9" s="11" t="s">
        <v>117</v>
      </c>
      <c r="B9">
        <v>22</v>
      </c>
      <c r="C9" s="18">
        <v>0.10426540284360189</v>
      </c>
    </row>
    <row r="10" spans="1:3">
      <c r="A10" s="11" t="s">
        <v>343</v>
      </c>
      <c r="B10">
        <v>211</v>
      </c>
      <c r="C10" s="1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5169-417A-204B-913F-4A524EBE2E61}">
  <dimension ref="A3:C10"/>
  <sheetViews>
    <sheetView workbookViewId="0">
      <selection activeCell="C19" sqref="C19"/>
    </sheetView>
  </sheetViews>
  <sheetFormatPr baseColWidth="10" defaultRowHeight="16"/>
  <cols>
    <col min="1" max="1" width="15.5" bestFit="1" customWidth="1"/>
    <col min="2" max="2" width="19.1640625" bestFit="1" customWidth="1"/>
    <col min="3" max="3" width="20.1640625" bestFit="1" customWidth="1"/>
  </cols>
  <sheetData>
    <row r="3" spans="1:3">
      <c r="A3" s="17" t="s">
        <v>341</v>
      </c>
      <c r="B3" t="s">
        <v>346</v>
      </c>
      <c r="C3" t="s">
        <v>347</v>
      </c>
    </row>
    <row r="4" spans="1:3">
      <c r="A4" s="11" t="s">
        <v>100</v>
      </c>
      <c r="B4">
        <v>20</v>
      </c>
      <c r="C4" s="18">
        <v>9.4786729857819899E-2</v>
      </c>
    </row>
    <row r="5" spans="1:3">
      <c r="A5" s="11" t="s">
        <v>107</v>
      </c>
      <c r="B5">
        <v>23</v>
      </c>
      <c r="C5" s="18">
        <v>0.10900473933649289</v>
      </c>
    </row>
    <row r="6" spans="1:3">
      <c r="A6" s="11" t="s">
        <v>118</v>
      </c>
      <c r="B6">
        <v>56</v>
      </c>
      <c r="C6" s="18">
        <v>0.26540284360189575</v>
      </c>
    </row>
    <row r="7" spans="1:3">
      <c r="A7" s="11" t="s">
        <v>96</v>
      </c>
      <c r="B7">
        <v>54</v>
      </c>
      <c r="C7" s="18">
        <v>0.25592417061611372</v>
      </c>
    </row>
    <row r="8" spans="1:3">
      <c r="A8" s="11" t="s">
        <v>342</v>
      </c>
      <c r="B8">
        <v>32</v>
      </c>
      <c r="C8" s="18">
        <v>0.15165876777251186</v>
      </c>
    </row>
    <row r="9" spans="1:3">
      <c r="A9" s="11" t="s">
        <v>130</v>
      </c>
      <c r="B9">
        <v>26</v>
      </c>
      <c r="C9" s="18">
        <v>0.12322274881516587</v>
      </c>
    </row>
    <row r="10" spans="1:3">
      <c r="A10" s="11" t="s">
        <v>343</v>
      </c>
      <c r="B10">
        <v>211</v>
      </c>
      <c r="C10" s="1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E45-922D-8843-B79E-F48D2F36E43D}">
  <dimension ref="A1:M25"/>
  <sheetViews>
    <sheetView workbookViewId="0">
      <selection activeCell="H11" sqref="H11"/>
    </sheetView>
  </sheetViews>
  <sheetFormatPr baseColWidth="10" defaultRowHeight="16"/>
  <cols>
    <col min="1" max="1" width="18" customWidth="1"/>
    <col min="6" max="6" width="17" customWidth="1"/>
  </cols>
  <sheetData>
    <row r="1" spans="1:11">
      <c r="A1" t="s">
        <v>352</v>
      </c>
      <c r="H1" s="19" t="s">
        <v>348</v>
      </c>
      <c r="I1" s="19" t="s">
        <v>349</v>
      </c>
      <c r="J1" s="19" t="s">
        <v>350</v>
      </c>
      <c r="K1" s="19" t="s">
        <v>351</v>
      </c>
    </row>
    <row r="2" spans="1:11">
      <c r="H2">
        <v>36</v>
      </c>
      <c r="I2">
        <v>39</v>
      </c>
      <c r="J2">
        <v>44</v>
      </c>
      <c r="K2">
        <v>31</v>
      </c>
    </row>
    <row r="3" spans="1:11" ht="17" thickBot="1">
      <c r="A3" t="s">
        <v>353</v>
      </c>
      <c r="H3">
        <v>40</v>
      </c>
      <c r="I3">
        <v>45</v>
      </c>
      <c r="J3">
        <v>43</v>
      </c>
      <c r="K3">
        <v>43</v>
      </c>
    </row>
    <row r="4" spans="1:11">
      <c r="A4" s="21" t="s">
        <v>354</v>
      </c>
      <c r="B4" s="21" t="s">
        <v>355</v>
      </c>
      <c r="C4" s="21" t="s">
        <v>356</v>
      </c>
      <c r="D4" s="21" t="s">
        <v>357</v>
      </c>
      <c r="E4" s="21" t="s">
        <v>358</v>
      </c>
      <c r="H4">
        <v>32</v>
      </c>
      <c r="I4">
        <v>54</v>
      </c>
      <c r="J4">
        <v>38</v>
      </c>
      <c r="K4">
        <v>46</v>
      </c>
    </row>
    <row r="5" spans="1:11">
      <c r="A5" t="s">
        <v>348</v>
      </c>
      <c r="B5">
        <v>8</v>
      </c>
      <c r="C5">
        <v>314</v>
      </c>
      <c r="D5">
        <v>39.25</v>
      </c>
      <c r="E5">
        <v>19.642857142857142</v>
      </c>
      <c r="H5">
        <v>44</v>
      </c>
      <c r="I5">
        <v>53</v>
      </c>
      <c r="J5">
        <v>40</v>
      </c>
      <c r="K5">
        <v>43</v>
      </c>
    </row>
    <row r="6" spans="1:11">
      <c r="A6" t="s">
        <v>349</v>
      </c>
      <c r="B6">
        <v>8</v>
      </c>
      <c r="C6">
        <v>353</v>
      </c>
      <c r="D6">
        <v>44.125</v>
      </c>
      <c r="E6">
        <v>45.839285714285715</v>
      </c>
      <c r="H6">
        <v>35</v>
      </c>
      <c r="I6">
        <v>46</v>
      </c>
      <c r="J6">
        <v>41</v>
      </c>
      <c r="K6">
        <v>36</v>
      </c>
    </row>
    <row r="7" spans="1:11">
      <c r="A7" t="s">
        <v>350</v>
      </c>
      <c r="B7">
        <v>8</v>
      </c>
      <c r="C7">
        <v>315</v>
      </c>
      <c r="D7">
        <v>39.375</v>
      </c>
      <c r="E7">
        <v>9.9821428571428577</v>
      </c>
      <c r="H7">
        <v>41</v>
      </c>
      <c r="I7">
        <v>42</v>
      </c>
      <c r="J7">
        <v>35</v>
      </c>
      <c r="K7">
        <v>49</v>
      </c>
    </row>
    <row r="8" spans="1:11" ht="17" thickBot="1">
      <c r="A8" s="20" t="s">
        <v>351</v>
      </c>
      <c r="B8" s="20">
        <v>8</v>
      </c>
      <c r="C8" s="20">
        <v>342</v>
      </c>
      <c r="D8" s="20">
        <v>42.75</v>
      </c>
      <c r="E8" s="20">
        <v>38.785714285714285</v>
      </c>
      <c r="H8">
        <v>44</v>
      </c>
      <c r="I8">
        <v>35</v>
      </c>
      <c r="J8">
        <v>37</v>
      </c>
      <c r="K8">
        <v>46</v>
      </c>
    </row>
    <row r="9" spans="1:11">
      <c r="H9">
        <v>42</v>
      </c>
      <c r="I9">
        <v>39</v>
      </c>
      <c r="J9">
        <v>37</v>
      </c>
      <c r="K9">
        <v>48</v>
      </c>
    </row>
    <row r="11" spans="1:11" ht="17" thickBot="1">
      <c r="A11" t="s">
        <v>359</v>
      </c>
    </row>
    <row r="12" spans="1:11">
      <c r="A12" s="21" t="s">
        <v>360</v>
      </c>
      <c r="B12" s="21" t="s">
        <v>361</v>
      </c>
      <c r="C12" s="21" t="s">
        <v>362</v>
      </c>
      <c r="D12" s="21" t="s">
        <v>363</v>
      </c>
      <c r="E12" s="21" t="s">
        <v>364</v>
      </c>
      <c r="F12" s="21" t="s">
        <v>365</v>
      </c>
      <c r="G12" s="21" t="s">
        <v>366</v>
      </c>
    </row>
    <row r="13" spans="1:11">
      <c r="A13" t="s">
        <v>367</v>
      </c>
      <c r="B13">
        <v>143.75</v>
      </c>
      <c r="C13">
        <v>3</v>
      </c>
      <c r="D13">
        <v>47.916666666666664</v>
      </c>
      <c r="E13">
        <v>1.6776075857038657</v>
      </c>
      <c r="F13" s="22">
        <v>0.19441940484441464</v>
      </c>
      <c r="G13">
        <v>2.9466852660172647</v>
      </c>
    </row>
    <row r="14" spans="1:11">
      <c r="A14" t="s">
        <v>368</v>
      </c>
      <c r="B14">
        <v>799.75</v>
      </c>
      <c r="C14">
        <v>28</v>
      </c>
      <c r="D14">
        <v>28.5625</v>
      </c>
    </row>
    <row r="16" spans="1:11" ht="17" thickBot="1">
      <c r="A16" s="20" t="s">
        <v>369</v>
      </c>
      <c r="B16" s="20">
        <v>943.5</v>
      </c>
      <c r="C16" s="20">
        <v>31</v>
      </c>
      <c r="D16" s="20"/>
      <c r="E16" s="20"/>
      <c r="F16" s="20"/>
      <c r="G16" s="20"/>
    </row>
    <row r="19" spans="1:13">
      <c r="A19" s="10" t="s">
        <v>370</v>
      </c>
      <c r="B19" s="10"/>
      <c r="C19" s="10"/>
      <c r="D19" s="10"/>
      <c r="E19" s="10"/>
      <c r="F19" s="10"/>
      <c r="G19" s="10"/>
      <c r="M19" s="10"/>
    </row>
    <row r="20" spans="1:13">
      <c r="A20" s="10" t="s">
        <v>371</v>
      </c>
      <c r="B20" s="10">
        <v>0.19400000000000001</v>
      </c>
      <c r="C20" s="10" t="s">
        <v>372</v>
      </c>
      <c r="D20" s="10"/>
      <c r="E20" s="10"/>
    </row>
    <row r="21" spans="1:13">
      <c r="A21" s="10" t="s">
        <v>373</v>
      </c>
      <c r="B21" s="10" t="s">
        <v>374</v>
      </c>
    </row>
    <row r="22" spans="1:13">
      <c r="A22" s="10"/>
      <c r="B22" s="10"/>
      <c r="C22" s="10"/>
      <c r="D22" s="10"/>
      <c r="E22" s="10"/>
      <c r="F22" s="10"/>
      <c r="G22" s="10"/>
      <c r="M22" s="10"/>
    </row>
    <row r="23" spans="1:13">
      <c r="A23" s="10" t="s">
        <v>375</v>
      </c>
      <c r="B23" s="10"/>
      <c r="C23" s="10"/>
      <c r="D23" s="10"/>
      <c r="E23" s="10"/>
      <c r="F23" s="10"/>
      <c r="G23" s="10"/>
      <c r="M23" s="10"/>
    </row>
    <row r="24" spans="1:13">
      <c r="A24" s="10" t="s">
        <v>376</v>
      </c>
    </row>
    <row r="25" spans="1:13">
      <c r="A25" s="10"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Q6-Disturbutor</vt:lpstr>
      <vt:lpstr>Q6-Genre</vt:lpstr>
      <vt:lpstr>Q7</vt:lpstr>
      <vt:lpstr>Q8</vt:lpstr>
      <vt:lpstr>Q9</vt:lpstr>
      <vt:lpstr>Q10</vt:lpstr>
      <vt:lpstr>Q11</vt:lpstr>
      <vt:lpstr>Q11-regression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Bolhassani Alireza</dc:creator>
  <cp:lastModifiedBy>BOLHASSANI, Alireza</cp:lastModifiedBy>
  <dcterms:created xsi:type="dcterms:W3CDTF">2023-01-02T14:05:20Z</dcterms:created>
  <dcterms:modified xsi:type="dcterms:W3CDTF">2024-05-28T13:28:26Z</dcterms:modified>
</cp:coreProperties>
</file>