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Financial &amp; Accounting/"/>
    </mc:Choice>
  </mc:AlternateContent>
  <xr:revisionPtr revIDLastSave="0" documentId="13_ncr:1_{1DB2C9C7-E310-AF44-9868-CDC0683F1F4A}" xr6:coauthVersionLast="47" xr6:coauthVersionMax="47" xr10:uidLastSave="{00000000-0000-0000-0000-000000000000}"/>
  <bookViews>
    <workbookView xWindow="0" yWindow="500" windowWidth="25600" windowHeight="14260" xr2:uid="{03AFBC81-5CE9-234F-BD4A-AE6F983FC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L23" i="1" s="1"/>
  <c r="M23" i="1"/>
  <c r="K22" i="1"/>
  <c r="M22" i="1"/>
  <c r="K21" i="1"/>
  <c r="M21" i="1"/>
  <c r="K20" i="1"/>
  <c r="M20" i="1"/>
  <c r="I16" i="1"/>
  <c r="I15" i="1"/>
  <c r="I14" i="1"/>
  <c r="J14" i="1" s="1"/>
  <c r="I10" i="1"/>
  <c r="I8" i="1"/>
  <c r="I7" i="1"/>
  <c r="I6" i="1"/>
  <c r="I5" i="1"/>
  <c r="I4" i="1"/>
  <c r="L28" i="1"/>
  <c r="L27" i="1"/>
  <c r="J28" i="1"/>
  <c r="J27" i="1"/>
  <c r="C18" i="1"/>
  <c r="E18" i="1"/>
  <c r="D18" i="1"/>
  <c r="I26" i="1"/>
  <c r="I13" i="1"/>
  <c r="I3" i="1"/>
  <c r="M26" i="1"/>
  <c r="K26" i="1"/>
  <c r="M19" i="1"/>
  <c r="K19" i="1"/>
  <c r="M16" i="1"/>
  <c r="K16" i="1"/>
  <c r="M15" i="1"/>
  <c r="L15" i="1" s="1"/>
  <c r="K15" i="1"/>
  <c r="M3" i="1"/>
  <c r="K3" i="1"/>
  <c r="M13" i="1"/>
  <c r="K13" i="1"/>
  <c r="M14" i="1"/>
  <c r="K14" i="1"/>
  <c r="M10" i="1"/>
  <c r="M29" i="1" s="1"/>
  <c r="K10" i="1"/>
  <c r="K29" i="1" s="1"/>
  <c r="M8" i="1"/>
  <c r="K8" i="1"/>
  <c r="M7" i="1"/>
  <c r="K7" i="1"/>
  <c r="M6" i="1"/>
  <c r="K6" i="1"/>
  <c r="M5" i="1"/>
  <c r="K5" i="1"/>
  <c r="M4" i="1"/>
  <c r="K4" i="1"/>
  <c r="J8" i="1" l="1"/>
  <c r="L8" i="1"/>
  <c r="L20" i="1"/>
  <c r="L14" i="1"/>
  <c r="J15" i="1"/>
  <c r="J16" i="1"/>
  <c r="L29" i="1"/>
  <c r="J10" i="1"/>
  <c r="I29" i="1"/>
  <c r="J29" i="1" s="1"/>
  <c r="L5" i="1"/>
  <c r="J5" i="1"/>
  <c r="J4" i="1"/>
  <c r="L22" i="1"/>
  <c r="L6" i="1"/>
  <c r="L21" i="1"/>
  <c r="J6" i="1"/>
  <c r="L7" i="1"/>
  <c r="L16" i="1"/>
  <c r="L4" i="1"/>
  <c r="I9" i="1"/>
  <c r="L10" i="1"/>
  <c r="J7" i="1"/>
  <c r="K9" i="1"/>
  <c r="M9" i="1"/>
</calcChain>
</file>

<file path=xl/sharedStrings.xml><?xml version="1.0" encoding="utf-8"?>
<sst xmlns="http://schemas.openxmlformats.org/spreadsheetml/2006/main" count="66" uniqueCount="57">
  <si>
    <t>Income Statement</t>
  </si>
  <si>
    <t>Revenue(Sales)</t>
  </si>
  <si>
    <t>Directs Expense(COGS)</t>
  </si>
  <si>
    <t>Gross Profit</t>
  </si>
  <si>
    <t>Total Expense</t>
  </si>
  <si>
    <t>EBIT (Operating Income)</t>
  </si>
  <si>
    <t>Interest</t>
  </si>
  <si>
    <t>EBT(Pretax Profit)</t>
  </si>
  <si>
    <t xml:space="preserve">Tax </t>
  </si>
  <si>
    <t>Net Profit</t>
  </si>
  <si>
    <t>Balance Sheet</t>
  </si>
  <si>
    <t>Cash (Cash Equivalent)</t>
  </si>
  <si>
    <t>Market Securities</t>
  </si>
  <si>
    <t>Inventory</t>
  </si>
  <si>
    <t>Current Assets</t>
  </si>
  <si>
    <t>Fixed Assets</t>
  </si>
  <si>
    <t>Current Liabilities</t>
  </si>
  <si>
    <t>Total Liabilities</t>
  </si>
  <si>
    <t>Equity</t>
  </si>
  <si>
    <t>Total Asset</t>
  </si>
  <si>
    <t>Tax Burden</t>
  </si>
  <si>
    <t>Interest Burden</t>
  </si>
  <si>
    <t>Margin</t>
  </si>
  <si>
    <t>Turnover</t>
  </si>
  <si>
    <t>Leverage</t>
  </si>
  <si>
    <t>ROE</t>
  </si>
  <si>
    <t>Net Profit / Pretax Profit</t>
  </si>
  <si>
    <t>Pretax Profit / EBIT</t>
  </si>
  <si>
    <t>EBIT / Sales</t>
  </si>
  <si>
    <t>Sales / Assets</t>
  </si>
  <si>
    <t>Assets / Equity</t>
  </si>
  <si>
    <t>Net Profit / Equity</t>
  </si>
  <si>
    <t>*</t>
  </si>
  <si>
    <t>Current Ratio</t>
  </si>
  <si>
    <t>Current Assets / Current Liabilities</t>
  </si>
  <si>
    <t>Liquidity Ratio</t>
  </si>
  <si>
    <t>Current Assets - Inventory / Current Liabilities</t>
  </si>
  <si>
    <t>Quick (Acid Test)</t>
  </si>
  <si>
    <t>%</t>
  </si>
  <si>
    <t>Cash Ratio</t>
  </si>
  <si>
    <t>Cash + Marketable Securities / Current Liabilities</t>
  </si>
  <si>
    <t>ASSET UTILIZATION RATIOS</t>
  </si>
  <si>
    <t xml:space="preserve">Total Asset Turnover </t>
  </si>
  <si>
    <t>Sales / Avg. Assets</t>
  </si>
  <si>
    <t xml:space="preserve">Fixed Asset Turnover </t>
  </si>
  <si>
    <t>Sales / Avg. Fixed Assets</t>
  </si>
  <si>
    <t xml:space="preserve">Inventory Turnover </t>
  </si>
  <si>
    <t>Cost of Goods Sold / Avg. Inventory</t>
  </si>
  <si>
    <t>Days Sales in recievables</t>
  </si>
  <si>
    <t>(Avg. Account Recivable / Sales) * 365</t>
  </si>
  <si>
    <t xml:space="preserve">MARKET PRICE RATIOS </t>
  </si>
  <si>
    <t xml:space="preserve">Market-to-Book </t>
  </si>
  <si>
    <t xml:space="preserve">P/E ratio </t>
  </si>
  <si>
    <t>Price Stock / Book Vakue/Share</t>
  </si>
  <si>
    <t>Price Stock / Earning/share</t>
  </si>
  <si>
    <t>Net Income / Equity at book value</t>
  </si>
  <si>
    <t>Acc Recievables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</si>
</sst>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DBFC"/>
        <bgColor indexed="64"/>
      </patternFill>
    </fill>
    <fill>
      <patternFill patternType="solid">
        <fgColor rgb="FFFF9E9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4" fontId="0" fillId="0" borderId="8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2" fontId="0" fillId="0" borderId="0" xfId="0" applyNumberFormat="1"/>
    <xf numFmtId="2" fontId="0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10" fontId="0" fillId="7" borderId="0" xfId="0" applyNumberFormat="1" applyFill="1" applyBorder="1" applyAlignment="1">
      <alignment horizontal="center" vertical="center"/>
    </xf>
    <xf numFmtId="10" fontId="0" fillId="7" borderId="7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E99"/>
      <color rgb="FFEDD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E454-B553-E440-9C87-283C68D0DDAE}">
  <dimension ref="B1:M29"/>
  <sheetViews>
    <sheetView tabSelected="1" zoomScale="101" workbookViewId="0">
      <selection activeCell="K23" sqref="K23"/>
    </sheetView>
  </sheetViews>
  <sheetFormatPr baseColWidth="10" defaultRowHeight="16" x14ac:dyDescent="0.2"/>
  <cols>
    <col min="1" max="1" width="3.83203125" style="1" customWidth="1"/>
    <col min="2" max="2" width="22" style="1" customWidth="1"/>
    <col min="3" max="5" width="10.83203125" style="1" customWidth="1"/>
    <col min="6" max="6" width="3.83203125" style="1" customWidth="1"/>
    <col min="7" max="7" width="23" style="1" customWidth="1"/>
    <col min="8" max="8" width="40.6640625" style="1" customWidth="1"/>
    <col min="9" max="9" width="10.83203125" style="1" customWidth="1"/>
    <col min="10" max="10" width="8.83203125" style="1" bestFit="1" customWidth="1"/>
    <col min="11" max="11" width="10.83203125" style="1" customWidth="1"/>
    <col min="12" max="12" width="8.83203125" style="49" bestFit="1" customWidth="1"/>
    <col min="13" max="13" width="10.83203125" style="1" customWidth="1"/>
    <col min="14" max="16384" width="10.83203125" style="1"/>
  </cols>
  <sheetData>
    <row r="1" spans="2:13" customFormat="1" x14ac:dyDescent="0.2">
      <c r="L1" s="47"/>
    </row>
    <row r="2" spans="2:13" x14ac:dyDescent="0.2">
      <c r="B2" s="56" t="s">
        <v>0</v>
      </c>
      <c r="C2" s="57"/>
      <c r="D2" s="57"/>
      <c r="E2" s="58"/>
      <c r="G2" s="62" t="s">
        <v>25</v>
      </c>
      <c r="H2" s="63"/>
      <c r="I2" s="63"/>
      <c r="J2" s="63"/>
      <c r="K2" s="63"/>
      <c r="L2" s="63"/>
      <c r="M2" s="64"/>
    </row>
    <row r="3" spans="2:13" x14ac:dyDescent="0.2">
      <c r="B3" s="59"/>
      <c r="C3" s="60"/>
      <c r="D3" s="60"/>
      <c r="E3" s="61"/>
      <c r="G3" s="31"/>
      <c r="H3" s="32"/>
      <c r="I3" s="33">
        <f>C4</f>
        <v>2019</v>
      </c>
      <c r="J3" s="33" t="s">
        <v>38</v>
      </c>
      <c r="K3" s="33">
        <f>D4</f>
        <v>2020</v>
      </c>
      <c r="L3" s="48" t="s">
        <v>38</v>
      </c>
      <c r="M3" s="34">
        <f>E4</f>
        <v>2021</v>
      </c>
    </row>
    <row r="4" spans="2:13" x14ac:dyDescent="0.2">
      <c r="B4" s="16"/>
      <c r="C4" s="17">
        <v>2019</v>
      </c>
      <c r="D4" s="17">
        <v>2020</v>
      </c>
      <c r="E4" s="18">
        <v>2021</v>
      </c>
      <c r="G4" s="6" t="s">
        <v>20</v>
      </c>
      <c r="H4" s="3" t="s">
        <v>26</v>
      </c>
      <c r="I4" s="26">
        <f>IF(C11,C14/C11,0)</f>
        <v>1.4339291973361374</v>
      </c>
      <c r="J4" s="54">
        <f>IF(I4,K4-I4/I4,0)</f>
        <v>-0.39159420289855074</v>
      </c>
      <c r="K4" s="26">
        <f>D14/D11</f>
        <v>0.60840579710144926</v>
      </c>
      <c r="L4" s="54">
        <f>IF(K4,(M4-K4)/K4,0)</f>
        <v>-0.19665697532269938</v>
      </c>
      <c r="M4" s="44">
        <f>E14/E11</f>
        <v>0.48875855327468232</v>
      </c>
    </row>
    <row r="5" spans="2:13" x14ac:dyDescent="0.2">
      <c r="B5" s="6" t="s">
        <v>1</v>
      </c>
      <c r="C5" s="22">
        <v>43545</v>
      </c>
      <c r="D5" s="22">
        <v>41400</v>
      </c>
      <c r="E5" s="23">
        <v>44081</v>
      </c>
      <c r="G5" s="6" t="s">
        <v>21</v>
      </c>
      <c r="H5" s="3" t="s">
        <v>27</v>
      </c>
      <c r="I5" s="26">
        <f>IF(C9,C11/C9,0)</f>
        <v>0.68548774627582898</v>
      </c>
      <c r="J5" s="54">
        <f t="shared" ref="J5:J10" si="0">IF(I5,K5-I5/I5,0)</f>
        <v>6.6856330014224641E-2</v>
      </c>
      <c r="K5" s="26">
        <f>D11/D9</f>
        <v>1.0668563300142246</v>
      </c>
      <c r="L5" s="54">
        <f>IF(K5,(M5-K5)/K5,0)</f>
        <v>-0.42803936773039064</v>
      </c>
      <c r="M5" s="44">
        <f>E11/E9</f>
        <v>0.61019982105577097</v>
      </c>
    </row>
    <row r="6" spans="2:13" x14ac:dyDescent="0.2">
      <c r="B6" s="6" t="s">
        <v>2</v>
      </c>
      <c r="C6" s="22">
        <v>17613</v>
      </c>
      <c r="D6" s="22">
        <v>19138</v>
      </c>
      <c r="E6" s="23">
        <v>16816</v>
      </c>
      <c r="G6" s="6" t="s">
        <v>22</v>
      </c>
      <c r="H6" s="3" t="s">
        <v>28</v>
      </c>
      <c r="I6" s="26">
        <f>IF(C5,C9/C5,0)</f>
        <v>9.5579285796302677E-2</v>
      </c>
      <c r="J6" s="54">
        <f t="shared" si="0"/>
        <v>-1.3905555555555555</v>
      </c>
      <c r="K6" s="26">
        <f>D9/D5</f>
        <v>-0.39055555555555554</v>
      </c>
      <c r="L6" s="54">
        <f>IF(K6,(M6-K6)/K6,0)</f>
        <v>-1.1947597889995796</v>
      </c>
      <c r="M6" s="44">
        <f>E9/E5</f>
        <v>7.6064517592613595E-2</v>
      </c>
    </row>
    <row r="7" spans="2:13" x14ac:dyDescent="0.2">
      <c r="B7" s="6" t="s">
        <v>3</v>
      </c>
      <c r="C7" s="22">
        <v>25932</v>
      </c>
      <c r="D7" s="22">
        <v>22262</v>
      </c>
      <c r="E7" s="23">
        <v>27265</v>
      </c>
      <c r="G7" s="6" t="s">
        <v>23</v>
      </c>
      <c r="H7" s="3" t="s">
        <v>29</v>
      </c>
      <c r="I7" s="26">
        <f>IF(C24,C5/C24,0)</f>
        <v>0.34511864567977557</v>
      </c>
      <c r="J7" s="54">
        <f t="shared" si="0"/>
        <v>-0.64556008355878225</v>
      </c>
      <c r="K7" s="26">
        <f>D5/D24</f>
        <v>0.35443991644121775</v>
      </c>
      <c r="L7" s="54">
        <f t="shared" ref="L7:L10" si="1">IF(K7,(M7-K7)/K7,0)</f>
        <v>3.432312167588393E-2</v>
      </c>
      <c r="M7" s="44">
        <f>E5/E24</f>
        <v>0.3666054008200198</v>
      </c>
    </row>
    <row r="8" spans="2:13" x14ac:dyDescent="0.2">
      <c r="B8" s="6" t="s">
        <v>4</v>
      </c>
      <c r="C8" s="22">
        <v>41019</v>
      </c>
      <c r="D8" s="22">
        <v>59109</v>
      </c>
      <c r="E8" s="23">
        <v>42228</v>
      </c>
      <c r="G8" s="6" t="s">
        <v>24</v>
      </c>
      <c r="H8" s="3" t="s">
        <v>30</v>
      </c>
      <c r="I8" s="26">
        <f>IF(C29,C24/C29,0)</f>
        <v>2.6600468028587692</v>
      </c>
      <c r="J8" s="54">
        <f t="shared" si="0"/>
        <v>2.8077913610431948</v>
      </c>
      <c r="K8" s="26">
        <f>D24/D29</f>
        <v>3.8077913610431948</v>
      </c>
      <c r="L8" s="54">
        <f t="shared" si="1"/>
        <v>-4.7949138211471211E-2</v>
      </c>
      <c r="M8" s="44">
        <f>E24/E29</f>
        <v>3.6252110467920886</v>
      </c>
    </row>
    <row r="9" spans="2:13" x14ac:dyDescent="0.2">
      <c r="B9" s="6" t="s">
        <v>5</v>
      </c>
      <c r="C9" s="22">
        <v>4162</v>
      </c>
      <c r="D9" s="22">
        <v>-16169</v>
      </c>
      <c r="E9" s="23">
        <v>3353</v>
      </c>
      <c r="G9" s="13" t="s">
        <v>32</v>
      </c>
      <c r="H9" s="14" t="s">
        <v>32</v>
      </c>
      <c r="I9" s="15">
        <f>I8*I7*I6*I5*I4</f>
        <v>8.6247970822001585E-2</v>
      </c>
      <c r="J9" s="54"/>
      <c r="K9" s="15">
        <f>K8*K7*K6*K5*K4</f>
        <v>-0.3421352893235533</v>
      </c>
      <c r="L9" s="54"/>
      <c r="M9" s="45">
        <f>M8*M7*M6*M5*M4</f>
        <v>3.014954172696575E-2</v>
      </c>
    </row>
    <row r="10" spans="2:13" x14ac:dyDescent="0.2">
      <c r="B10" s="6" t="s">
        <v>6</v>
      </c>
      <c r="C10" s="22"/>
      <c r="D10" s="22"/>
      <c r="E10" s="23"/>
      <c r="G10" s="10" t="s">
        <v>25</v>
      </c>
      <c r="H10" s="11" t="s">
        <v>31</v>
      </c>
      <c r="I10" s="12">
        <f>IF(C29,C14/C29,0)</f>
        <v>8.6247970822001557E-2</v>
      </c>
      <c r="J10" s="55">
        <f t="shared" si="0"/>
        <v>-1.3421352893235534</v>
      </c>
      <c r="K10" s="12">
        <f>D14/D29</f>
        <v>-0.34213528932355336</v>
      </c>
      <c r="L10" s="55">
        <f t="shared" si="1"/>
        <v>-1.088121695328697</v>
      </c>
      <c r="M10" s="46">
        <f>E14/E29</f>
        <v>3.014954172696575E-2</v>
      </c>
    </row>
    <row r="11" spans="2:13" x14ac:dyDescent="0.2">
      <c r="B11" s="6" t="s">
        <v>7</v>
      </c>
      <c r="C11" s="22">
        <v>2853</v>
      </c>
      <c r="D11" s="22">
        <v>-17250</v>
      </c>
      <c r="E11" s="23">
        <v>2046</v>
      </c>
    </row>
    <row r="12" spans="2:13" x14ac:dyDescent="0.2">
      <c r="B12" s="6" t="s">
        <v>8</v>
      </c>
      <c r="C12" s="22"/>
      <c r="D12" s="22"/>
      <c r="E12" s="23"/>
      <c r="G12" s="65" t="s">
        <v>35</v>
      </c>
      <c r="H12" s="66"/>
      <c r="I12" s="66"/>
      <c r="J12" s="66"/>
      <c r="K12" s="66"/>
      <c r="L12" s="66"/>
      <c r="M12" s="67"/>
    </row>
    <row r="13" spans="2:13" x14ac:dyDescent="0.2">
      <c r="B13" s="2"/>
      <c r="C13" s="22"/>
      <c r="D13" s="22"/>
      <c r="E13" s="23"/>
      <c r="G13" s="36"/>
      <c r="H13" s="37"/>
      <c r="I13" s="37">
        <f>C4</f>
        <v>2019</v>
      </c>
      <c r="J13" s="37" t="s">
        <v>38</v>
      </c>
      <c r="K13" s="37">
        <f>D4</f>
        <v>2020</v>
      </c>
      <c r="L13" s="50" t="s">
        <v>38</v>
      </c>
      <c r="M13" s="38">
        <f>E4</f>
        <v>2021</v>
      </c>
    </row>
    <row r="14" spans="2:13" x14ac:dyDescent="0.2">
      <c r="B14" s="7" t="s">
        <v>9</v>
      </c>
      <c r="C14" s="25">
        <v>4091</v>
      </c>
      <c r="D14" s="25">
        <v>-10495</v>
      </c>
      <c r="E14" s="24">
        <v>1000</v>
      </c>
      <c r="G14" s="6" t="s">
        <v>33</v>
      </c>
      <c r="H14" s="3" t="s">
        <v>34</v>
      </c>
      <c r="I14" s="8">
        <f>IF(CC26,22/C26,0)</f>
        <v>0</v>
      </c>
      <c r="J14" s="54">
        <f t="shared" ref="J14:J16" si="2">IF(I14,K14-I14/I14,0)</f>
        <v>0</v>
      </c>
      <c r="K14" s="8">
        <f>D22/D26</f>
        <v>0.9702730635335074</v>
      </c>
      <c r="L14" s="54">
        <f t="shared" ref="L14:L16" si="3">IF(K14,(M14-K14)/K14,0)</f>
        <v>0.14192820591580443</v>
      </c>
      <c r="M14" s="9">
        <f>E22/E26</f>
        <v>1.1079821786892494</v>
      </c>
    </row>
    <row r="15" spans="2:13" x14ac:dyDescent="0.2">
      <c r="G15" s="6" t="s">
        <v>37</v>
      </c>
      <c r="H15" s="3" t="s">
        <v>36</v>
      </c>
      <c r="I15" s="8">
        <f>IF(C26,(C22-C21)/C26,0)</f>
        <v>0.93857419771699335</v>
      </c>
      <c r="J15" s="54">
        <f t="shared" si="2"/>
        <v>-0.32783942558746737</v>
      </c>
      <c r="K15" s="8">
        <f>(D22-D21)/D26</f>
        <v>0.67216057441253263</v>
      </c>
      <c r="L15" s="54">
        <f t="shared" si="3"/>
        <v>7.5920752570719174E-2</v>
      </c>
      <c r="M15" s="9">
        <f>(E22-E21)/E26</f>
        <v>0.723191511070299</v>
      </c>
    </row>
    <row r="16" spans="2:13" x14ac:dyDescent="0.2">
      <c r="B16" s="71" t="s">
        <v>10</v>
      </c>
      <c r="C16" s="72"/>
      <c r="D16" s="72"/>
      <c r="E16" s="73"/>
      <c r="G16" s="7" t="s">
        <v>39</v>
      </c>
      <c r="H16" s="5" t="s">
        <v>40</v>
      </c>
      <c r="I16" s="39">
        <f>IF(C26,(C19+C20)/C26,0)</f>
        <v>0.2373896187809606</v>
      </c>
      <c r="J16" s="55">
        <f t="shared" si="2"/>
        <v>-0.67006636205395997</v>
      </c>
      <c r="K16" s="39">
        <f>(D19+D20)/D26</f>
        <v>0.32993363794604003</v>
      </c>
      <c r="L16" s="55">
        <f t="shared" si="3"/>
        <v>-0.18503572674829377</v>
      </c>
      <c r="M16" s="35">
        <f>(E19+E20)/E26</f>
        <v>0.26888412746998608</v>
      </c>
    </row>
    <row r="17" spans="2:13" x14ac:dyDescent="0.2">
      <c r="B17" s="74"/>
      <c r="C17" s="75"/>
      <c r="D17" s="75"/>
      <c r="E17" s="76"/>
    </row>
    <row r="18" spans="2:13" x14ac:dyDescent="0.2">
      <c r="B18" s="19"/>
      <c r="C18" s="20">
        <f>C4</f>
        <v>2019</v>
      </c>
      <c r="D18" s="20">
        <f>D4</f>
        <v>2020</v>
      </c>
      <c r="E18" s="21">
        <f>E4</f>
        <v>2021</v>
      </c>
      <c r="G18" s="68" t="s">
        <v>41</v>
      </c>
      <c r="H18" s="69"/>
      <c r="I18" s="69"/>
      <c r="J18" s="69"/>
      <c r="K18" s="69"/>
      <c r="L18" s="69"/>
      <c r="M18" s="70"/>
    </row>
    <row r="19" spans="2:13" x14ac:dyDescent="0.2">
      <c r="B19" s="6" t="s">
        <v>11</v>
      </c>
      <c r="C19" s="22">
        <v>3185</v>
      </c>
      <c r="D19" s="22">
        <v>4191</v>
      </c>
      <c r="E19" s="23">
        <v>4564</v>
      </c>
      <c r="G19" s="40"/>
      <c r="H19" s="41"/>
      <c r="I19" s="42"/>
      <c r="J19" s="42"/>
      <c r="K19" s="42">
        <f>D4</f>
        <v>2020</v>
      </c>
      <c r="L19" s="51" t="s">
        <v>38</v>
      </c>
      <c r="M19" s="53">
        <f>E4</f>
        <v>2021</v>
      </c>
    </row>
    <row r="20" spans="2:13" x14ac:dyDescent="0.2">
      <c r="B20" s="6" t="s">
        <v>12</v>
      </c>
      <c r="C20" s="22">
        <v>2326</v>
      </c>
      <c r="D20" s="27">
        <v>7940</v>
      </c>
      <c r="E20" s="28">
        <v>3342</v>
      </c>
      <c r="G20" s="6" t="s">
        <v>42</v>
      </c>
      <c r="H20" s="3" t="s">
        <v>43</v>
      </c>
      <c r="I20" s="3"/>
      <c r="J20" s="54"/>
      <c r="K20" s="8">
        <f>D5*2/(D24+C24)</f>
        <v>0.34077159248985506</v>
      </c>
      <c r="L20" s="54">
        <f t="shared" ref="L20:L23" si="4">IF(K20,(M20-K20)/K20,0)</f>
        <v>9.140829657590642E-2</v>
      </c>
      <c r="M20" s="9">
        <f>E5*2/(E24+D24)</f>
        <v>0.37192094328081166</v>
      </c>
    </row>
    <row r="21" spans="2:13" x14ac:dyDescent="0.2">
      <c r="B21" s="6" t="s">
        <v>13</v>
      </c>
      <c r="C21" s="22">
        <v>10650</v>
      </c>
      <c r="D21" s="27">
        <v>10961</v>
      </c>
      <c r="E21" s="28">
        <v>11314</v>
      </c>
      <c r="G21" s="6" t="s">
        <v>44</v>
      </c>
      <c r="H21" s="3" t="s">
        <v>45</v>
      </c>
      <c r="I21" s="3"/>
      <c r="J21" s="54"/>
      <c r="K21" s="8">
        <f>D5*2/(D23+C23)</f>
        <v>3.4212048591025535</v>
      </c>
      <c r="L21" s="54">
        <f t="shared" si="4"/>
        <v>5.564229676294271E-2</v>
      </c>
      <c r="M21" s="9">
        <f>E5*2/(E23+D23)</f>
        <v>3.6115685551595593</v>
      </c>
    </row>
    <row r="22" spans="2:13" x14ac:dyDescent="0.2">
      <c r="B22" s="6" t="s">
        <v>14</v>
      </c>
      <c r="C22" s="22">
        <v>32439</v>
      </c>
      <c r="D22" s="27">
        <v>35675</v>
      </c>
      <c r="E22" s="28">
        <v>32578</v>
      </c>
      <c r="G22" s="6" t="s">
        <v>46</v>
      </c>
      <c r="H22" s="3" t="s">
        <v>47</v>
      </c>
      <c r="I22" s="3"/>
      <c r="J22" s="54"/>
      <c r="K22" s="8">
        <f>D6*2/(D21+C21)</f>
        <v>1.7711350701031883</v>
      </c>
      <c r="L22" s="54">
        <f t="shared" si="4"/>
        <v>-0.14752176612210754</v>
      </c>
      <c r="M22" s="9">
        <f>E6*2/(E21+D21)</f>
        <v>1.5098540965207632</v>
      </c>
    </row>
    <row r="23" spans="2:13" x14ac:dyDescent="0.2">
      <c r="B23" s="6" t="s">
        <v>15</v>
      </c>
      <c r="C23" s="22">
        <v>12479</v>
      </c>
      <c r="D23" s="27">
        <v>11723</v>
      </c>
      <c r="E23" s="28">
        <v>12688</v>
      </c>
      <c r="G23" s="7" t="s">
        <v>48</v>
      </c>
      <c r="H23" s="5" t="s">
        <v>49</v>
      </c>
      <c r="I23" s="5"/>
      <c r="J23" s="55"/>
      <c r="K23" s="39">
        <f>365*(D25+C25)/(D5*2)</f>
        <v>22.323188405797101</v>
      </c>
      <c r="L23" s="55">
        <f t="shared" si="4"/>
        <v>3.6176831298607846E-2</v>
      </c>
      <c r="M23" s="35">
        <f>365*(E25+D25)/(E5*2)</f>
        <v>23.130770626800661</v>
      </c>
    </row>
    <row r="24" spans="2:13" x14ac:dyDescent="0.2">
      <c r="B24" s="6" t="s">
        <v>19</v>
      </c>
      <c r="C24" s="22">
        <v>126174</v>
      </c>
      <c r="D24" s="27">
        <v>116804</v>
      </c>
      <c r="E24" s="28">
        <v>120241</v>
      </c>
    </row>
    <row r="25" spans="2:13" x14ac:dyDescent="0.2">
      <c r="B25" s="6" t="s">
        <v>56</v>
      </c>
      <c r="C25" s="22">
        <v>2562</v>
      </c>
      <c r="D25" s="27">
        <v>2502</v>
      </c>
      <c r="E25" s="28">
        <v>3085</v>
      </c>
      <c r="G25" s="56" t="s">
        <v>50</v>
      </c>
      <c r="H25" s="57"/>
      <c r="I25" s="57"/>
      <c r="J25" s="57"/>
      <c r="K25" s="57"/>
      <c r="L25" s="57"/>
      <c r="M25" s="58"/>
    </row>
    <row r="26" spans="2:13" x14ac:dyDescent="0.2">
      <c r="B26" s="6" t="s">
        <v>16</v>
      </c>
      <c r="C26" s="22">
        <v>23215</v>
      </c>
      <c r="D26" s="27">
        <v>36768</v>
      </c>
      <c r="E26" s="28">
        <v>29403</v>
      </c>
      <c r="G26" s="16"/>
      <c r="H26" s="17"/>
      <c r="I26" s="17">
        <f>C4</f>
        <v>2019</v>
      </c>
      <c r="J26" s="17" t="s">
        <v>38</v>
      </c>
      <c r="K26" s="17">
        <f>D4</f>
        <v>2020</v>
      </c>
      <c r="L26" s="52" t="s">
        <v>38</v>
      </c>
      <c r="M26" s="18">
        <f>E4</f>
        <v>2021</v>
      </c>
    </row>
    <row r="27" spans="2:13" x14ac:dyDescent="0.2">
      <c r="B27" s="6" t="s">
        <v>17</v>
      </c>
      <c r="C27" s="27">
        <v>78741</v>
      </c>
      <c r="D27" s="27">
        <v>86129</v>
      </c>
      <c r="E27" s="28">
        <v>87073</v>
      </c>
      <c r="G27" s="2" t="s">
        <v>51</v>
      </c>
      <c r="H27" s="3" t="s">
        <v>53</v>
      </c>
      <c r="I27" s="3"/>
      <c r="J27" s="54">
        <f t="shared" ref="J27:J29" si="5">IF(I27,K27-I27/I27,0)</f>
        <v>0</v>
      </c>
      <c r="K27" s="3"/>
      <c r="L27" s="54">
        <f t="shared" ref="L27:L29" si="6">IF(K27,(M27-K27)/K27,0)</f>
        <v>0</v>
      </c>
      <c r="M27" s="4"/>
    </row>
    <row r="28" spans="2:13" x14ac:dyDescent="0.2">
      <c r="B28" s="6"/>
      <c r="C28" s="22"/>
      <c r="D28" s="27"/>
      <c r="E28" s="28"/>
      <c r="G28" s="2" t="s">
        <v>52</v>
      </c>
      <c r="H28" s="3" t="s">
        <v>54</v>
      </c>
      <c r="I28" s="3"/>
      <c r="J28" s="54">
        <f t="shared" si="5"/>
        <v>0</v>
      </c>
      <c r="K28" s="3"/>
      <c r="L28" s="54">
        <f t="shared" si="6"/>
        <v>0</v>
      </c>
      <c r="M28" s="4"/>
    </row>
    <row r="29" spans="2:13" x14ac:dyDescent="0.2">
      <c r="B29" s="7" t="s">
        <v>18</v>
      </c>
      <c r="C29" s="25">
        <v>47433</v>
      </c>
      <c r="D29" s="29">
        <v>30675</v>
      </c>
      <c r="E29" s="30">
        <v>33168</v>
      </c>
      <c r="G29" s="43" t="s">
        <v>25</v>
      </c>
      <c r="H29" s="5" t="s">
        <v>55</v>
      </c>
      <c r="I29" s="39">
        <f>I10</f>
        <v>8.6247970822001557E-2</v>
      </c>
      <c r="J29" s="55">
        <f t="shared" si="5"/>
        <v>-1.3421352893235534</v>
      </c>
      <c r="K29" s="39">
        <f>K10</f>
        <v>-0.34213528932355336</v>
      </c>
      <c r="L29" s="55">
        <f t="shared" si="6"/>
        <v>-1.088121695328697</v>
      </c>
      <c r="M29" s="35">
        <f>M10</f>
        <v>3.014954172696575E-2</v>
      </c>
    </row>
  </sheetData>
  <mergeCells count="6">
    <mergeCell ref="B2:E3"/>
    <mergeCell ref="G2:M2"/>
    <mergeCell ref="G12:M12"/>
    <mergeCell ref="G18:M18"/>
    <mergeCell ref="G25:M25"/>
    <mergeCell ref="B16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Bolhassani Alireza</dc:creator>
  <cp:lastModifiedBy>Bolhassani Alireza</cp:lastModifiedBy>
  <dcterms:created xsi:type="dcterms:W3CDTF">2022-05-28T08:34:19Z</dcterms:created>
  <dcterms:modified xsi:type="dcterms:W3CDTF">2022-05-31T11:53:26Z</dcterms:modified>
</cp:coreProperties>
</file>