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reza/Downloads/"/>
    </mc:Choice>
  </mc:AlternateContent>
  <xr:revisionPtr revIDLastSave="0" documentId="13_ncr:1_{5C2EF428-8FC0-C840-A330-BA8FDFCA2034}" xr6:coauthVersionLast="47" xr6:coauthVersionMax="47" xr10:uidLastSave="{00000000-0000-0000-0000-000000000000}"/>
  <bookViews>
    <workbookView xWindow="0" yWindow="0" windowWidth="25600" windowHeight="16000" xr2:uid="{8C3DBDD4-D5B9-4A76-B022-FA5A5B43E59E}"/>
  </bookViews>
  <sheets>
    <sheet name="Ford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9" i="2" l="1"/>
  <c r="E78" i="2"/>
  <c r="E77" i="2"/>
  <c r="E76" i="2"/>
  <c r="E75" i="2"/>
  <c r="F49" i="2"/>
  <c r="G49" i="2"/>
  <c r="E10" i="2"/>
  <c r="F10" i="2"/>
  <c r="G10" i="2"/>
  <c r="H9" i="2"/>
  <c r="F9" i="2"/>
  <c r="C5" i="2"/>
  <c r="C4" i="2"/>
  <c r="F8" i="2" s="1"/>
  <c r="F7" i="2"/>
  <c r="C3" i="2"/>
  <c r="F3" i="2"/>
  <c r="F2" i="2"/>
  <c r="F4" i="2"/>
  <c r="B76" i="2"/>
  <c r="B93" i="1"/>
  <c r="B92" i="1"/>
  <c r="B91" i="1"/>
  <c r="B90" i="1"/>
  <c r="B89" i="1"/>
  <c r="B88" i="1"/>
  <c r="B63" i="1"/>
  <c r="C85" i="1"/>
  <c r="B85" i="1"/>
  <c r="C84" i="1"/>
  <c r="B84" i="1"/>
  <c r="C74" i="1"/>
  <c r="B74" i="1"/>
  <c r="B73" i="1"/>
  <c r="B77" i="2" l="1"/>
  <c r="B80" i="1"/>
  <c r="C79" i="1"/>
  <c r="B79" i="1"/>
  <c r="C75" i="1"/>
  <c r="B75" i="1"/>
  <c r="C73" i="1"/>
  <c r="C59" i="1"/>
  <c r="B59" i="1"/>
  <c r="C55" i="1"/>
  <c r="C80" i="1" s="1"/>
  <c r="B55" i="1"/>
  <c r="B78" i="1" s="1"/>
  <c r="B78" i="2" l="1"/>
  <c r="B81" i="2"/>
  <c r="B75" i="2"/>
  <c r="B77" i="1"/>
  <c r="B61" i="1"/>
  <c r="B65" i="1" s="1"/>
  <c r="B68" i="1" s="1"/>
  <c r="B87" i="1" s="1"/>
  <c r="C77" i="1"/>
  <c r="C61" i="1"/>
  <c r="C65" i="1" s="1"/>
  <c r="C68" i="1" s="1"/>
  <c r="C82" i="1" s="1"/>
  <c r="C78" i="1"/>
  <c r="B82" i="1"/>
  <c r="B81" i="1"/>
  <c r="B80" i="2" l="1"/>
</calcChain>
</file>

<file path=xl/sharedStrings.xml><?xml version="1.0" encoding="utf-8"?>
<sst xmlns="http://schemas.openxmlformats.org/spreadsheetml/2006/main" count="147" uniqueCount="108">
  <si>
    <t>Assets June 30, 2019 2018</t>
  </si>
  <si>
    <t>(In millions)</t>
  </si>
  <si>
    <t>Current assets</t>
  </si>
  <si>
    <t xml:space="preserve">Cash and cash equivalents </t>
  </si>
  <si>
    <t>Accounts receivable</t>
  </si>
  <si>
    <t xml:space="preserve"> (net of allowances of $20.5 in 2019 and $14.4 in 2018)</t>
  </si>
  <si>
    <t>Inventories</t>
  </si>
  <si>
    <t xml:space="preserve">Current portion of subscription acquisition costs </t>
  </si>
  <si>
    <t>Current portion of broadcast rights</t>
  </si>
  <si>
    <t>Assets held-for-sale</t>
  </si>
  <si>
    <t>Other current assets</t>
  </si>
  <si>
    <t xml:space="preserve">Total current assets </t>
  </si>
  <si>
    <t>Property, plant, and equipment</t>
  </si>
  <si>
    <t xml:space="preserve">Land </t>
  </si>
  <si>
    <t xml:space="preserve">Buildings and improvements </t>
  </si>
  <si>
    <t>Machinery and equipment</t>
  </si>
  <si>
    <t xml:space="preserve">Leasehold improvements </t>
  </si>
  <si>
    <t>Capitalized software</t>
  </si>
  <si>
    <t xml:space="preserve">Construction in progress </t>
  </si>
  <si>
    <t xml:space="preserve">Total property, plant, and equipment </t>
  </si>
  <si>
    <t xml:space="preserve">Less accumulated depreciation </t>
  </si>
  <si>
    <t xml:space="preserve">Net property, plant, and equipment </t>
  </si>
  <si>
    <t>Subscription acquisition costs</t>
  </si>
  <si>
    <t xml:space="preserve">Broadcast rights </t>
  </si>
  <si>
    <t>Other assets</t>
  </si>
  <si>
    <t xml:space="preserve">Intangible assets, net </t>
  </si>
  <si>
    <t xml:space="preserve">Goodwill </t>
  </si>
  <si>
    <t>Total assets</t>
  </si>
  <si>
    <t>Current liabilities</t>
  </si>
  <si>
    <t>Current portion of long-term debt</t>
  </si>
  <si>
    <t>Current portion of long-term broadcast rights payable</t>
  </si>
  <si>
    <t xml:space="preserve">Accounts payable </t>
  </si>
  <si>
    <t xml:space="preserve">Accrued expenses </t>
  </si>
  <si>
    <t>Current portion of unearned revenues</t>
  </si>
  <si>
    <t xml:space="preserve">Liabilities associated with assets held-for-sale </t>
  </si>
  <si>
    <t xml:space="preserve">Total current liabilities </t>
  </si>
  <si>
    <t>Long-term debt</t>
  </si>
  <si>
    <t>Long-term broadcast rights payable</t>
  </si>
  <si>
    <t>Unearned revenues</t>
  </si>
  <si>
    <t xml:space="preserve">Deferred income taxes </t>
  </si>
  <si>
    <t xml:space="preserve">Other noncurrent liabilities </t>
  </si>
  <si>
    <t xml:space="preserve">Total liabilities </t>
  </si>
  <si>
    <t>Total Shareholder Equity</t>
  </si>
  <si>
    <t>Total Liabilities + Equity</t>
  </si>
  <si>
    <t>Revenues</t>
  </si>
  <si>
    <t>advertising</t>
  </si>
  <si>
    <t>consumer</t>
  </si>
  <si>
    <t>other</t>
  </si>
  <si>
    <t>Operating expenses</t>
  </si>
  <si>
    <t>Production</t>
  </si>
  <si>
    <t>Selling and G&amp;A</t>
  </si>
  <si>
    <t>Other</t>
  </si>
  <si>
    <t>Total Operating expenses</t>
  </si>
  <si>
    <t>Income from Operations</t>
  </si>
  <si>
    <t>Non-operating income</t>
  </si>
  <si>
    <t>Interest payments</t>
  </si>
  <si>
    <t>Earnings Before Tax</t>
  </si>
  <si>
    <t>Income Tax (or benefit)</t>
  </si>
  <si>
    <t>Extraordinary losses (of business sold)</t>
  </si>
  <si>
    <t>Net earnings</t>
  </si>
  <si>
    <t>Avg number of shares outstanding (millions)</t>
  </si>
  <si>
    <t>Price</t>
  </si>
  <si>
    <t>Current ratio</t>
  </si>
  <si>
    <t>Quick</t>
  </si>
  <si>
    <t>Cash</t>
  </si>
  <si>
    <t>TOA</t>
  </si>
  <si>
    <t>Fixed Asset turnover</t>
  </si>
  <si>
    <t>Inventory turnover</t>
  </si>
  <si>
    <t>Average Collection period</t>
  </si>
  <si>
    <t>P / E</t>
  </si>
  <si>
    <t>ROE</t>
  </si>
  <si>
    <t>Leverage</t>
  </si>
  <si>
    <t>Tax burden</t>
  </si>
  <si>
    <t>Interest burden</t>
  </si>
  <si>
    <t>EBIT</t>
  </si>
  <si>
    <t>Margin</t>
  </si>
  <si>
    <t>ATO</t>
  </si>
  <si>
    <r>
      <t xml:space="preserve">ROE </t>
    </r>
    <r>
      <rPr>
        <i/>
        <sz val="11"/>
        <color theme="1"/>
        <rFont val="Calibri"/>
        <family val="2"/>
        <charset val="238"/>
        <scheme val="minor"/>
      </rPr>
      <t>direct</t>
    </r>
  </si>
  <si>
    <t>Assets December 31, 2020 2019</t>
  </si>
  <si>
    <t>Marketable securities</t>
  </si>
  <si>
    <t>Ford Credit receivables</t>
  </si>
  <si>
    <t>Other receivables</t>
  </si>
  <si>
    <t>Ford Credit receivables l-t</t>
  </si>
  <si>
    <t>Operating leases</t>
  </si>
  <si>
    <t>Property</t>
  </si>
  <si>
    <t>Equity in affiliated</t>
  </si>
  <si>
    <t>Deferred tax income</t>
  </si>
  <si>
    <t>Other liabilities and deferred revenues</t>
  </si>
  <si>
    <t>Automotive debt within 1 year</t>
  </si>
  <si>
    <t>Other debt within 1 year</t>
  </si>
  <si>
    <t>Liabilties held for sale</t>
  </si>
  <si>
    <t>Ford credit payable within 1 year</t>
  </si>
  <si>
    <t>Automotive Long-term debt</t>
  </si>
  <si>
    <t>Ford credit long-term debt</t>
  </si>
  <si>
    <t>Other liabilities and Unearned revenues</t>
  </si>
  <si>
    <t>Other longterm debt</t>
  </si>
  <si>
    <t>Cost of sales</t>
  </si>
  <si>
    <t>Non controlling interests</t>
  </si>
  <si>
    <r>
      <t xml:space="preserve">ROE </t>
    </r>
    <r>
      <rPr>
        <i/>
        <sz val="16"/>
        <color theme="1"/>
        <rFont val="Calibri"/>
        <family val="2"/>
        <charset val="238"/>
        <scheme val="minor"/>
      </rPr>
      <t>direct</t>
    </r>
  </si>
  <si>
    <t>Current Ratio</t>
  </si>
  <si>
    <t>Cash Ratio</t>
  </si>
  <si>
    <t>Quick (Acid Test)</t>
  </si>
  <si>
    <t>Total Asset Turnover</t>
  </si>
  <si>
    <t>Fixed Asset Turnover</t>
  </si>
  <si>
    <t>Inventory Turnover</t>
  </si>
  <si>
    <t>Avg Asset</t>
  </si>
  <si>
    <t>Avg Fixed Asset</t>
  </si>
  <si>
    <t>Avg Inventories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</si>
</sst>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4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i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u/>
      <sz val="14"/>
      <color theme="1"/>
      <name val="Calibri"/>
      <family val="2"/>
      <charset val="238"/>
      <scheme val="minor"/>
    </font>
    <font>
      <b/>
      <i/>
      <u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6" fillId="0" borderId="0" xfId="0" applyFont="1"/>
    <xf numFmtId="10" fontId="1" fillId="0" borderId="0" xfId="1" applyNumberFormat="1" applyFont="1"/>
    <xf numFmtId="0" fontId="5" fillId="0" borderId="0" xfId="0" applyFont="1"/>
    <xf numFmtId="0" fontId="7" fillId="0" borderId="0" xfId="0" applyFont="1"/>
    <xf numFmtId="0" fontId="9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1" fillId="0" borderId="0" xfId="0" applyFont="1"/>
    <xf numFmtId="3" fontId="1" fillId="0" borderId="0" xfId="0" applyNumberFormat="1" applyFont="1"/>
    <xf numFmtId="3" fontId="6" fillId="0" borderId="0" xfId="0" applyNumberFormat="1" applyFont="1"/>
    <xf numFmtId="165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/>
    <xf numFmtId="4" fontId="0" fillId="0" borderId="0" xfId="0" applyNumberFormat="1"/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0A5A-D4CF-401D-A40D-8929FC907A7B}">
  <dimension ref="A1:H81"/>
  <sheetViews>
    <sheetView tabSelected="1" zoomScale="125" workbookViewId="0">
      <pane ySplit="6" topLeftCell="A72" activePane="bottomLeft" state="frozen"/>
      <selection pane="bottomLeft" activeCell="C87" sqref="C87"/>
    </sheetView>
  </sheetViews>
  <sheetFormatPr baseColWidth="10" defaultColWidth="8.83203125" defaultRowHeight="15" x14ac:dyDescent="0.2"/>
  <cols>
    <col min="1" max="1" width="59.33203125" bestFit="1" customWidth="1"/>
    <col min="2" max="2" width="18.5" bestFit="1" customWidth="1"/>
    <col min="3" max="3" width="10.6640625" customWidth="1"/>
    <col min="5" max="5" width="18.83203125" bestFit="1" customWidth="1"/>
    <col min="6" max="6" width="12.5" bestFit="1" customWidth="1"/>
  </cols>
  <sheetData>
    <row r="1" spans="1:8" x14ac:dyDescent="0.2">
      <c r="F1" s="19">
        <v>2020</v>
      </c>
      <c r="G1" s="19"/>
      <c r="H1" s="19">
        <v>2019</v>
      </c>
    </row>
    <row r="2" spans="1:8" ht="19" x14ac:dyDescent="0.25">
      <c r="A2" s="1"/>
      <c r="B2" s="1"/>
      <c r="C2" s="1"/>
      <c r="E2" s="20" t="s">
        <v>99</v>
      </c>
      <c r="F2" s="18">
        <f xml:space="preserve"> B16/B32</f>
        <v>1.2011688204790518</v>
      </c>
      <c r="G2" s="17"/>
      <c r="H2" s="17">
        <v>1.1599999999999999</v>
      </c>
    </row>
    <row r="3" spans="1:8" ht="19" x14ac:dyDescent="0.25">
      <c r="A3" s="1"/>
      <c r="B3" s="9" t="s">
        <v>105</v>
      </c>
      <c r="C3" s="1">
        <f>(B23+C23)/2</f>
        <v>262899</v>
      </c>
      <c r="E3" s="20" t="s">
        <v>101</v>
      </c>
      <c r="F3" s="18">
        <f xml:space="preserve"> (B16-B13)/B32</f>
        <v>1.08996625236645</v>
      </c>
      <c r="G3" s="17"/>
      <c r="H3" s="17">
        <v>1.05</v>
      </c>
    </row>
    <row r="4" spans="1:8" ht="19" x14ac:dyDescent="0.25">
      <c r="A4" s="1"/>
      <c r="B4" s="9" t="s">
        <v>106</v>
      </c>
      <c r="C4" s="1">
        <f xml:space="preserve"> (B19+C19)/2</f>
        <v>36776</v>
      </c>
      <c r="E4" s="20" t="s">
        <v>100</v>
      </c>
      <c r="F4" s="18">
        <f xml:space="preserve"> (B9+B10)/B32</f>
        <v>0.51404436579142321</v>
      </c>
      <c r="G4" s="17"/>
      <c r="H4" s="17">
        <v>0.35</v>
      </c>
    </row>
    <row r="5" spans="1:8" ht="19" x14ac:dyDescent="0.25">
      <c r="A5" s="1"/>
      <c r="B5" s="9" t="s">
        <v>107</v>
      </c>
      <c r="C5" s="1">
        <f xml:space="preserve"> (B13+C13)/2</f>
        <v>10797</v>
      </c>
    </row>
    <row r="6" spans="1:8" ht="19" x14ac:dyDescent="0.25">
      <c r="A6" s="8" t="s">
        <v>78</v>
      </c>
      <c r="B6" s="9">
        <v>2020</v>
      </c>
      <c r="C6" s="9">
        <v>2019</v>
      </c>
    </row>
    <row r="7" spans="1:8" ht="19" x14ac:dyDescent="0.25">
      <c r="A7" s="2" t="s">
        <v>1</v>
      </c>
      <c r="B7" s="1"/>
      <c r="C7" s="1"/>
      <c r="E7" s="20" t="s">
        <v>102</v>
      </c>
      <c r="F7" s="18">
        <f xml:space="preserve"> B43/C3</f>
        <v>0.48362298829588551</v>
      </c>
      <c r="G7" s="17"/>
      <c r="H7" s="17">
        <v>0.59</v>
      </c>
    </row>
    <row r="8" spans="1:8" ht="19" x14ac:dyDescent="0.25">
      <c r="A8" s="10" t="s">
        <v>2</v>
      </c>
      <c r="B8" s="1"/>
      <c r="C8" s="1"/>
      <c r="E8" s="20" t="s">
        <v>103</v>
      </c>
      <c r="F8" s="22">
        <f>B43/C4</f>
        <v>3.4572547313465303</v>
      </c>
      <c r="G8" s="22"/>
      <c r="H8" s="22">
        <v>4.2</v>
      </c>
    </row>
    <row r="9" spans="1:8" ht="19" x14ac:dyDescent="0.25">
      <c r="A9" s="2" t="s">
        <v>3</v>
      </c>
      <c r="B9" s="1">
        <v>25243</v>
      </c>
      <c r="C9" s="1">
        <v>17504</v>
      </c>
      <c r="E9" s="20" t="s">
        <v>104</v>
      </c>
      <c r="F9" s="24">
        <f>B45/C5</f>
        <v>10.442900805779383</v>
      </c>
      <c r="G9" s="17"/>
      <c r="H9" s="18">
        <f xml:space="preserve"> C45/C5</f>
        <v>12.475039362785958</v>
      </c>
    </row>
    <row r="10" spans="1:8" ht="19" x14ac:dyDescent="0.25">
      <c r="A10" s="2" t="s">
        <v>79</v>
      </c>
      <c r="B10" s="14">
        <v>24718</v>
      </c>
      <c r="C10" s="14">
        <v>17147</v>
      </c>
      <c r="E10" s="20" t="str">
        <f t="shared" ref="E10:G10" si="0">E49</f>
        <v>ROE</v>
      </c>
      <c r="F10" s="24">
        <f t="shared" si="0"/>
        <v>-4.1511148615754112E-2</v>
      </c>
      <c r="G10" s="23">
        <f t="shared" si="0"/>
        <v>1.4143845922359314E-3</v>
      </c>
    </row>
    <row r="11" spans="1:8" ht="19" x14ac:dyDescent="0.25">
      <c r="A11" s="2" t="s">
        <v>80</v>
      </c>
      <c r="B11" s="14">
        <v>42401</v>
      </c>
      <c r="C11" s="14">
        <v>53651</v>
      </c>
    </row>
    <row r="12" spans="1:8" ht="19" x14ac:dyDescent="0.25">
      <c r="A12" s="2" t="s">
        <v>81</v>
      </c>
      <c r="B12" s="14">
        <v>9993</v>
      </c>
      <c r="C12" s="14">
        <v>9237</v>
      </c>
    </row>
    <row r="13" spans="1:8" ht="19" x14ac:dyDescent="0.25">
      <c r="A13" s="2" t="s">
        <v>6</v>
      </c>
      <c r="B13" s="14">
        <v>10808</v>
      </c>
      <c r="C13" s="14">
        <v>10786</v>
      </c>
    </row>
    <row r="14" spans="1:8" ht="19" x14ac:dyDescent="0.25">
      <c r="A14" s="2" t="s">
        <v>9</v>
      </c>
      <c r="B14" s="1">
        <v>47</v>
      </c>
      <c r="C14" s="14">
        <v>2383</v>
      </c>
    </row>
    <row r="15" spans="1:8" ht="19" x14ac:dyDescent="0.25">
      <c r="A15" s="2" t="s">
        <v>10</v>
      </c>
      <c r="B15" s="14">
        <v>3534</v>
      </c>
      <c r="C15" s="14">
        <v>3339</v>
      </c>
    </row>
    <row r="16" spans="1:8" ht="19" x14ac:dyDescent="0.25">
      <c r="A16" s="10" t="s">
        <v>11</v>
      </c>
      <c r="B16" s="15">
        <v>116744</v>
      </c>
      <c r="C16" s="15">
        <v>114047</v>
      </c>
    </row>
    <row r="17" spans="1:3" ht="19" x14ac:dyDescent="0.25">
      <c r="A17" s="2" t="s">
        <v>82</v>
      </c>
      <c r="B17" s="14">
        <v>55277</v>
      </c>
      <c r="C17" s="14">
        <v>53703</v>
      </c>
    </row>
    <row r="18" spans="1:3" ht="19" x14ac:dyDescent="0.25">
      <c r="A18" s="2" t="s">
        <v>83</v>
      </c>
      <c r="B18" s="14">
        <v>27951</v>
      </c>
      <c r="C18" s="14">
        <v>29230</v>
      </c>
    </row>
    <row r="19" spans="1:3" ht="19" x14ac:dyDescent="0.25">
      <c r="A19" s="2" t="s">
        <v>84</v>
      </c>
      <c r="B19" s="14">
        <v>37083</v>
      </c>
      <c r="C19" s="14">
        <v>36469</v>
      </c>
    </row>
    <row r="20" spans="1:3" ht="19" x14ac:dyDescent="0.25">
      <c r="A20" s="2" t="s">
        <v>85</v>
      </c>
      <c r="B20" s="14">
        <v>4901</v>
      </c>
      <c r="C20" s="14">
        <v>2519</v>
      </c>
    </row>
    <row r="21" spans="1:3" ht="19" x14ac:dyDescent="0.25">
      <c r="A21" s="2" t="s">
        <v>86</v>
      </c>
      <c r="B21" s="14">
        <v>12423</v>
      </c>
      <c r="C21" s="14">
        <v>11863</v>
      </c>
    </row>
    <row r="22" spans="1:3" ht="19" x14ac:dyDescent="0.25">
      <c r="A22" s="2" t="s">
        <v>24</v>
      </c>
      <c r="B22" s="14">
        <v>12882</v>
      </c>
      <c r="C22" s="14">
        <v>10706</v>
      </c>
    </row>
    <row r="23" spans="1:3" ht="19" x14ac:dyDescent="0.25">
      <c r="A23" s="11" t="s">
        <v>27</v>
      </c>
      <c r="B23" s="15">
        <v>267261</v>
      </c>
      <c r="C23" s="15">
        <v>258537</v>
      </c>
    </row>
    <row r="24" spans="1:3" ht="19" x14ac:dyDescent="0.25">
      <c r="A24" s="1"/>
      <c r="B24" s="1"/>
      <c r="C24" s="1"/>
    </row>
    <row r="25" spans="1:3" ht="19" x14ac:dyDescent="0.25">
      <c r="A25" s="10" t="s">
        <v>28</v>
      </c>
      <c r="B25" s="1"/>
      <c r="C25" s="1"/>
    </row>
    <row r="26" spans="1:3" ht="19" x14ac:dyDescent="0.25">
      <c r="A26" s="1" t="s">
        <v>91</v>
      </c>
      <c r="B26" s="14">
        <v>49969</v>
      </c>
      <c r="C26" s="14">
        <v>52371</v>
      </c>
    </row>
    <row r="27" spans="1:3" ht="19" x14ac:dyDescent="0.25">
      <c r="A27" s="1" t="s">
        <v>90</v>
      </c>
      <c r="B27" s="1">
        <v>0</v>
      </c>
      <c r="C27" s="1">
        <v>526</v>
      </c>
    </row>
    <row r="28" spans="1:3" ht="19" x14ac:dyDescent="0.25">
      <c r="A28" s="1" t="s">
        <v>31</v>
      </c>
      <c r="B28" s="14">
        <v>22204</v>
      </c>
      <c r="C28" s="14">
        <v>20673</v>
      </c>
    </row>
    <row r="29" spans="1:3" ht="19" x14ac:dyDescent="0.25">
      <c r="A29" s="1" t="s">
        <v>87</v>
      </c>
      <c r="B29" s="14">
        <v>23645</v>
      </c>
      <c r="C29" s="14">
        <v>22987</v>
      </c>
    </row>
    <row r="30" spans="1:3" ht="19" x14ac:dyDescent="0.25">
      <c r="A30" s="1" t="s">
        <v>88</v>
      </c>
      <c r="B30" s="14">
        <v>1194</v>
      </c>
      <c r="C30" s="14">
        <v>1445</v>
      </c>
    </row>
    <row r="31" spans="1:3" ht="19" x14ac:dyDescent="0.25">
      <c r="A31" s="1" t="s">
        <v>89</v>
      </c>
      <c r="B31" s="1">
        <v>180</v>
      </c>
      <c r="C31" s="1">
        <v>130</v>
      </c>
    </row>
    <row r="32" spans="1:3" ht="19" x14ac:dyDescent="0.25">
      <c r="A32" s="4" t="s">
        <v>35</v>
      </c>
      <c r="B32" s="15">
        <v>97192</v>
      </c>
      <c r="C32" s="15">
        <v>98132</v>
      </c>
    </row>
    <row r="33" spans="1:3" ht="19" x14ac:dyDescent="0.25">
      <c r="A33" s="1" t="s">
        <v>92</v>
      </c>
      <c r="B33" s="14">
        <v>22342</v>
      </c>
      <c r="C33" s="14">
        <v>13233</v>
      </c>
    </row>
    <row r="34" spans="1:3" ht="19" x14ac:dyDescent="0.25">
      <c r="A34" s="1" t="s">
        <v>93</v>
      </c>
      <c r="B34" s="14">
        <v>87708</v>
      </c>
      <c r="C34" s="14">
        <v>87658</v>
      </c>
    </row>
    <row r="35" spans="1:3" ht="19" x14ac:dyDescent="0.25">
      <c r="A35" s="1" t="s">
        <v>94</v>
      </c>
      <c r="B35" s="14">
        <v>28379</v>
      </c>
      <c r="C35" s="14">
        <v>25324</v>
      </c>
    </row>
    <row r="36" spans="1:3" ht="19" x14ac:dyDescent="0.25">
      <c r="A36" s="1" t="s">
        <v>39</v>
      </c>
      <c r="B36" s="1">
        <v>538</v>
      </c>
      <c r="C36" s="1">
        <v>490</v>
      </c>
    </row>
    <row r="37" spans="1:3" ht="19" x14ac:dyDescent="0.25">
      <c r="A37" s="1" t="s">
        <v>95</v>
      </c>
      <c r="B37" s="1">
        <v>291</v>
      </c>
      <c r="C37" s="1">
        <v>470</v>
      </c>
    </row>
    <row r="38" spans="1:3" ht="19" x14ac:dyDescent="0.25">
      <c r="A38" s="12" t="s">
        <v>41</v>
      </c>
      <c r="B38" s="15">
        <v>236450</v>
      </c>
      <c r="C38" s="15">
        <v>225307</v>
      </c>
    </row>
    <row r="39" spans="1:3" ht="19" x14ac:dyDescent="0.25">
      <c r="A39" s="1" t="s">
        <v>42</v>
      </c>
      <c r="B39" s="14">
        <v>30811</v>
      </c>
      <c r="C39" s="14">
        <v>33230</v>
      </c>
    </row>
    <row r="40" spans="1:3" ht="19" x14ac:dyDescent="0.25">
      <c r="A40" s="13" t="s">
        <v>43</v>
      </c>
      <c r="B40" s="15">
        <v>267261</v>
      </c>
      <c r="C40" s="15">
        <v>258537</v>
      </c>
    </row>
    <row r="41" spans="1:3" ht="19" x14ac:dyDescent="0.25">
      <c r="A41" s="1"/>
      <c r="B41" s="1"/>
      <c r="C41" s="1"/>
    </row>
    <row r="42" spans="1:3" ht="19" x14ac:dyDescent="0.25">
      <c r="B42" s="1"/>
      <c r="C42" s="1"/>
    </row>
    <row r="43" spans="1:3" ht="19" x14ac:dyDescent="0.25">
      <c r="A43" s="1" t="s">
        <v>44</v>
      </c>
      <c r="B43" s="1">
        <v>127144</v>
      </c>
      <c r="C43" s="1">
        <v>155900</v>
      </c>
    </row>
    <row r="44" spans="1:3" ht="19" x14ac:dyDescent="0.25">
      <c r="A44" s="1" t="s">
        <v>48</v>
      </c>
      <c r="B44" s="14">
        <v>8607</v>
      </c>
      <c r="C44" s="14">
        <v>9472</v>
      </c>
    </row>
    <row r="45" spans="1:3" ht="19" x14ac:dyDescent="0.25">
      <c r="A45" s="1" t="s">
        <v>96</v>
      </c>
      <c r="B45" s="14">
        <v>112752</v>
      </c>
      <c r="C45" s="14">
        <v>134693</v>
      </c>
    </row>
    <row r="46" spans="1:3" ht="19" x14ac:dyDescent="0.25">
      <c r="A46" s="1" t="s">
        <v>50</v>
      </c>
      <c r="B46" s="14">
        <v>10193</v>
      </c>
      <c r="C46" s="14">
        <v>11161</v>
      </c>
    </row>
    <row r="47" spans="1:3" ht="19" x14ac:dyDescent="0.25">
      <c r="A47" s="1" t="s">
        <v>51</v>
      </c>
      <c r="B47" s="1">
        <v>8607</v>
      </c>
      <c r="C47" s="1">
        <v>9472</v>
      </c>
    </row>
    <row r="48" spans="1:3" ht="19" x14ac:dyDescent="0.25">
      <c r="A48" s="1" t="s">
        <v>52</v>
      </c>
      <c r="B48" s="1">
        <v>131552</v>
      </c>
      <c r="C48" s="1">
        <v>155326</v>
      </c>
    </row>
    <row r="49" spans="1:7" ht="19" x14ac:dyDescent="0.25">
      <c r="A49" s="1" t="s">
        <v>53</v>
      </c>
      <c r="B49" s="1">
        <v>-4408</v>
      </c>
      <c r="C49" s="1">
        <v>574</v>
      </c>
      <c r="E49" t="s">
        <v>70</v>
      </c>
      <c r="F49" s="21">
        <f>B56/B39</f>
        <v>-4.1511148615754112E-2</v>
      </c>
      <c r="G49" s="16">
        <f>C56/C39</f>
        <v>1.4143845922359314E-3</v>
      </c>
    </row>
    <row r="50" spans="1:7" ht="19" x14ac:dyDescent="0.25">
      <c r="A50" s="1" t="s">
        <v>54</v>
      </c>
      <c r="B50" s="1">
        <v>4941</v>
      </c>
      <c r="C50" s="1">
        <v>-194</v>
      </c>
    </row>
    <row r="51" spans="1:7" ht="19" x14ac:dyDescent="0.25">
      <c r="A51" s="1" t="s">
        <v>74</v>
      </c>
      <c r="B51" s="1">
        <v>533</v>
      </c>
      <c r="C51" s="1">
        <v>380</v>
      </c>
    </row>
    <row r="52" spans="1:7" ht="19" x14ac:dyDescent="0.25">
      <c r="A52" s="1" t="s">
        <v>55</v>
      </c>
      <c r="B52" s="1">
        <v>1649</v>
      </c>
      <c r="C52" s="1">
        <v>1020</v>
      </c>
    </row>
    <row r="53" spans="1:7" ht="19" x14ac:dyDescent="0.25">
      <c r="A53" s="1" t="s">
        <v>56</v>
      </c>
      <c r="B53" s="1">
        <v>-1116</v>
      </c>
      <c r="C53" s="1"/>
    </row>
    <row r="54" spans="1:7" ht="19" x14ac:dyDescent="0.25">
      <c r="A54" s="1" t="s">
        <v>57</v>
      </c>
      <c r="B54" s="1"/>
      <c r="C54" s="1"/>
    </row>
    <row r="55" spans="1:7" ht="19" x14ac:dyDescent="0.25">
      <c r="A55" s="1" t="s">
        <v>97</v>
      </c>
      <c r="B55" s="1"/>
      <c r="C55" s="1"/>
    </row>
    <row r="56" spans="1:7" ht="19" x14ac:dyDescent="0.25">
      <c r="A56" s="1" t="s">
        <v>59</v>
      </c>
      <c r="B56" s="1">
        <v>-1279</v>
      </c>
      <c r="C56" s="1">
        <v>47</v>
      </c>
    </row>
    <row r="57" spans="1:7" ht="19" x14ac:dyDescent="0.25">
      <c r="A57" s="1"/>
      <c r="B57" s="1"/>
      <c r="C57" s="1"/>
    </row>
    <row r="58" spans="1:7" ht="19" x14ac:dyDescent="0.25">
      <c r="A58" s="1" t="s">
        <v>60</v>
      </c>
      <c r="B58" s="1">
        <v>40</v>
      </c>
      <c r="C58" s="1">
        <v>40</v>
      </c>
    </row>
    <row r="59" spans="1:7" ht="19" x14ac:dyDescent="0.25">
      <c r="A59" s="1" t="s">
        <v>61</v>
      </c>
      <c r="B59" s="1">
        <v>55</v>
      </c>
      <c r="C59" s="1"/>
    </row>
    <row r="60" spans="1:7" ht="19" x14ac:dyDescent="0.25">
      <c r="A60" s="1"/>
      <c r="C60" s="1"/>
    </row>
    <row r="61" spans="1:7" ht="19" x14ac:dyDescent="0.25">
      <c r="A61" s="1"/>
      <c r="B61" s="1"/>
      <c r="C61" s="1"/>
    </row>
    <row r="62" spans="1:7" ht="19" x14ac:dyDescent="0.25">
      <c r="A62" s="1"/>
      <c r="B62" s="1"/>
      <c r="C62" s="1"/>
    </row>
    <row r="63" spans="1:7" ht="19" x14ac:dyDescent="0.25">
      <c r="A63" s="1"/>
      <c r="B63" s="1"/>
      <c r="C63" s="1"/>
    </row>
    <row r="64" spans="1:7" ht="19" x14ac:dyDescent="0.25">
      <c r="A64" s="1"/>
      <c r="B64" s="1"/>
      <c r="C64" s="1"/>
    </row>
    <row r="65" spans="1:6" ht="19" x14ac:dyDescent="0.25">
      <c r="A65" s="1"/>
      <c r="B65" s="1"/>
      <c r="C65" s="1"/>
    </row>
    <row r="66" spans="1:6" ht="19" x14ac:dyDescent="0.25">
      <c r="A66" s="1"/>
      <c r="B66" s="1"/>
      <c r="C66" s="1"/>
    </row>
    <row r="67" spans="1:6" ht="19" x14ac:dyDescent="0.25">
      <c r="A67" s="1"/>
      <c r="B67" s="1"/>
      <c r="C67" s="1"/>
    </row>
    <row r="68" spans="1:6" ht="19" x14ac:dyDescent="0.25">
      <c r="A68" s="1"/>
      <c r="B68" s="1"/>
      <c r="C68" s="1"/>
      <c r="F68" s="6"/>
    </row>
    <row r="69" spans="1:6" ht="19" x14ac:dyDescent="0.25">
      <c r="A69" s="1"/>
      <c r="B69" s="1"/>
      <c r="C69" s="1"/>
    </row>
    <row r="70" spans="1:6" ht="19" x14ac:dyDescent="0.25">
      <c r="A70" s="1"/>
      <c r="B70" s="5"/>
      <c r="C70" s="5"/>
    </row>
    <row r="72" spans="1:6" ht="19" x14ac:dyDescent="0.25">
      <c r="A72" s="1"/>
    </row>
    <row r="75" spans="1:6" s="7" customFormat="1" ht="21" x14ac:dyDescent="0.25">
      <c r="A75" s="7" t="s">
        <v>72</v>
      </c>
      <c r="B75" s="7">
        <f>+B56/B53</f>
        <v>1.1460573476702509</v>
      </c>
      <c r="E75" s="7">
        <f>B56/B53</f>
        <v>1.1460573476702509</v>
      </c>
    </row>
    <row r="76" spans="1:6" s="7" customFormat="1" ht="21" x14ac:dyDescent="0.25">
      <c r="A76" s="7" t="s">
        <v>73</v>
      </c>
      <c r="B76" s="7">
        <f>+B53/B51</f>
        <v>-2.0938086303939962</v>
      </c>
      <c r="E76" s="7">
        <f>B53/B51</f>
        <v>-2.0938086303939962</v>
      </c>
    </row>
    <row r="77" spans="1:6" s="7" customFormat="1" ht="21" x14ac:dyDescent="0.25">
      <c r="A77" s="7" t="s">
        <v>75</v>
      </c>
      <c r="B77" s="7">
        <f>+B51/B43</f>
        <v>4.1920971496885425E-3</v>
      </c>
      <c r="E77" s="7">
        <f>B51/B43</f>
        <v>4.1920971496885425E-3</v>
      </c>
    </row>
    <row r="78" spans="1:6" s="7" customFormat="1" ht="21" x14ac:dyDescent="0.25">
      <c r="A78" s="7" t="s">
        <v>76</v>
      </c>
      <c r="B78" s="7">
        <f>+B43/B40</f>
        <v>0.47572971739236175</v>
      </c>
      <c r="E78" s="7">
        <f>B43/B23</f>
        <v>0.47572971739236175</v>
      </c>
    </row>
    <row r="79" spans="1:6" s="7" customFormat="1" ht="21" x14ac:dyDescent="0.25">
      <c r="A79" s="7" t="s">
        <v>71</v>
      </c>
      <c r="B79" s="7">
        <f>+B40/B39</f>
        <v>8.6742072636396088</v>
      </c>
    </row>
    <row r="80" spans="1:6" s="7" customFormat="1" ht="21" x14ac:dyDescent="0.25">
      <c r="A80" s="7" t="s">
        <v>70</v>
      </c>
      <c r="B80" s="7">
        <f>+B79*B78*B77*B76*B75</f>
        <v>-4.1511148615754105E-2</v>
      </c>
    </row>
    <row r="81" spans="1:2" s="7" customFormat="1" ht="21" x14ac:dyDescent="0.25">
      <c r="A81" s="7" t="s">
        <v>98</v>
      </c>
      <c r="B81" s="7">
        <f>+B56/B39</f>
        <v>-4.1511148615754112E-2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66040-67D6-4A04-805F-69C2581513CF}">
  <dimension ref="A1:C93"/>
  <sheetViews>
    <sheetView topLeftCell="A28" workbookViewId="0">
      <selection activeCell="A9" sqref="A9"/>
    </sheetView>
  </sheetViews>
  <sheetFormatPr baseColWidth="10" defaultColWidth="8.83203125" defaultRowHeight="15" x14ac:dyDescent="0.2"/>
  <cols>
    <col min="1" max="1" width="59.33203125" bestFit="1" customWidth="1"/>
  </cols>
  <sheetData>
    <row r="1" spans="1:3" ht="19" x14ac:dyDescent="0.25">
      <c r="A1" s="1"/>
      <c r="B1" s="1"/>
      <c r="C1" s="1"/>
    </row>
    <row r="2" spans="1:3" ht="19" x14ac:dyDescent="0.25">
      <c r="A2" s="1"/>
      <c r="B2" s="1"/>
      <c r="C2" s="1"/>
    </row>
    <row r="3" spans="1:3" ht="19" x14ac:dyDescent="0.25">
      <c r="A3" s="1"/>
      <c r="B3" s="1"/>
      <c r="C3" s="1"/>
    </row>
    <row r="4" spans="1:3" ht="19" x14ac:dyDescent="0.25">
      <c r="A4" s="1"/>
      <c r="B4" s="1"/>
      <c r="C4" s="1"/>
    </row>
    <row r="5" spans="1:3" ht="19" x14ac:dyDescent="0.25">
      <c r="A5" s="2" t="s">
        <v>0</v>
      </c>
      <c r="B5" s="1">
        <v>2019</v>
      </c>
      <c r="C5" s="1">
        <v>2018</v>
      </c>
    </row>
    <row r="6" spans="1:3" ht="19" x14ac:dyDescent="0.25">
      <c r="A6" s="2" t="s">
        <v>1</v>
      </c>
      <c r="B6" s="1"/>
      <c r="C6" s="1"/>
    </row>
    <row r="7" spans="1:3" ht="19" x14ac:dyDescent="0.25">
      <c r="A7" s="2" t="s">
        <v>2</v>
      </c>
      <c r="B7" s="1"/>
      <c r="C7" s="1"/>
    </row>
    <row r="8" spans="1:3" ht="19" x14ac:dyDescent="0.25">
      <c r="A8" s="2" t="s">
        <v>3</v>
      </c>
      <c r="B8" s="1">
        <v>45</v>
      </c>
      <c r="C8" s="1">
        <v>437.6</v>
      </c>
    </row>
    <row r="9" spans="1:3" ht="19" x14ac:dyDescent="0.25">
      <c r="A9" s="2" t="s">
        <v>4</v>
      </c>
      <c r="B9" s="1"/>
      <c r="C9" s="1"/>
    </row>
    <row r="10" spans="1:3" ht="19" x14ac:dyDescent="0.25">
      <c r="A10" s="2" t="s">
        <v>5</v>
      </c>
      <c r="B10" s="1">
        <v>609.1</v>
      </c>
      <c r="C10" s="1">
        <v>545.20000000000005</v>
      </c>
    </row>
    <row r="11" spans="1:3" ht="19" x14ac:dyDescent="0.25">
      <c r="A11" s="2" t="s">
        <v>6</v>
      </c>
      <c r="B11" s="1">
        <v>62.7</v>
      </c>
      <c r="C11" s="1">
        <v>44.4</v>
      </c>
    </row>
    <row r="12" spans="1:3" ht="19" x14ac:dyDescent="0.25">
      <c r="A12" s="2" t="s">
        <v>7</v>
      </c>
      <c r="B12" s="1">
        <v>242</v>
      </c>
      <c r="C12" s="1">
        <v>145</v>
      </c>
    </row>
    <row r="13" spans="1:3" ht="19" x14ac:dyDescent="0.25">
      <c r="A13" s="2" t="s">
        <v>8</v>
      </c>
      <c r="B13" s="1">
        <v>7.1</v>
      </c>
      <c r="C13" s="1">
        <v>9.8000000000000007</v>
      </c>
    </row>
    <row r="14" spans="1:3" ht="19" x14ac:dyDescent="0.25">
      <c r="A14" s="2" t="s">
        <v>9</v>
      </c>
      <c r="B14" s="1">
        <v>321</v>
      </c>
      <c r="C14" s="1">
        <v>719.8</v>
      </c>
    </row>
    <row r="15" spans="1:3" ht="19" x14ac:dyDescent="0.25">
      <c r="A15" s="2" t="s">
        <v>10</v>
      </c>
      <c r="B15" s="1">
        <v>63.2</v>
      </c>
      <c r="C15" s="1">
        <v>114.9</v>
      </c>
    </row>
    <row r="16" spans="1:3" ht="19" x14ac:dyDescent="0.25">
      <c r="A16" s="2" t="s">
        <v>11</v>
      </c>
      <c r="B16" s="1">
        <v>1350</v>
      </c>
      <c r="C16" s="1">
        <v>2016</v>
      </c>
    </row>
    <row r="17" spans="1:3" ht="19" x14ac:dyDescent="0.25">
      <c r="A17" s="2" t="s">
        <v>12</v>
      </c>
      <c r="B17" s="1"/>
      <c r="C17" s="1"/>
    </row>
    <row r="18" spans="1:3" ht="19" x14ac:dyDescent="0.25">
      <c r="A18" s="2" t="s">
        <v>13</v>
      </c>
      <c r="B18" s="1">
        <v>24.7</v>
      </c>
      <c r="C18" s="1">
        <v>24.6</v>
      </c>
    </row>
    <row r="19" spans="1:3" ht="19" x14ac:dyDescent="0.25">
      <c r="A19" s="2" t="s">
        <v>14</v>
      </c>
      <c r="B19" s="1">
        <v>157.19999999999999</v>
      </c>
      <c r="C19" s="1">
        <v>153.5</v>
      </c>
    </row>
    <row r="20" spans="1:3" ht="19" x14ac:dyDescent="0.25">
      <c r="A20" s="2" t="s">
        <v>15</v>
      </c>
      <c r="B20" s="1">
        <v>296.55</v>
      </c>
      <c r="C20" s="1">
        <v>359.8</v>
      </c>
    </row>
    <row r="21" spans="1:3" ht="19" x14ac:dyDescent="0.25">
      <c r="A21" s="2" t="s">
        <v>16</v>
      </c>
      <c r="B21" s="1">
        <v>177.5</v>
      </c>
      <c r="C21" s="1">
        <v>177.4</v>
      </c>
    </row>
    <row r="22" spans="1:3" ht="19" x14ac:dyDescent="0.25">
      <c r="A22" s="2" t="s">
        <v>17</v>
      </c>
      <c r="B22" s="1">
        <v>204.7</v>
      </c>
      <c r="C22" s="1">
        <v>125.9</v>
      </c>
    </row>
    <row r="23" spans="1:3" ht="19" x14ac:dyDescent="0.25">
      <c r="A23" s="2" t="s">
        <v>18</v>
      </c>
      <c r="B23" s="1">
        <v>37.299999999999997</v>
      </c>
      <c r="C23" s="1">
        <v>20.2</v>
      </c>
    </row>
    <row r="24" spans="1:3" ht="19" x14ac:dyDescent="0.25">
      <c r="A24" s="2" t="s">
        <v>19</v>
      </c>
      <c r="B24" s="1">
        <v>897.9</v>
      </c>
      <c r="C24" s="1">
        <v>861.4</v>
      </c>
    </row>
    <row r="25" spans="1:3" ht="19" x14ac:dyDescent="0.25">
      <c r="A25" s="2" t="s">
        <v>20</v>
      </c>
      <c r="B25" s="1">
        <v>-447.6</v>
      </c>
      <c r="C25" s="1">
        <v>-377.7</v>
      </c>
    </row>
    <row r="26" spans="1:3" ht="19" x14ac:dyDescent="0.25">
      <c r="A26" s="2" t="s">
        <v>21</v>
      </c>
      <c r="B26" s="1">
        <v>450.3</v>
      </c>
      <c r="C26" s="1">
        <v>483.7</v>
      </c>
    </row>
    <row r="27" spans="1:3" ht="19" x14ac:dyDescent="0.25">
      <c r="A27" s="2" t="s">
        <v>22</v>
      </c>
      <c r="B27" s="1">
        <v>273.89999999999998</v>
      </c>
      <c r="C27" s="1">
        <v>66.3</v>
      </c>
    </row>
    <row r="28" spans="1:3" ht="19" x14ac:dyDescent="0.25">
      <c r="A28" s="2" t="s">
        <v>23</v>
      </c>
      <c r="B28" s="1">
        <v>6</v>
      </c>
      <c r="C28" s="1">
        <v>18.899999999999999</v>
      </c>
    </row>
    <row r="29" spans="1:3" ht="19" x14ac:dyDescent="0.25">
      <c r="A29" s="2" t="s">
        <v>24</v>
      </c>
      <c r="B29" s="1">
        <v>263.60000000000002</v>
      </c>
      <c r="C29" s="1">
        <v>263.60000000000002</v>
      </c>
    </row>
    <row r="30" spans="1:3" ht="19" x14ac:dyDescent="0.25">
      <c r="A30" s="2" t="s">
        <v>25</v>
      </c>
      <c r="B30" s="1">
        <v>1813.6</v>
      </c>
      <c r="C30" s="1">
        <v>2006.2</v>
      </c>
    </row>
    <row r="31" spans="1:3" ht="19" x14ac:dyDescent="0.25">
      <c r="A31" s="2" t="s">
        <v>26</v>
      </c>
      <c r="B31" s="1">
        <v>1979.4</v>
      </c>
      <c r="C31" s="1">
        <v>1915.8</v>
      </c>
    </row>
    <row r="32" spans="1:3" ht="19" x14ac:dyDescent="0.25">
      <c r="A32" s="2" t="s">
        <v>27</v>
      </c>
      <c r="B32" s="1">
        <v>6136.9</v>
      </c>
      <c r="C32" s="1">
        <v>6770.9</v>
      </c>
    </row>
    <row r="33" spans="1:3" ht="19" x14ac:dyDescent="0.25">
      <c r="A33" s="1"/>
      <c r="B33" s="1"/>
      <c r="C33" s="1"/>
    </row>
    <row r="34" spans="1:3" ht="19" x14ac:dyDescent="0.25">
      <c r="A34" s="2" t="s">
        <v>28</v>
      </c>
      <c r="B34" s="1"/>
      <c r="C34" s="1"/>
    </row>
    <row r="35" spans="1:3" ht="19" x14ac:dyDescent="0.25">
      <c r="A35" s="1" t="s">
        <v>29</v>
      </c>
      <c r="B35" s="1">
        <v>0</v>
      </c>
      <c r="C35" s="1">
        <v>17.7</v>
      </c>
    </row>
    <row r="36" spans="1:3" ht="19" x14ac:dyDescent="0.25">
      <c r="A36" s="1" t="s">
        <v>30</v>
      </c>
      <c r="B36" s="1">
        <v>6.6</v>
      </c>
      <c r="C36" s="1">
        <v>8.9</v>
      </c>
    </row>
    <row r="37" spans="1:3" ht="19" x14ac:dyDescent="0.25">
      <c r="A37" s="1" t="s">
        <v>31</v>
      </c>
      <c r="B37" s="1">
        <v>242.6</v>
      </c>
      <c r="C37" s="1">
        <v>195.1</v>
      </c>
    </row>
    <row r="38" spans="1:3" ht="19" x14ac:dyDescent="0.25">
      <c r="A38" s="1" t="s">
        <v>32</v>
      </c>
      <c r="B38" s="1">
        <v>300.60000000000002</v>
      </c>
      <c r="C38" s="1">
        <v>410.6</v>
      </c>
    </row>
    <row r="39" spans="1:3" ht="19" x14ac:dyDescent="0.25">
      <c r="A39" s="1" t="s">
        <v>33</v>
      </c>
      <c r="B39" s="1">
        <v>458.9</v>
      </c>
      <c r="C39" s="1">
        <v>393.5</v>
      </c>
    </row>
    <row r="40" spans="1:3" ht="19" x14ac:dyDescent="0.25">
      <c r="A40" s="1" t="s">
        <v>34</v>
      </c>
      <c r="B40" s="1">
        <v>252.1</v>
      </c>
      <c r="C40" s="1">
        <v>200</v>
      </c>
    </row>
    <row r="41" spans="1:3" ht="19" x14ac:dyDescent="0.25">
      <c r="A41" s="1" t="s">
        <v>35</v>
      </c>
      <c r="B41" s="1">
        <v>1260.8</v>
      </c>
      <c r="C41" s="1">
        <v>1225.8</v>
      </c>
    </row>
    <row r="42" spans="1:3" ht="19" x14ac:dyDescent="0.25">
      <c r="A42" s="1" t="s">
        <v>36</v>
      </c>
      <c r="B42" s="1">
        <v>2333.3000000000002</v>
      </c>
      <c r="C42" s="1">
        <v>3117.9</v>
      </c>
    </row>
    <row r="43" spans="1:3" ht="19" x14ac:dyDescent="0.25">
      <c r="A43" s="1" t="s">
        <v>37</v>
      </c>
      <c r="B43" s="1">
        <v>8.4</v>
      </c>
      <c r="C43" s="1">
        <v>20.8</v>
      </c>
    </row>
    <row r="44" spans="1:3" ht="19" x14ac:dyDescent="0.25">
      <c r="A44" s="1" t="s">
        <v>38</v>
      </c>
      <c r="B44" s="1">
        <v>318.60000000000002</v>
      </c>
      <c r="C44" s="1">
        <v>132.30000000000001</v>
      </c>
    </row>
    <row r="45" spans="1:3" ht="19" x14ac:dyDescent="0.25">
      <c r="A45" s="1" t="s">
        <v>39</v>
      </c>
      <c r="B45" s="1">
        <v>506.2</v>
      </c>
      <c r="C45" s="1">
        <v>437</v>
      </c>
    </row>
    <row r="46" spans="1:3" ht="19" x14ac:dyDescent="0.25">
      <c r="A46" s="1" t="s">
        <v>40</v>
      </c>
      <c r="B46" s="1">
        <v>194.8</v>
      </c>
      <c r="C46" s="1">
        <v>217</v>
      </c>
    </row>
    <row r="47" spans="1:3" ht="19" x14ac:dyDescent="0.25">
      <c r="A47" s="1" t="s">
        <v>41</v>
      </c>
      <c r="B47" s="1">
        <v>4622.1000000000004</v>
      </c>
      <c r="C47" s="1">
        <v>5150.8</v>
      </c>
    </row>
    <row r="48" spans="1:3" ht="19" x14ac:dyDescent="0.25">
      <c r="A48" s="1" t="s">
        <v>42</v>
      </c>
      <c r="B48" s="1">
        <v>974.6</v>
      </c>
      <c r="C48" s="1">
        <v>1097.5</v>
      </c>
    </row>
    <row r="49" spans="1:3" ht="19" x14ac:dyDescent="0.25">
      <c r="A49" s="1" t="s">
        <v>43</v>
      </c>
      <c r="B49" s="1">
        <v>6136.6</v>
      </c>
      <c r="C49" s="1">
        <v>6770.9</v>
      </c>
    </row>
    <row r="50" spans="1:3" ht="19" x14ac:dyDescent="0.25">
      <c r="A50" s="1"/>
      <c r="B50" s="1"/>
      <c r="C50" s="1"/>
    </row>
    <row r="51" spans="1:3" ht="19" x14ac:dyDescent="0.25">
      <c r="A51" s="1" t="s">
        <v>44</v>
      </c>
      <c r="B51" s="1"/>
      <c r="C51" s="1"/>
    </row>
    <row r="52" spans="1:3" ht="19" x14ac:dyDescent="0.25">
      <c r="A52" s="3" t="s">
        <v>45</v>
      </c>
      <c r="B52" s="1">
        <v>1686.6</v>
      </c>
      <c r="C52" s="1">
        <v>1190.7</v>
      </c>
    </row>
    <row r="53" spans="1:3" ht="19" x14ac:dyDescent="0.25">
      <c r="A53" s="3" t="s">
        <v>46</v>
      </c>
      <c r="B53" s="1">
        <v>1393.6</v>
      </c>
      <c r="C53" s="1">
        <v>921.3</v>
      </c>
    </row>
    <row r="54" spans="1:3" ht="19" x14ac:dyDescent="0.25">
      <c r="A54" s="3" t="s">
        <v>47</v>
      </c>
      <c r="B54" s="1">
        <v>108.3</v>
      </c>
      <c r="C54" s="1">
        <v>152.19999999999999</v>
      </c>
    </row>
    <row r="55" spans="1:3" ht="19" x14ac:dyDescent="0.25">
      <c r="A55" s="1"/>
      <c r="B55" s="1">
        <f>+B54+B52+B53</f>
        <v>3188.5</v>
      </c>
      <c r="C55" s="1">
        <f>+C54+C52+C53</f>
        <v>2264.1999999999998</v>
      </c>
    </row>
    <row r="56" spans="1:3" ht="19" x14ac:dyDescent="0.25">
      <c r="A56" s="1" t="s">
        <v>48</v>
      </c>
      <c r="B56" s="1"/>
      <c r="C56" s="1"/>
    </row>
    <row r="57" spans="1:3" ht="19" x14ac:dyDescent="0.25">
      <c r="A57" s="1" t="s">
        <v>49</v>
      </c>
      <c r="B57" s="1">
        <v>1161.2</v>
      </c>
      <c r="C57" s="1">
        <v>868</v>
      </c>
    </row>
    <row r="58" spans="1:3" ht="19" x14ac:dyDescent="0.25">
      <c r="A58" s="1" t="s">
        <v>50</v>
      </c>
      <c r="B58" s="1">
        <v>1350</v>
      </c>
      <c r="C58" s="1">
        <v>987.5</v>
      </c>
    </row>
    <row r="59" spans="1:3" ht="19" x14ac:dyDescent="0.25">
      <c r="A59" s="1" t="s">
        <v>51</v>
      </c>
      <c r="B59" s="1">
        <f>+B60-B57-B58</f>
        <v>390.29999999999995</v>
      </c>
      <c r="C59" s="1">
        <f>+C60-C57-C58</f>
        <v>321.80000000000018</v>
      </c>
    </row>
    <row r="60" spans="1:3" ht="19" x14ac:dyDescent="0.25">
      <c r="A60" s="1" t="s">
        <v>52</v>
      </c>
      <c r="B60" s="1">
        <v>2901.5</v>
      </c>
      <c r="C60" s="1">
        <v>2177.3000000000002</v>
      </c>
    </row>
    <row r="61" spans="1:3" ht="19" x14ac:dyDescent="0.25">
      <c r="A61" s="1" t="s">
        <v>53</v>
      </c>
      <c r="B61" s="1">
        <f>+B55-B60</f>
        <v>287</v>
      </c>
      <c r="C61" s="1">
        <f>+C55-C60</f>
        <v>86.899999999999636</v>
      </c>
    </row>
    <row r="62" spans="1:3" ht="19" x14ac:dyDescent="0.25">
      <c r="A62" s="1" t="s">
        <v>54</v>
      </c>
      <c r="B62" s="1">
        <v>24.2</v>
      </c>
      <c r="C62" s="1">
        <v>0.7</v>
      </c>
    </row>
    <row r="63" spans="1:3" ht="19" x14ac:dyDescent="0.25">
      <c r="A63" s="1" t="s">
        <v>74</v>
      </c>
      <c r="B63" s="1">
        <f>140.6+170.6</f>
        <v>311.2</v>
      </c>
      <c r="C63" s="1"/>
    </row>
    <row r="64" spans="1:3" ht="19" x14ac:dyDescent="0.25">
      <c r="A64" s="1" t="s">
        <v>55</v>
      </c>
      <c r="B64" s="1">
        <v>-170.6</v>
      </c>
      <c r="C64" s="1">
        <v>-97.2</v>
      </c>
    </row>
    <row r="65" spans="1:3" ht="19" x14ac:dyDescent="0.25">
      <c r="A65" s="1" t="s">
        <v>56</v>
      </c>
      <c r="B65" s="1">
        <f>+B61+B62+B64</f>
        <v>140.6</v>
      </c>
      <c r="C65" s="1">
        <f>+C61+C62+C64</f>
        <v>-9.6000000000003638</v>
      </c>
    </row>
    <row r="66" spans="1:3" ht="19" x14ac:dyDescent="0.25">
      <c r="A66" s="1" t="s">
        <v>57</v>
      </c>
      <c r="B66" s="1">
        <v>-11.5</v>
      </c>
      <c r="C66" s="1">
        <v>123.6</v>
      </c>
    </row>
    <row r="67" spans="1:3" ht="19" x14ac:dyDescent="0.25">
      <c r="A67" s="1" t="s">
        <v>58</v>
      </c>
      <c r="B67" s="1">
        <v>-82.8</v>
      </c>
      <c r="C67" s="1">
        <v>-14.6</v>
      </c>
    </row>
    <row r="68" spans="1:3" ht="19" x14ac:dyDescent="0.25">
      <c r="A68" s="1" t="s">
        <v>59</v>
      </c>
      <c r="B68" s="1">
        <f>+B65+B66+B67</f>
        <v>46.3</v>
      </c>
      <c r="C68" s="1">
        <f>+C65+C66+C67</f>
        <v>99.399999999999636</v>
      </c>
    </row>
    <row r="69" spans="1:3" ht="19" x14ac:dyDescent="0.25">
      <c r="A69" s="1"/>
      <c r="B69" s="1"/>
      <c r="C69" s="1"/>
    </row>
    <row r="70" spans="1:3" ht="19" x14ac:dyDescent="0.25">
      <c r="A70" s="1" t="s">
        <v>60</v>
      </c>
      <c r="B70" s="1">
        <v>40</v>
      </c>
      <c r="C70" s="1">
        <v>40</v>
      </c>
    </row>
    <row r="71" spans="1:3" ht="19" x14ac:dyDescent="0.25">
      <c r="A71" s="1" t="s">
        <v>61</v>
      </c>
      <c r="B71" s="1">
        <v>55</v>
      </c>
      <c r="C71" s="1"/>
    </row>
    <row r="72" spans="1:3" ht="19" x14ac:dyDescent="0.25">
      <c r="A72" s="1"/>
      <c r="B72" s="1"/>
      <c r="C72" s="1"/>
    </row>
    <row r="73" spans="1:3" ht="19" x14ac:dyDescent="0.25">
      <c r="A73" s="1" t="s">
        <v>62</v>
      </c>
      <c r="B73" s="1">
        <f>+$B$16/$B$41</f>
        <v>1.070748730964467</v>
      </c>
      <c r="C73" s="1">
        <f>+C16/C41</f>
        <v>1.6446402349486051</v>
      </c>
    </row>
    <row r="74" spans="1:3" ht="19" x14ac:dyDescent="0.25">
      <c r="A74" s="1" t="s">
        <v>63</v>
      </c>
      <c r="B74" s="1">
        <f>+($B$16-B11)/$B$41</f>
        <v>1.0210184010152283</v>
      </c>
      <c r="C74" s="1">
        <f>+($C$16-C11)/$C$41</f>
        <v>1.6084189916789036</v>
      </c>
    </row>
    <row r="75" spans="1:3" ht="19" x14ac:dyDescent="0.25">
      <c r="A75" s="1" t="s">
        <v>64</v>
      </c>
      <c r="B75" s="1">
        <f>+B8/B41</f>
        <v>3.5691624365482233E-2</v>
      </c>
      <c r="C75" s="1">
        <f>+C8/C41</f>
        <v>0.35699135258606629</v>
      </c>
    </row>
    <row r="76" spans="1:3" ht="19" x14ac:dyDescent="0.25">
      <c r="A76" s="1"/>
      <c r="B76" s="1"/>
      <c r="C76" s="1"/>
    </row>
    <row r="77" spans="1:3" ht="19" x14ac:dyDescent="0.25">
      <c r="A77" s="1" t="s">
        <v>65</v>
      </c>
      <c r="B77" s="1">
        <f>+B55/((B32+C32)/2)</f>
        <v>0.49404236198267715</v>
      </c>
      <c r="C77" s="1">
        <f>+C55/((C32+D32)/2)</f>
        <v>0.66880326101404541</v>
      </c>
    </row>
    <row r="78" spans="1:3" ht="19" x14ac:dyDescent="0.25">
      <c r="A78" s="1" t="s">
        <v>66</v>
      </c>
      <c r="B78" s="1">
        <f>+B55/((B24+C24)/2)</f>
        <v>3.6247371113511058</v>
      </c>
      <c r="C78" s="1">
        <f>+C55/((C24+D24)/2)</f>
        <v>5.2570234501973525</v>
      </c>
    </row>
    <row r="79" spans="1:3" ht="19" x14ac:dyDescent="0.25">
      <c r="A79" s="1" t="s">
        <v>67</v>
      </c>
      <c r="B79" s="1">
        <f>+B57/((B11+C11)/2)</f>
        <v>21.684407096171803</v>
      </c>
      <c r="C79" s="1">
        <f>+C57/((C11+D11)/2)</f>
        <v>39.099099099099099</v>
      </c>
    </row>
    <row r="80" spans="1:3" ht="19" x14ac:dyDescent="0.25">
      <c r="A80" s="1" t="s">
        <v>68</v>
      </c>
      <c r="B80" s="1">
        <f>((+B10+C10)/2)/(365*B55)</f>
        <v>4.9591747740703439E-4</v>
      </c>
      <c r="C80" s="1">
        <f>((+C10+D10)/2)/(365*C55)</f>
        <v>3.2985130071040247E-4</v>
      </c>
    </row>
    <row r="81" spans="1:3" ht="19" x14ac:dyDescent="0.25">
      <c r="A81" s="1" t="s">
        <v>69</v>
      </c>
      <c r="B81" s="1">
        <f>+B71/((B68*1000000)/40000000)</f>
        <v>47.516198704103672</v>
      </c>
      <c r="C81" s="1"/>
    </row>
    <row r="82" spans="1:3" ht="19" x14ac:dyDescent="0.25">
      <c r="A82" s="1" t="s">
        <v>70</v>
      </c>
      <c r="B82" s="1">
        <f>+B68/B48</f>
        <v>4.7506669402831929E-2</v>
      </c>
      <c r="C82" s="1">
        <f>+C68/C48</f>
        <v>9.0569476082004219E-2</v>
      </c>
    </row>
    <row r="84" spans="1:3" ht="19" x14ac:dyDescent="0.25">
      <c r="A84" s="1" t="s">
        <v>71</v>
      </c>
      <c r="B84">
        <f>+B49/B48</f>
        <v>6.2965319105273965</v>
      </c>
      <c r="C84">
        <f>+C49/C48</f>
        <v>6.1693849658314344</v>
      </c>
    </row>
    <row r="85" spans="1:3" x14ac:dyDescent="0.2">
      <c r="B85">
        <f>+B48/B49</f>
        <v>0.1588175862855653</v>
      </c>
      <c r="C85">
        <f>+C48/C49</f>
        <v>0.16209071172222306</v>
      </c>
    </row>
    <row r="87" spans="1:3" ht="19" x14ac:dyDescent="0.25">
      <c r="A87" s="1" t="s">
        <v>72</v>
      </c>
      <c r="B87">
        <f>+B68/B65</f>
        <v>0.32930298719772405</v>
      </c>
    </row>
    <row r="88" spans="1:3" x14ac:dyDescent="0.2">
      <c r="A88" t="s">
        <v>73</v>
      </c>
      <c r="B88">
        <f>+B65/B63</f>
        <v>0.45179948586118251</v>
      </c>
    </row>
    <row r="89" spans="1:3" x14ac:dyDescent="0.2">
      <c r="A89" t="s">
        <v>75</v>
      </c>
      <c r="B89">
        <f>+B63/B55</f>
        <v>9.7600752705033711E-2</v>
      </c>
    </row>
    <row r="90" spans="1:3" x14ac:dyDescent="0.2">
      <c r="A90" t="s">
        <v>76</v>
      </c>
      <c r="B90">
        <f>+B55/B49</f>
        <v>0.51958739367076223</v>
      </c>
    </row>
    <row r="91" spans="1:3" x14ac:dyDescent="0.2">
      <c r="A91" t="s">
        <v>71</v>
      </c>
      <c r="B91">
        <f>+B49/B48</f>
        <v>6.2965319105273965</v>
      </c>
    </row>
    <row r="92" spans="1:3" x14ac:dyDescent="0.2">
      <c r="A92" t="s">
        <v>70</v>
      </c>
      <c r="B92">
        <f>+B91*B90*B89*B88*B87</f>
        <v>4.7506669402831929E-2</v>
      </c>
    </row>
    <row r="93" spans="1:3" x14ac:dyDescent="0.2">
      <c r="A93" t="s">
        <v>77</v>
      </c>
      <c r="B93">
        <f>+B68/B48</f>
        <v>4.7506669402831929E-2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Szepesi</dc:creator>
  <cp:lastModifiedBy>Bolhassani Alireza</cp:lastModifiedBy>
  <dcterms:created xsi:type="dcterms:W3CDTF">2020-12-07T15:44:09Z</dcterms:created>
  <dcterms:modified xsi:type="dcterms:W3CDTF">2022-05-05T16:40:26Z</dcterms:modified>
</cp:coreProperties>
</file>