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souza/Dropbox (GISS)/DOUTORADO/EXPERIMENTO/RESULTADOS/"/>
    </mc:Choice>
  </mc:AlternateContent>
  <xr:revisionPtr revIDLastSave="0" documentId="13_ncr:1_{855FD5AA-2F6B-EF4F-A605-ACCD9F82A249}" xr6:coauthVersionLast="47" xr6:coauthVersionMax="47" xr10:uidLastSave="{00000000-0000-0000-0000-000000000000}"/>
  <bookViews>
    <workbookView xWindow="800" yWindow="500" windowWidth="28000" windowHeight="17500" xr2:uid="{ECC9A782-9CCD-284A-93B5-0E3D61D93E9A}"/>
  </bookViews>
  <sheets>
    <sheet name="Time" sheetId="2" r:id="rId1"/>
    <sheet name="Accuracy" sheetId="11" r:id="rId2"/>
    <sheet name="STATISTICAL ANALIYS" sheetId="9" r:id="rId3"/>
    <sheet name="Code Analysis" sheetId="10" r:id="rId4"/>
    <sheet name="Participants comparison" sheetId="5" r:id="rId5"/>
    <sheet name="PARTICIPANTS COMMENTS" sheetId="12" r:id="rId6"/>
    <sheet name="CodeComparison" sheetId="13" r:id="rId7"/>
  </sheets>
  <definedNames>
    <definedName name="_xlnm._FilterDatabase" localSheetId="4" hidden="1">'Participants comparison'!$A$2:$D$2</definedName>
    <definedName name="_xlchart.v1.0" hidden="1">Time!$S$62:$S$91</definedName>
    <definedName name="_xlchart.v1.1" hidden="1">Time!$T$61</definedName>
    <definedName name="_xlchart.v1.10" hidden="1">Time!$C$61</definedName>
    <definedName name="_xlchart.v1.11" hidden="1">Time!$C$62:$C$91</definedName>
    <definedName name="_xlchart.v1.12" hidden="1">'Code Analysis'!$M$5:$M$19</definedName>
    <definedName name="_xlchart.v1.13" hidden="1">'Code Analysis'!$N$4</definedName>
    <definedName name="_xlchart.v1.14" hidden="1">'Code Analysis'!$N$5:$N$19</definedName>
    <definedName name="_xlchart.v1.15" hidden="1">'Code Analysis'!$M$5:$M$19</definedName>
    <definedName name="_xlchart.v1.16" hidden="1">'Code Analysis'!$O$4</definedName>
    <definedName name="_xlchart.v1.17" hidden="1">'Code Analysis'!$O$5:$O$19</definedName>
    <definedName name="_xlchart.v1.18" hidden="1">'Code Analysis'!$M$27:$M$41</definedName>
    <definedName name="_xlchart.v1.19" hidden="1">'Code Analysis'!$N$26</definedName>
    <definedName name="_xlchart.v1.2" hidden="1">Time!$T$62:$T$91</definedName>
    <definedName name="_xlchart.v1.20" hidden="1">'Code Analysis'!$N$27:$N$41</definedName>
    <definedName name="_xlchart.v1.21" hidden="1">'Code Analysis'!$M$27:$M$41</definedName>
    <definedName name="_xlchart.v1.22" hidden="1">'Code Analysis'!$O$26</definedName>
    <definedName name="_xlchart.v1.23" hidden="1">'Code Analysis'!$O$27:$O$41</definedName>
    <definedName name="_xlchart.v1.3" hidden="1">Time!$B$62:$B$91</definedName>
    <definedName name="_xlchart.v1.4" hidden="1">Time!$C$61</definedName>
    <definedName name="_xlchart.v1.5" hidden="1">Time!$C$62:$C$91</definedName>
    <definedName name="_xlchart.v1.6" hidden="1">Time!$S$62:$S$91</definedName>
    <definedName name="_xlchart.v1.7" hidden="1">Time!$T$61</definedName>
    <definedName name="_xlchart.v1.8" hidden="1">Time!$T$62:$T$91</definedName>
    <definedName name="_xlchart.v1.9" hidden="1">Time!$B$62:$B$91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2" l="1"/>
  <c r="AF7" i="2"/>
  <c r="AF8" i="2"/>
  <c r="AF6" i="2"/>
  <c r="O9" i="2"/>
  <c r="O7" i="2"/>
  <c r="O8" i="2"/>
  <c r="O6" i="2"/>
  <c r="Q36" i="11"/>
  <c r="R36" i="11" s="1"/>
  <c r="P36" i="11"/>
  <c r="R20" i="11"/>
  <c r="P20" i="11"/>
  <c r="H51" i="10"/>
  <c r="AO34" i="2" l="1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35" i="2"/>
  <c r="AN36" i="2"/>
  <c r="AN37" i="2"/>
  <c r="AN33" i="2"/>
  <c r="AN34" i="2"/>
  <c r="AO33" i="2"/>
  <c r="AR62" i="2"/>
  <c r="AM37" i="2" s="1"/>
  <c r="AR63" i="2"/>
  <c r="AM38" i="2" s="1"/>
  <c r="AR64" i="2"/>
  <c r="AM39" i="2" s="1"/>
  <c r="AR65" i="2"/>
  <c r="AM40" i="2" s="1"/>
  <c r="AR66" i="2"/>
  <c r="AM41" i="2" s="1"/>
  <c r="AR67" i="2"/>
  <c r="AM42" i="2" s="1"/>
  <c r="AR68" i="2"/>
  <c r="AM43" i="2" s="1"/>
  <c r="AR69" i="2"/>
  <c r="AM44" i="2" s="1"/>
  <c r="AR70" i="2"/>
  <c r="AM45" i="2" s="1"/>
  <c r="AR71" i="2"/>
  <c r="AM46" i="2" s="1"/>
  <c r="AR72" i="2"/>
  <c r="AM47" i="2" s="1"/>
  <c r="AR73" i="2"/>
  <c r="AM48" i="2" s="1"/>
  <c r="AR74" i="2"/>
  <c r="AM49" i="2" s="1"/>
  <c r="AR75" i="2"/>
  <c r="AM50" i="2" s="1"/>
  <c r="AR76" i="2"/>
  <c r="AM51" i="2" s="1"/>
  <c r="AR77" i="2"/>
  <c r="AM52" i="2" s="1"/>
  <c r="AR78" i="2"/>
  <c r="AR61" i="2"/>
  <c r="AL59" i="2"/>
  <c r="AP62" i="2"/>
  <c r="D122" i="2" s="1"/>
  <c r="AP63" i="2"/>
  <c r="D123" i="2" s="1"/>
  <c r="AP64" i="2"/>
  <c r="D124" i="2" s="1"/>
  <c r="AP65" i="2"/>
  <c r="D125" i="2" s="1"/>
  <c r="AP66" i="2"/>
  <c r="D126" i="2" s="1"/>
  <c r="AP67" i="2"/>
  <c r="D127" i="2" s="1"/>
  <c r="AP68" i="2"/>
  <c r="D128" i="2" s="1"/>
  <c r="AP69" i="2"/>
  <c r="D129" i="2" s="1"/>
  <c r="AP70" i="2"/>
  <c r="D130" i="2" s="1"/>
  <c r="AP71" i="2"/>
  <c r="D131" i="2" s="1"/>
  <c r="AP72" i="2"/>
  <c r="D132" i="2" s="1"/>
  <c r="AP73" i="2"/>
  <c r="D133" i="2" s="1"/>
  <c r="AP74" i="2"/>
  <c r="D134" i="2" s="1"/>
  <c r="AP75" i="2"/>
  <c r="D135" i="2" s="1"/>
  <c r="AP76" i="2"/>
  <c r="D136" i="2" s="1"/>
  <c r="AP77" i="2"/>
  <c r="D137" i="2" s="1"/>
  <c r="AP78" i="2"/>
  <c r="AP61" i="2"/>
  <c r="D121" i="2" s="1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61" i="2"/>
  <c r="AL77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8" i="2"/>
  <c r="AL58" i="2"/>
  <c r="B118" i="2" s="1"/>
  <c r="AL60" i="2"/>
  <c r="AL61" i="2"/>
  <c r="AR59" i="2"/>
  <c r="AR58" i="2"/>
  <c r="AR60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33" i="2"/>
  <c r="G9" i="11"/>
  <c r="H9" i="11" s="1"/>
  <c r="F9" i="11"/>
  <c r="Q11" i="11"/>
  <c r="R11" i="11" s="1"/>
  <c r="P11" i="11"/>
  <c r="G6" i="11"/>
  <c r="H6" i="11" s="1"/>
  <c r="F6" i="11"/>
  <c r="G13" i="11"/>
  <c r="H13" i="11" s="1"/>
  <c r="F13" i="11"/>
  <c r="G12" i="11"/>
  <c r="H12" i="11" s="1"/>
  <c r="F12" i="11"/>
  <c r="G7" i="11"/>
  <c r="H7" i="11" s="1"/>
  <c r="F7" i="11"/>
  <c r="G8" i="11"/>
  <c r="H8" i="11" s="1"/>
  <c r="F8" i="11"/>
  <c r="G14" i="11"/>
  <c r="H14" i="11" s="1"/>
  <c r="F14" i="11"/>
  <c r="H11" i="11"/>
  <c r="G10" i="11"/>
  <c r="H10" i="11" s="1"/>
  <c r="G11" i="11"/>
  <c r="G5" i="11"/>
  <c r="H5" i="11" s="1"/>
  <c r="H30" i="11"/>
  <c r="H34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18" i="11"/>
  <c r="G18" i="11"/>
  <c r="H18" i="11" s="1"/>
  <c r="G37" i="11"/>
  <c r="H37" i="11" s="1"/>
  <c r="G36" i="11"/>
  <c r="H36" i="11" s="1"/>
  <c r="G35" i="11"/>
  <c r="H35" i="11" s="1"/>
  <c r="G34" i="11"/>
  <c r="G33" i="11"/>
  <c r="H33" i="11" s="1"/>
  <c r="G32" i="11"/>
  <c r="H32" i="11" s="1"/>
  <c r="G31" i="11"/>
  <c r="H31" i="11" s="1"/>
  <c r="G30" i="1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Q37" i="11"/>
  <c r="R37" i="11" s="1"/>
  <c r="P37" i="11"/>
  <c r="Q35" i="11"/>
  <c r="R35" i="11" s="1"/>
  <c r="P35" i="11"/>
  <c r="Q34" i="11"/>
  <c r="R34" i="11" s="1"/>
  <c r="P34" i="11"/>
  <c r="Q33" i="11"/>
  <c r="R33" i="11" s="1"/>
  <c r="P33" i="11"/>
  <c r="Q32" i="11"/>
  <c r="R32" i="11" s="1"/>
  <c r="P32" i="11"/>
  <c r="Q31" i="11"/>
  <c r="R31" i="11" s="1"/>
  <c r="P31" i="11"/>
  <c r="Q30" i="11"/>
  <c r="R30" i="11" s="1"/>
  <c r="P30" i="11"/>
  <c r="Q29" i="11"/>
  <c r="R29" i="11" s="1"/>
  <c r="P29" i="11"/>
  <c r="Q28" i="11"/>
  <c r="R28" i="11" s="1"/>
  <c r="P28" i="11"/>
  <c r="Q27" i="11"/>
  <c r="R27" i="11" s="1"/>
  <c r="P27" i="11"/>
  <c r="Q26" i="11"/>
  <c r="R26" i="11" s="1"/>
  <c r="P26" i="11"/>
  <c r="Q25" i="11"/>
  <c r="R25" i="11" s="1"/>
  <c r="P25" i="11"/>
  <c r="Q24" i="11"/>
  <c r="R24" i="11" s="1"/>
  <c r="P24" i="11"/>
  <c r="Q23" i="11"/>
  <c r="R23" i="11" s="1"/>
  <c r="P23" i="11"/>
  <c r="Q22" i="11"/>
  <c r="R22" i="11" s="1"/>
  <c r="P22" i="11"/>
  <c r="Q21" i="11"/>
  <c r="R21" i="11" s="1"/>
  <c r="P21" i="11"/>
  <c r="Q19" i="11"/>
  <c r="R19" i="11" s="1"/>
  <c r="P19" i="11"/>
  <c r="Q18" i="11"/>
  <c r="R18" i="11" s="1"/>
  <c r="P18" i="11"/>
  <c r="F11" i="11"/>
  <c r="F10" i="11"/>
  <c r="F5" i="11"/>
  <c r="Q14" i="11"/>
  <c r="R14" i="11" s="1"/>
  <c r="P14" i="11"/>
  <c r="Q6" i="11"/>
  <c r="R6" i="11" s="1"/>
  <c r="Q7" i="11"/>
  <c r="R7" i="11" s="1"/>
  <c r="Q8" i="11"/>
  <c r="R8" i="11" s="1"/>
  <c r="Q9" i="11"/>
  <c r="R9" i="11" s="1"/>
  <c r="Q10" i="11"/>
  <c r="R10" i="11" s="1"/>
  <c r="Q12" i="11"/>
  <c r="R12" i="11" s="1"/>
  <c r="Q13" i="11"/>
  <c r="R13" i="11" s="1"/>
  <c r="P10" i="11"/>
  <c r="P9" i="11"/>
  <c r="P8" i="11"/>
  <c r="P7" i="11"/>
  <c r="P6" i="11"/>
  <c r="P12" i="11"/>
  <c r="P13" i="11"/>
  <c r="P5" i="11"/>
  <c r="Q5" i="11"/>
  <c r="R5" i="11" s="1"/>
  <c r="K34" i="10"/>
  <c r="K33" i="10"/>
  <c r="H34" i="10"/>
  <c r="J34" i="10" s="1"/>
  <c r="H33" i="10"/>
  <c r="J33" i="10" s="1"/>
  <c r="K12" i="10"/>
  <c r="H12" i="10"/>
  <c r="J12" i="10" s="1"/>
  <c r="K11" i="10"/>
  <c r="H11" i="10"/>
  <c r="J11" i="10" s="1"/>
  <c r="AR79" i="2" l="1"/>
  <c r="AL79" i="2"/>
  <c r="I11" i="10"/>
  <c r="I12" i="10"/>
  <c r="I33" i="10"/>
  <c r="I34" i="10"/>
  <c r="AL33" i="2"/>
  <c r="AM33" i="2"/>
  <c r="V16" i="2"/>
  <c r="AP84" i="2"/>
  <c r="N118" i="2" s="1"/>
  <c r="AB15" i="2"/>
  <c r="T17" i="2"/>
  <c r="E16" i="2"/>
  <c r="H17" i="2"/>
  <c r="AD6" i="2"/>
  <c r="AN103" i="2"/>
  <c r="M137" i="2" s="1"/>
  <c r="AN100" i="2"/>
  <c r="M134" i="2" s="1"/>
  <c r="T88" i="2"/>
  <c r="E9" i="2"/>
  <c r="AL86" i="2"/>
  <c r="L120" i="2" s="1"/>
  <c r="AL87" i="2"/>
  <c r="L121" i="2" s="1"/>
  <c r="AL88" i="2"/>
  <c r="L122" i="2" s="1"/>
  <c r="AL89" i="2"/>
  <c r="L123" i="2" s="1"/>
  <c r="AL90" i="2"/>
  <c r="L124" i="2" s="1"/>
  <c r="AL91" i="2"/>
  <c r="L125" i="2" s="1"/>
  <c r="AL92" i="2"/>
  <c r="L126" i="2" s="1"/>
  <c r="AL93" i="2"/>
  <c r="L127" i="2" s="1"/>
  <c r="AL94" i="2"/>
  <c r="L128" i="2" s="1"/>
  <c r="AL95" i="2"/>
  <c r="L129" i="2" s="1"/>
  <c r="AL96" i="2"/>
  <c r="L130" i="2" s="1"/>
  <c r="AL97" i="2"/>
  <c r="L131" i="2" s="1"/>
  <c r="AL98" i="2"/>
  <c r="L132" i="2" s="1"/>
  <c r="AL99" i="2"/>
  <c r="L133" i="2" s="1"/>
  <c r="AL100" i="2"/>
  <c r="L134" i="2" s="1"/>
  <c r="AL101" i="2"/>
  <c r="L135" i="2" s="1"/>
  <c r="AL102" i="2"/>
  <c r="L136" i="2" s="1"/>
  <c r="AL103" i="2"/>
  <c r="L137" i="2" s="1"/>
  <c r="AL85" i="2"/>
  <c r="L119" i="2" s="1"/>
  <c r="AN84" i="2"/>
  <c r="M118" i="2" s="1"/>
  <c r="AL84" i="2"/>
  <c r="L118" i="2" s="1"/>
  <c r="AN58" i="2"/>
  <c r="C118" i="2" s="1"/>
  <c r="B120" i="2"/>
  <c r="B121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U9" i="2"/>
  <c r="V9" i="2"/>
  <c r="W9" i="2"/>
  <c r="X9" i="2"/>
  <c r="Y9" i="2"/>
  <c r="Z9" i="2"/>
  <c r="AB9" i="2"/>
  <c r="AC9" i="2"/>
  <c r="C9" i="2"/>
  <c r="D9" i="2"/>
  <c r="C63" i="2" s="1"/>
  <c r="G9" i="2"/>
  <c r="C66" i="2" s="1"/>
  <c r="H9" i="2"/>
  <c r="C67" i="2" s="1"/>
  <c r="K9" i="2"/>
  <c r="C70" i="2" s="1"/>
  <c r="L9" i="2"/>
  <c r="C71" i="2" s="1"/>
  <c r="AA9" i="2"/>
  <c r="T9" i="2"/>
  <c r="AP58" i="2"/>
  <c r="D118" i="2" s="1"/>
  <c r="AP59" i="2"/>
  <c r="D119" i="2" s="1"/>
  <c r="AM35" i="2"/>
  <c r="T74" i="2" s="1"/>
  <c r="T77" i="2"/>
  <c r="T78" i="2"/>
  <c r="T79" i="2"/>
  <c r="T81" i="2"/>
  <c r="T82" i="2"/>
  <c r="T83" i="2"/>
  <c r="T85" i="2"/>
  <c r="T86" i="2"/>
  <c r="T87" i="2"/>
  <c r="T89" i="2"/>
  <c r="T90" i="2"/>
  <c r="T91" i="2"/>
  <c r="AN85" i="2"/>
  <c r="M119" i="2" s="1"/>
  <c r="AN86" i="2"/>
  <c r="M120" i="2" s="1"/>
  <c r="AN87" i="2"/>
  <c r="M121" i="2" s="1"/>
  <c r="AN88" i="2"/>
  <c r="M122" i="2" s="1"/>
  <c r="AN89" i="2"/>
  <c r="M123" i="2" s="1"/>
  <c r="AN90" i="2"/>
  <c r="M124" i="2" s="1"/>
  <c r="AN91" i="2"/>
  <c r="M125" i="2" s="1"/>
  <c r="AN92" i="2"/>
  <c r="M126" i="2" s="1"/>
  <c r="AN93" i="2"/>
  <c r="M127" i="2" s="1"/>
  <c r="AN94" i="2"/>
  <c r="M128" i="2" s="1"/>
  <c r="AN95" i="2"/>
  <c r="M129" i="2" s="1"/>
  <c r="AN96" i="2"/>
  <c r="M130" i="2" s="1"/>
  <c r="AN97" i="2"/>
  <c r="M131" i="2" s="1"/>
  <c r="AN98" i="2"/>
  <c r="M132" i="2" s="1"/>
  <c r="AN99" i="2"/>
  <c r="M133" i="2" s="1"/>
  <c r="AN101" i="2"/>
  <c r="M135" i="2" s="1"/>
  <c r="AN102" i="2"/>
  <c r="M136" i="2" s="1"/>
  <c r="AP85" i="2"/>
  <c r="N119" i="2" s="1"/>
  <c r="AP86" i="2"/>
  <c r="N120" i="2" s="1"/>
  <c r="AP87" i="2"/>
  <c r="N121" i="2" s="1"/>
  <c r="AP88" i="2"/>
  <c r="N122" i="2" s="1"/>
  <c r="AP89" i="2"/>
  <c r="N123" i="2" s="1"/>
  <c r="AP90" i="2"/>
  <c r="N124" i="2" s="1"/>
  <c r="AP91" i="2"/>
  <c r="N125" i="2" s="1"/>
  <c r="AP92" i="2"/>
  <c r="N126" i="2" s="1"/>
  <c r="AP93" i="2"/>
  <c r="N127" i="2" s="1"/>
  <c r="AP94" i="2"/>
  <c r="N128" i="2" s="1"/>
  <c r="AP95" i="2"/>
  <c r="N129" i="2" s="1"/>
  <c r="AP96" i="2"/>
  <c r="N130" i="2" s="1"/>
  <c r="AP97" i="2"/>
  <c r="N131" i="2" s="1"/>
  <c r="AP98" i="2"/>
  <c r="N132" i="2" s="1"/>
  <c r="AP99" i="2"/>
  <c r="N133" i="2" s="1"/>
  <c r="AP100" i="2"/>
  <c r="N134" i="2" s="1"/>
  <c r="AP101" i="2"/>
  <c r="N135" i="2" s="1"/>
  <c r="AP102" i="2"/>
  <c r="N136" i="2" s="1"/>
  <c r="AP103" i="2"/>
  <c r="N137" i="2" s="1"/>
  <c r="C122" i="2"/>
  <c r="AN59" i="2"/>
  <c r="C119" i="2" s="1"/>
  <c r="AN60" i="2"/>
  <c r="C120" i="2" s="1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AR103" i="2"/>
  <c r="AP52" i="2" s="1"/>
  <c r="C91" i="2" s="1"/>
  <c r="AR102" i="2"/>
  <c r="AP51" i="2" s="1"/>
  <c r="C90" i="2" s="1"/>
  <c r="AR101" i="2"/>
  <c r="AP50" i="2" s="1"/>
  <c r="C89" i="2" s="1"/>
  <c r="AR100" i="2"/>
  <c r="AP49" i="2" s="1"/>
  <c r="AR99" i="2"/>
  <c r="AP48" i="2" s="1"/>
  <c r="AR98" i="2"/>
  <c r="AP47" i="2" s="1"/>
  <c r="C86" i="2" s="1"/>
  <c r="AR97" i="2"/>
  <c r="AP46" i="2" s="1"/>
  <c r="C85" i="2" s="1"/>
  <c r="AR96" i="2"/>
  <c r="AP45" i="2" s="1"/>
  <c r="C84" i="2" s="1"/>
  <c r="AR95" i="2"/>
  <c r="AP44" i="2" s="1"/>
  <c r="C83" i="2" s="1"/>
  <c r="AR94" i="2"/>
  <c r="AP43" i="2" s="1"/>
  <c r="C82" i="2" s="1"/>
  <c r="AR93" i="2"/>
  <c r="AP42" i="2" s="1"/>
  <c r="C81" i="2" s="1"/>
  <c r="AR92" i="2"/>
  <c r="AP41" i="2" s="1"/>
  <c r="C80" i="2" s="1"/>
  <c r="AR91" i="2"/>
  <c r="AP40" i="2" s="1"/>
  <c r="C79" i="2" s="1"/>
  <c r="AR90" i="2"/>
  <c r="AP39" i="2" s="1"/>
  <c r="C78" i="2" s="1"/>
  <c r="AR89" i="2"/>
  <c r="AP38" i="2" s="1"/>
  <c r="C77" i="2" s="1"/>
  <c r="AR88" i="2"/>
  <c r="AP37" i="2" s="1"/>
  <c r="C76" i="2" s="1"/>
  <c r="AR87" i="2"/>
  <c r="AP36" i="2" s="1"/>
  <c r="C75" i="2" s="1"/>
  <c r="AR86" i="2"/>
  <c r="AP35" i="2" s="1"/>
  <c r="C74" i="2" s="1"/>
  <c r="AR85" i="2"/>
  <c r="AP34" i="2" s="1"/>
  <c r="C73" i="2" s="1"/>
  <c r="AR84" i="2"/>
  <c r="AP33" i="2" s="1"/>
  <c r="C72" i="2" s="1"/>
  <c r="C87" i="2"/>
  <c r="T70" i="2" l="1"/>
  <c r="T65" i="2"/>
  <c r="O137" i="2"/>
  <c r="O133" i="2"/>
  <c r="O129" i="2"/>
  <c r="O125" i="2"/>
  <c r="O121" i="2"/>
  <c r="T64" i="2"/>
  <c r="O128" i="2"/>
  <c r="T68" i="2"/>
  <c r="O132" i="2"/>
  <c r="O120" i="2"/>
  <c r="C62" i="2"/>
  <c r="T67" i="2"/>
  <c r="T63" i="2"/>
  <c r="O135" i="2"/>
  <c r="O131" i="2"/>
  <c r="O127" i="2"/>
  <c r="O123" i="2"/>
  <c r="C64" i="2"/>
  <c r="AP79" i="2"/>
  <c r="T69" i="2"/>
  <c r="O136" i="2"/>
  <c r="O124" i="2"/>
  <c r="T62" i="2"/>
  <c r="T71" i="2"/>
  <c r="T66" i="2"/>
  <c r="O119" i="2"/>
  <c r="O134" i="2"/>
  <c r="O130" i="2"/>
  <c r="O126" i="2"/>
  <c r="O122" i="2"/>
  <c r="AN79" i="2"/>
  <c r="S7" i="2" s="1"/>
  <c r="AR104" i="2"/>
  <c r="AP53" i="2"/>
  <c r="B122" i="2"/>
  <c r="E122" i="2" s="1"/>
  <c r="C121" i="2"/>
  <c r="C138" i="2" s="1"/>
  <c r="AM36" i="2"/>
  <c r="T84" i="2"/>
  <c r="T80" i="2"/>
  <c r="T76" i="2"/>
  <c r="E127" i="2"/>
  <c r="S15" i="2"/>
  <c r="E129" i="2"/>
  <c r="E133" i="2"/>
  <c r="E125" i="2"/>
  <c r="E136" i="2"/>
  <c r="E132" i="2"/>
  <c r="E128" i="2"/>
  <c r="E124" i="2"/>
  <c r="E123" i="2"/>
  <c r="D138" i="2"/>
  <c r="E137" i="2"/>
  <c r="E135" i="2"/>
  <c r="E134" i="2"/>
  <c r="E130" i="2"/>
  <c r="E126" i="2"/>
  <c r="E118" i="2"/>
  <c r="E131" i="2"/>
  <c r="O118" i="2"/>
  <c r="L138" i="2"/>
  <c r="N138" i="2"/>
  <c r="M138" i="2"/>
  <c r="T15" i="2"/>
  <c r="E17" i="2"/>
  <c r="V15" i="2"/>
  <c r="Y16" i="2"/>
  <c r="AA15" i="2"/>
  <c r="Z15" i="2"/>
  <c r="U15" i="2"/>
  <c r="X16" i="2"/>
  <c r="W17" i="2"/>
  <c r="AA17" i="2"/>
  <c r="Y15" i="2"/>
  <c r="S16" i="2"/>
  <c r="U16" i="2"/>
  <c r="W15" i="2"/>
  <c r="AB16" i="2"/>
  <c r="T16" i="2"/>
  <c r="Z17" i="2"/>
  <c r="AA16" i="2"/>
  <c r="W16" i="2"/>
  <c r="S17" i="2"/>
  <c r="Y17" i="2"/>
  <c r="U17" i="2"/>
  <c r="V17" i="2"/>
  <c r="X15" i="2"/>
  <c r="Z16" i="2"/>
  <c r="AB17" i="2"/>
  <c r="X17" i="2"/>
  <c r="C16" i="2"/>
  <c r="I9" i="2"/>
  <c r="C68" i="2" s="1"/>
  <c r="I16" i="2"/>
  <c r="G16" i="2"/>
  <c r="J9" i="2"/>
  <c r="C69" i="2" s="1"/>
  <c r="F9" i="2"/>
  <c r="C65" i="2" s="1"/>
  <c r="D17" i="2"/>
  <c r="D16" i="2"/>
  <c r="K16" i="2"/>
  <c r="F16" i="2"/>
  <c r="I17" i="2"/>
  <c r="F17" i="2"/>
  <c r="B17" i="2"/>
  <c r="J16" i="2"/>
  <c r="K17" i="2"/>
  <c r="G17" i="2"/>
  <c r="C17" i="2"/>
  <c r="B16" i="2"/>
  <c r="H16" i="2"/>
  <c r="J17" i="2"/>
  <c r="AL104" i="2"/>
  <c r="AN104" i="2"/>
  <c r="C100" i="2" s="1"/>
  <c r="AP104" i="2"/>
  <c r="C101" i="2" s="1"/>
  <c r="E121" i="2" l="1"/>
  <c r="T75" i="2"/>
  <c r="T72" i="2"/>
  <c r="AC15" i="2"/>
  <c r="AD15" i="2" s="1"/>
  <c r="O138" i="2"/>
  <c r="Q120" i="2" s="1"/>
  <c r="K18" i="2"/>
  <c r="AC16" i="2"/>
  <c r="AD16" i="2" s="1"/>
  <c r="T18" i="2"/>
  <c r="L17" i="2"/>
  <c r="M17" i="2" s="1"/>
  <c r="L16" i="2"/>
  <c r="M16" i="2" s="1"/>
  <c r="AC17" i="2"/>
  <c r="B6" i="2"/>
  <c r="P6" i="2" s="1"/>
  <c r="C22" i="2" s="1"/>
  <c r="C99" i="2"/>
  <c r="C102" i="2" s="1"/>
  <c r="S8" i="2"/>
  <c r="AG8" i="2" s="1"/>
  <c r="S24" i="2" s="1"/>
  <c r="B101" i="2"/>
  <c r="AG7" i="2"/>
  <c r="S23" i="2" s="1"/>
  <c r="B100" i="2"/>
  <c r="X18" i="2"/>
  <c r="B8" i="2"/>
  <c r="P8" i="2" s="1"/>
  <c r="B7" i="2"/>
  <c r="P7" i="2" s="1"/>
  <c r="Z18" i="2"/>
  <c r="U18" i="2"/>
  <c r="AA18" i="2"/>
  <c r="Y18" i="2"/>
  <c r="S18" i="2"/>
  <c r="W18" i="2"/>
  <c r="E15" i="2"/>
  <c r="B15" i="2"/>
  <c r="V18" i="2"/>
  <c r="AB18" i="2"/>
  <c r="G15" i="2"/>
  <c r="K15" i="2"/>
  <c r="I15" i="2"/>
  <c r="C15" i="2"/>
  <c r="J15" i="2"/>
  <c r="H15" i="2"/>
  <c r="F15" i="2"/>
  <c r="D15" i="2"/>
  <c r="Q123" i="2" l="1"/>
  <c r="Q136" i="2"/>
  <c r="Q122" i="2"/>
  <c r="Q133" i="2"/>
  <c r="Q121" i="2"/>
  <c r="Q132" i="2"/>
  <c r="Q125" i="2"/>
  <c r="Q127" i="2"/>
  <c r="Q135" i="2"/>
  <c r="Q131" i="2"/>
  <c r="Q124" i="2"/>
  <c r="Q130" i="2"/>
  <c r="Q126" i="2"/>
  <c r="Q128" i="2"/>
  <c r="Q119" i="2"/>
  <c r="Q137" i="2"/>
  <c r="Q134" i="2"/>
  <c r="Q129" i="2"/>
  <c r="Q118" i="2"/>
  <c r="C18" i="2"/>
  <c r="AD17" i="2"/>
  <c r="L15" i="2"/>
  <c r="M15" i="2" s="1"/>
  <c r="B23" i="2"/>
  <c r="U24" i="2"/>
  <c r="Y24" i="2"/>
  <c r="AC24" i="2"/>
  <c r="X24" i="2"/>
  <c r="V24" i="2"/>
  <c r="Z24" i="2"/>
  <c r="T24" i="2"/>
  <c r="AB24" i="2"/>
  <c r="W24" i="2"/>
  <c r="AA24" i="2"/>
  <c r="W23" i="2"/>
  <c r="AA23" i="2"/>
  <c r="V23" i="2"/>
  <c r="T23" i="2"/>
  <c r="X23" i="2"/>
  <c r="AB23" i="2"/>
  <c r="U23" i="2"/>
  <c r="Y23" i="2"/>
  <c r="AC23" i="2"/>
  <c r="Z23" i="2"/>
  <c r="AC18" i="2"/>
  <c r="AD18" i="2" s="1"/>
  <c r="C24" i="2"/>
  <c r="G24" i="2"/>
  <c r="K24" i="2"/>
  <c r="D24" i="2"/>
  <c r="H24" i="2"/>
  <c r="L24" i="2"/>
  <c r="E24" i="2"/>
  <c r="I24" i="2"/>
  <c r="F24" i="2"/>
  <c r="J24" i="2"/>
  <c r="J18" i="2"/>
  <c r="B24" i="2"/>
  <c r="D18" i="2"/>
  <c r="B9" i="2"/>
  <c r="B18" i="2"/>
  <c r="F18" i="2"/>
  <c r="I18" i="2"/>
  <c r="G18" i="2"/>
  <c r="E18" i="2"/>
  <c r="H18" i="2"/>
  <c r="P9" i="2" l="1"/>
  <c r="B25" i="2" s="1"/>
  <c r="Q138" i="2"/>
  <c r="R138" i="2" s="1"/>
  <c r="M24" i="2"/>
  <c r="N24" i="2" s="1"/>
  <c r="AD23" i="2"/>
  <c r="AE23" i="2" s="1"/>
  <c r="AD24" i="2"/>
  <c r="AE24" i="2" s="1"/>
  <c r="H22" i="2"/>
  <c r="L18" i="2"/>
  <c r="M18" i="2" s="1"/>
  <c r="K23" i="2"/>
  <c r="L23" i="2"/>
  <c r="D23" i="2"/>
  <c r="H23" i="2"/>
  <c r="G23" i="2"/>
  <c r="C23" i="2"/>
  <c r="J23" i="2"/>
  <c r="F23" i="2"/>
  <c r="I23" i="2"/>
  <c r="E23" i="2"/>
  <c r="B22" i="2"/>
  <c r="I22" i="2"/>
  <c r="J22" i="2"/>
  <c r="D22" i="2"/>
  <c r="F22" i="2"/>
  <c r="E22" i="2"/>
  <c r="K22" i="2"/>
  <c r="L22" i="2"/>
  <c r="G22" i="2"/>
  <c r="C25" i="2" l="1"/>
  <c r="E25" i="2"/>
  <c r="M22" i="2"/>
  <c r="N22" i="2" s="1"/>
  <c r="M23" i="2"/>
  <c r="N23" i="2" s="1"/>
  <c r="D25" i="2"/>
  <c r="L25" i="2"/>
  <c r="K25" i="2"/>
  <c r="H25" i="2"/>
  <c r="G25" i="2"/>
  <c r="I25" i="2"/>
  <c r="F25" i="2"/>
  <c r="J25" i="2"/>
  <c r="M25" i="2" l="1"/>
  <c r="N25" i="2" s="1"/>
  <c r="S6" i="2"/>
  <c r="AM34" i="2"/>
  <c r="AM53" i="2" s="1"/>
  <c r="T73" i="2" l="1"/>
  <c r="B99" i="2"/>
  <c r="B102" i="2" s="1"/>
  <c r="B119" i="2"/>
  <c r="AG6" i="2" l="1"/>
  <c r="T22" i="2" s="1"/>
  <c r="S9" i="2"/>
  <c r="B138" i="2"/>
  <c r="E119" i="2"/>
  <c r="AG9" i="2" l="1"/>
  <c r="W22" i="2"/>
  <c r="AA22" i="2"/>
  <c r="X22" i="2"/>
  <c r="V22" i="2"/>
  <c r="AC22" i="2"/>
  <c r="U22" i="2"/>
  <c r="AB22" i="2"/>
  <c r="Y22" i="2"/>
  <c r="Z22" i="2"/>
  <c r="E138" i="2"/>
  <c r="S22" i="2"/>
  <c r="AC25" i="2" l="1"/>
  <c r="AB25" i="2"/>
  <c r="Z25" i="2"/>
  <c r="U25" i="2"/>
  <c r="V25" i="2"/>
  <c r="AA25" i="2"/>
  <c r="T25" i="2"/>
  <c r="X25" i="2"/>
  <c r="W25" i="2"/>
  <c r="Y25" i="2"/>
  <c r="S25" i="2"/>
  <c r="G126" i="2"/>
  <c r="G136" i="2"/>
  <c r="G134" i="2"/>
  <c r="G124" i="2"/>
  <c r="G135" i="2"/>
  <c r="G118" i="2"/>
  <c r="G121" i="2"/>
  <c r="G123" i="2"/>
  <c r="G133" i="2"/>
  <c r="G132" i="2"/>
  <c r="G125" i="2"/>
  <c r="G131" i="2"/>
  <c r="G129" i="2"/>
  <c r="G127" i="2"/>
  <c r="G122" i="2"/>
  <c r="G137" i="2"/>
  <c r="G128" i="2"/>
  <c r="G130" i="2"/>
  <c r="G119" i="2"/>
  <c r="AD22" i="2"/>
  <c r="AE22" i="2" s="1"/>
  <c r="AD25" i="2" l="1"/>
  <c r="AE25" i="2" s="1"/>
  <c r="G138" i="2"/>
  <c r="H138" i="2" s="1"/>
</calcChain>
</file>

<file path=xl/sharedStrings.xml><?xml version="1.0" encoding="utf-8"?>
<sst xmlns="http://schemas.openxmlformats.org/spreadsheetml/2006/main" count="1085" uniqueCount="282">
  <si>
    <t>Code Extraction</t>
  </si>
  <si>
    <t>Feature Adaptation</t>
  </si>
  <si>
    <t>Feature Insertion</t>
  </si>
  <si>
    <t>PRODSCALPEL</t>
  </si>
  <si>
    <t>Total</t>
  </si>
  <si>
    <t>MICHELE</t>
  </si>
  <si>
    <t>PAULO</t>
  </si>
  <si>
    <t>JONATAS</t>
  </si>
  <si>
    <t>TIAGO</t>
  </si>
  <si>
    <t>TASSIO</t>
  </si>
  <si>
    <t>TAIJARA</t>
  </si>
  <si>
    <t>MAGNO</t>
  </si>
  <si>
    <t>MATEUS</t>
  </si>
  <si>
    <t>B</t>
  </si>
  <si>
    <t>A</t>
  </si>
  <si>
    <t>ROSE</t>
  </si>
  <si>
    <t>Extraction</t>
  </si>
  <si>
    <t>Adaptation</t>
  </si>
  <si>
    <t>Insertion</t>
  </si>
  <si>
    <t>EXPERIMENT RESULTS</t>
  </si>
  <si>
    <t>GROUP A</t>
  </si>
  <si>
    <t>GROUP B</t>
  </si>
  <si>
    <t>EXECUTION</t>
  </si>
  <si>
    <t>TIME</t>
  </si>
  <si>
    <t>START</t>
  </si>
  <si>
    <t>END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</si>
  <si>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</si>
  <si>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</si>
  <si>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</si>
  <si>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</si>
  <si>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</si>
  <si>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</si>
  <si>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</si>
  <si>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</si>
  <si>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</si>
  <si>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</si>
  <si>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</si>
  <si>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FASES/PARTICIPANTS</t>
  </si>
  <si>
    <t>AVERAGE TIME</t>
  </si>
  <si>
    <t>FASE</t>
  </si>
  <si>
    <t>TOTAL IN HOURS</t>
  </si>
  <si>
    <t>Group</t>
  </si>
  <si>
    <t>Part.</t>
  </si>
  <si>
    <t>Degree</t>
  </si>
  <si>
    <t>Inst.</t>
  </si>
  <si>
    <t>Exp. (years)</t>
  </si>
  <si>
    <t>Dev.</t>
  </si>
  <si>
    <t>SPL</t>
  </si>
  <si>
    <t>PhD</t>
  </si>
  <si>
    <t>U1</t>
  </si>
  <si>
    <t>(10]</t>
  </si>
  <si>
    <t>U2</t>
  </si>
  <si>
    <t>U3</t>
  </si>
  <si>
    <t>(5,10)</t>
  </si>
  <si>
    <t>Un</t>
  </si>
  <si>
    <t>C3</t>
  </si>
  <si>
    <t>(1,5)</t>
  </si>
  <si>
    <t>MSC</t>
  </si>
  <si>
    <t>C2</t>
  </si>
  <si>
    <t>C1</t>
  </si>
  <si>
    <t>(1)</t>
  </si>
  <si>
    <t>Name</t>
  </si>
  <si>
    <t>U6</t>
  </si>
  <si>
    <t>C4</t>
  </si>
  <si>
    <t>MATHEUS</t>
  </si>
  <si>
    <t>U8</t>
  </si>
  <si>
    <t>PARTICIPANTS BACKGROUND</t>
  </si>
  <si>
    <t>PARTICIPANTS EXECUTION IN MINUTES</t>
  </si>
  <si>
    <t>PRODSCALPEL EXECUTIONS (AVERAGE TIME IN MINUTES)</t>
  </si>
  <si>
    <t>EXTRACTION</t>
  </si>
  <si>
    <t>ADAPTATION</t>
  </si>
  <si>
    <t>IMPLANTATION</t>
  </si>
  <si>
    <t>RENATA</t>
  </si>
  <si>
    <t>P12</t>
  </si>
  <si>
    <t>MARCOS</t>
  </si>
  <si>
    <t>P13</t>
  </si>
  <si>
    <t>DJAN</t>
  </si>
  <si>
    <t>P15</t>
  </si>
  <si>
    <t>P14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</si>
  <si>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</si>
  <si>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</si>
  <si>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</si>
  <si>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</si>
  <si>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</si>
  <si>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</si>
  <si>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</si>
  <si>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</si>
  <si>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</si>
  <si>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RAFAEL X</t>
  </si>
  <si>
    <t>MARCO</t>
  </si>
  <si>
    <t>P16</t>
  </si>
  <si>
    <t>U7</t>
  </si>
  <si>
    <t>P17</t>
  </si>
  <si>
    <t>P18</t>
  </si>
  <si>
    <t>RAPHAEL O</t>
  </si>
  <si>
    <t>U10</t>
  </si>
  <si>
    <t>Pos-PhD</t>
  </si>
  <si>
    <t>1</t>
  </si>
  <si>
    <t>0</t>
  </si>
  <si>
    <t>PARTICIPANTS BACKGROUND A</t>
  </si>
  <si>
    <t>PARTICIPANTS BACKGROUND B</t>
  </si>
  <si>
    <t>SCENARIO 1</t>
  </si>
  <si>
    <t>SCENARIO 2</t>
  </si>
  <si>
    <t>ALCEMIR</t>
  </si>
  <si>
    <t>ANNA</t>
  </si>
  <si>
    <t>LARISSA</t>
  </si>
  <si>
    <t>P19</t>
  </si>
  <si>
    <t>P20</t>
  </si>
  <si>
    <t>DANIEL</t>
  </si>
  <si>
    <t>STEFANI</t>
  </si>
  <si>
    <t>VARIANCE</t>
  </si>
  <si>
    <t>VARIANCES</t>
  </si>
  <si>
    <t>AV. WITH PRODSCALPEL</t>
  </si>
  <si>
    <t>VARIANCES WITH PRODSCALPEL</t>
  </si>
  <si>
    <t>DELTA</t>
  </si>
  <si>
    <t>GROUP</t>
  </si>
  <si>
    <t>U4</t>
  </si>
  <si>
    <t>U9</t>
  </si>
  <si>
    <t>C5</t>
  </si>
  <si>
    <t>U5</t>
  </si>
  <si>
    <t>PRODSCALPEL TOTAL TIME</t>
  </si>
  <si>
    <t>AVERAGE TIME OF PRODSCALPEL</t>
  </si>
  <si>
    <t>TOTAL TIME OF PRODSCALPEL BY SCENARIO AFTER 20 EXECUTION / COMPARISON WITH EACH GROUP</t>
  </si>
  <si>
    <t>STATISTIC ANALYSIS</t>
  </si>
  <si>
    <t>LORENO</t>
  </si>
  <si>
    <t>MIN.</t>
  </si>
  <si>
    <t>MAX.</t>
  </si>
  <si>
    <t>AVG.</t>
  </si>
  <si>
    <r>
      <t xml:space="preserve">SCENARIO 2     (GROUP B)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</si>
  <si>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1 (GROUP A)   
</t>
    </r>
    <r>
      <rPr>
        <sz val="11"/>
        <color theme="1"/>
        <rFont val="Calibri"/>
        <family val="2"/>
        <scheme val="minor"/>
      </rPr>
      <t>DONOR: MYTAR - HOST: NEATVI</t>
    </r>
  </si>
  <si>
    <t>STD. DEV.</t>
  </si>
  <si>
    <t>PRODSCALPEL  RUN TIME</t>
  </si>
  <si>
    <t>AVERAGE OF TIME BY SCENARIO</t>
  </si>
  <si>
    <t>HYPOTESIS TESTS</t>
  </si>
  <si>
    <t>SCENARIO I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</si>
  <si>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</si>
  <si>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</si>
  <si>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</si>
  <si>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</si>
  <si>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</si>
  <si>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</si>
  <si>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</si>
  <si>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</si>
  <si>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</si>
  <si>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</si>
  <si>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Ana</t>
  </si>
  <si>
    <t>Rafael Oliveira</t>
  </si>
  <si>
    <t>Rafael X</t>
  </si>
  <si>
    <t>Taijara</t>
  </si>
  <si>
    <t>Tassio</t>
  </si>
  <si>
    <t>Grupo A</t>
  </si>
  <si>
    <t>SCENARIO II</t>
  </si>
  <si>
    <t>Grupo B</t>
  </si>
  <si>
    <t>Stefani</t>
  </si>
  <si>
    <t>Marco</t>
  </si>
  <si>
    <t>Alcemir</t>
  </si>
  <si>
    <t>Larissa</t>
  </si>
  <si>
    <t>Renata</t>
  </si>
  <si>
    <t>LOCS</t>
  </si>
  <si>
    <t>C.CYCLOMATIC</t>
  </si>
  <si>
    <t>PARTICIPANTES</t>
  </si>
  <si>
    <t>PART/PRODSCALPEL</t>
  </si>
  <si>
    <t>CODE COMPARISON</t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</si>
  <si>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380.99965.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</si>
  <si>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r>
      <t>The </t>
    </r>
    <r>
      <rPr>
        <i/>
        <sz val="14"/>
        <color rgb="FF0000FF"/>
        <rFont val="Open Sans"/>
      </rPr>
      <t>f</t>
    </r>
    <r>
      <rPr>
        <sz val="14"/>
        <color rgb="FF0000FF"/>
        <rFont val="Open Sans"/>
      </rPr>
      <t>-ratio value is 52.56543. The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-value is &lt; .00001. The result is significant at </t>
    </r>
    <r>
      <rPr>
        <i/>
        <sz val="14"/>
        <color rgb="FF0000FF"/>
        <rFont val="Open Sans"/>
      </rPr>
      <t>p</t>
    </r>
    <r>
      <rPr>
        <sz val="14"/>
        <color rgb="FF0000FF"/>
        <rFont val="Open Sans"/>
      </rPr>
      <t> &lt; .05.</t>
    </r>
  </si>
  <si>
    <t>Treatments</t>
  </si>
  <si>
    <t>N</t>
  </si>
  <si>
    <t>∑X</t>
  </si>
  <si>
    <t>Mean</t>
  </si>
  <si>
    <r>
      <t>∑X</t>
    </r>
    <r>
      <rPr>
        <vertAlign val="superscript"/>
        <sz val="14"/>
        <color rgb="FF000000"/>
        <rFont val="Open Sans"/>
      </rPr>
      <t>2</t>
    </r>
  </si>
  <si>
    <t>Std.Dev.</t>
  </si>
  <si>
    <t>Result Details</t>
  </si>
  <si>
    <t>Source</t>
  </si>
  <si>
    <t>df</t>
  </si>
  <si>
    <t>Between-treatments</t>
  </si>
  <si>
    <r>
      <t>F</t>
    </r>
    <r>
      <rPr>
        <sz val="14"/>
        <color rgb="FF0000FF"/>
        <rFont val="Open Sans"/>
      </rPr>
      <t> = 52.56543</t>
    </r>
  </si>
  <si>
    <t>Within-treatments</t>
  </si>
  <si>
    <r>
      <t>F</t>
    </r>
    <r>
      <rPr>
        <sz val="14"/>
        <color rgb="FF0000FF"/>
        <rFont val="Open Sans"/>
      </rPr>
      <t> = 380.99965</t>
    </r>
  </si>
  <si>
    <t>Sum Sq</t>
  </si>
  <si>
    <t>Mean Sq</t>
  </si>
  <si>
    <t xml:space="preserve">It was more complex to execute the adaptation step because you need to understand the how the functions and variables work in a more detailed way. </t>
  </si>
  <si>
    <t>This step was not so easy. Besides the training and all documentation available from both systems (DONOR and HOST) it required a more comprehensive understanding of what should be adapted in order to work correctly. I would say that without the training and available material, this step would take even longer than it took for me.</t>
  </si>
  <si>
    <t>6. Did you experience difficulties in carrying out feature ADAPTATION steps during the feature transferring process? Which one(s)?</t>
  </si>
  <si>
    <t>11. In general, did you have any difficulties in executing the process? Which one(s)?</t>
  </si>
  <si>
    <t>PARTICIPANTS FEEDBACK</t>
  </si>
  <si>
    <t>Product_line_CC</t>
  </si>
  <si>
    <t>Product_line_LOC</t>
  </si>
  <si>
    <t>Product_line_Coupled</t>
  </si>
  <si>
    <t>Product Base</t>
  </si>
  <si>
    <t>Summary of Data - SCENARIO II</t>
  </si>
  <si>
    <t>Summary of Data - SCENARIO I</t>
  </si>
  <si>
    <t>PARTICIPANTS</t>
  </si>
  <si>
    <t>POST-OPERATIVE (22)</t>
  </si>
  <si>
    <t>AUGMENTED (3)</t>
  </si>
  <si>
    <t>ACCEPTANCE (2)</t>
  </si>
  <si>
    <t>TOTAL PASSED</t>
  </si>
  <si>
    <t>AUGMENTED (2)</t>
  </si>
  <si>
    <t>POST-OPERATIVE (25)</t>
  </si>
  <si>
    <t>%(29/PASSED)</t>
  </si>
  <si>
    <t>%(2/PASSED)</t>
  </si>
  <si>
    <t>OBS</t>
  </si>
  <si>
    <t>Source code is not compiling</t>
  </si>
  <si>
    <t>Timeout</t>
  </si>
  <si>
    <t>PRODUCT TEST CASES - SCENARIO I</t>
  </si>
  <si>
    <t>PRODUCT TEST CASES - SCENARIO II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</si>
  <si>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</si>
  <si>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</si>
  <si>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</si>
  <si>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</si>
  <si>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</si>
  <si>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</si>
  <si>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</si>
  <si>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</si>
  <si>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</si>
  <si>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</si>
  <si>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</si>
  <si>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</si>
  <si>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</si>
  <si>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</si>
  <si>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</si>
  <si>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</si>
  <si>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</si>
  <si>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</si>
  <si>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</si>
  <si>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</si>
  <si>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SUBJECTS</t>
  </si>
  <si>
    <t>TOOL</t>
  </si>
  <si>
    <t>ACCURACY ANALYSIS</t>
  </si>
  <si>
    <t>ACCEPTANCE (3)</t>
  </si>
  <si>
    <t>OK</t>
  </si>
  <si>
    <t>TIMEOUT</t>
  </si>
  <si>
    <t>???</t>
  </si>
  <si>
    <t>list.c</t>
  </si>
  <si>
    <t>InterfaceWithCoreFeature.c</t>
  </si>
  <si>
    <t>io.c</t>
  </si>
  <si>
    <t>InterfaceHeader.h</t>
  </si>
  <si>
    <t>header.c</t>
  </si>
  <si>
    <t>FILE.in</t>
  </si>
  <si>
    <t>config.c</t>
  </si>
  <si>
    <t>archiver.h</t>
  </si>
  <si>
    <t>append.c</t>
  </si>
  <si>
    <t>F-MEASURE TESTS</t>
  </si>
  <si>
    <t>Applying the Shapiro-Wilk normality test</t>
  </si>
  <si>
    <t>Shapiro-Wilk normality test</t>
  </si>
  <si>
    <t>data:  data$time</t>
  </si>
  <si>
    <t>W = 0.69378, p-value = 1.715e-06</t>
  </si>
  <si>
    <t>The sample has a normal distribution!</t>
  </si>
  <si>
    <t>1) ANOVA:</t>
  </si>
  <si>
    <t xml:space="preserve">                          Df Sum Sq Mean Sq F value Pr(&gt;F)    </t>
  </si>
  <si>
    <t>participantstoolexecution  1  25151   25151   474.2 &lt;2e-16 ***</t>
  </si>
  <si>
    <t xml:space="preserve">Residuals                 27   1432      53                   </t>
  </si>
  <si>
    <t>---</t>
  </si>
  <si>
    <t>Signif. codes:  0 ‘***’ 0.001 ‘**’ 0.01 ‘*’ 0.05 ‘.’ 0.1 ‘ ’ 1</t>
  </si>
  <si>
    <t>2) Pairwise t-Student:</t>
  </si>
  <si>
    <t xml:space="preserve">Pairwise comparisons using t tests with pooled SD </t>
  </si>
  <si>
    <t xml:space="preserve">data:  data$time and data$participantstoolexecution </t>
  </si>
  <si>
    <t xml:space="preserve">              Participant_2</t>
  </si>
  <si>
    <t xml:space="preserve">PRODSCALPEL_2 &lt;2e-16       </t>
  </si>
  <si>
    <t xml:space="preserve">P value adjustment method: hochberg </t>
  </si>
  <si>
    <t>3) Tukey's Honest Significance Test:</t>
  </si>
  <si>
    <t xml:space="preserve">  Tukey multiple comparisons of means</t>
  </si>
  <si>
    <t xml:space="preserve">    95% family-wise confidence level</t>
  </si>
  <si>
    <t>Fit: aov(formula = time ~ participantstoolexecution, data = data)</t>
  </si>
  <si>
    <t>$participantstoolexecution</t>
  </si>
  <si>
    <t xml:space="preserve">                                 diff       lwr       upr p adj</t>
  </si>
  <si>
    <t>PRODSCALPEL_2-Participant_2 -63.65556 -69.65343 -57.65768     0</t>
  </si>
  <si>
    <t>W = 0.70445, p-value = 3.129e-05</t>
  </si>
  <si>
    <t xml:space="preserve">                          Df Sum Sq Mean Sq F value   Pr(&gt;F)    </t>
  </si>
  <si>
    <t>participantstoolexecution  1  33745   33745   61.94 2.13e-07 ***</t>
  </si>
  <si>
    <t xml:space="preserve">Residuals                 19  10350     545                     </t>
  </si>
  <si>
    <t xml:space="preserve">              Participant_1</t>
  </si>
  <si>
    <t xml:space="preserve">PRODSCALPEL_1 2.1e-07      </t>
  </si>
  <si>
    <t>PRODSCALPEL_1-Participant_1 -114.5556 -145.0197 -84.09136 2e-07</t>
  </si>
  <si>
    <t xml:space="preserve">PRODSCALPEL.  </t>
  </si>
  <si>
    <t xml:space="preserve">PRODSCALPEL </t>
  </si>
  <si>
    <t>PART./RUNS</t>
  </si>
  <si>
    <t>PRODUCT TEST CASES - SCENARIO II (DONOR: MYTAR)</t>
  </si>
  <si>
    <t>PRODUCT TEST CASES - SCENARIO I ( DONOR NEATVI)</t>
  </si>
  <si>
    <r>
      <t xml:space="preserve">SCENARIO 1     (GROUP A)  </t>
    </r>
    <r>
      <rPr>
        <sz val="11"/>
        <color theme="1"/>
        <rFont val="Calibri"/>
        <family val="2"/>
        <scheme val="minor"/>
      </rPr>
      <t xml:space="preserve"> 
DONOR: NEATVI - HOST: NEATVI</t>
    </r>
  </si>
  <si>
    <r>
      <t xml:space="preserve">SCENARIO 2 (GROUP B)   
</t>
    </r>
    <r>
      <rPr>
        <sz val="11"/>
        <color theme="1"/>
        <rFont val="Calibri"/>
        <family val="2"/>
        <scheme val="minor"/>
      </rPr>
      <t>DONOR: MYTAR - HOST: NEATVI</t>
    </r>
  </si>
  <si>
    <t>Merging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</si>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</sst>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 (Body)"/>
    </font>
    <font>
      <sz val="12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0000FF"/>
      <name val="Open Sans"/>
    </font>
    <font>
      <i/>
      <sz val="14"/>
      <color rgb="FF0000FF"/>
      <name val="Open Sans"/>
    </font>
    <font>
      <sz val="14"/>
      <color rgb="FF000000"/>
      <name val="Open Sans"/>
    </font>
    <font>
      <b/>
      <sz val="14"/>
      <color rgb="FF000000"/>
      <name val="Open Sans"/>
    </font>
    <font>
      <b/>
      <i/>
      <sz val="14"/>
      <color rgb="FF000000"/>
      <name val="Open Sans"/>
    </font>
    <font>
      <vertAlign val="superscript"/>
      <sz val="14"/>
      <color rgb="FF000000"/>
      <name val="Open Sans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7" fillId="0" borderId="0" applyFont="0" applyFill="0" applyBorder="0" applyAlignment="0" applyProtection="0"/>
  </cellStyleXfs>
  <cellXfs count="310">
    <xf numFmtId="0" fontId="0" fillId="0" borderId="0" xfId="0"/>
    <xf numFmtId="21" fontId="2" fillId="3" borderId="0" xfId="0" applyNumberFormat="1" applyFont="1" applyFill="1"/>
    <xf numFmtId="0" fontId="6" fillId="3" borderId="0" xfId="0" applyFont="1" applyFill="1"/>
    <xf numFmtId="0" fontId="6" fillId="0" borderId="0" xfId="0" applyFont="1"/>
    <xf numFmtId="0" fontId="5" fillId="3" borderId="0" xfId="0" applyFont="1" applyFill="1" applyAlignment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7" fillId="3" borderId="0" xfId="0" applyFont="1" applyFill="1" applyBorder="1"/>
    <xf numFmtId="0" fontId="6" fillId="4" borderId="3" xfId="0" applyFont="1" applyFill="1" applyBorder="1"/>
    <xf numFmtId="0" fontId="8" fillId="3" borderId="0" xfId="0" applyFont="1" applyFill="1"/>
    <xf numFmtId="0" fontId="6" fillId="3" borderId="0" xfId="0" applyNumberFormat="1" applyFont="1" applyFill="1" applyBorder="1"/>
    <xf numFmtId="0" fontId="5" fillId="0" borderId="0" xfId="0" applyFont="1"/>
    <xf numFmtId="164" fontId="6" fillId="0" borderId="0" xfId="0" applyNumberFormat="1" applyFont="1"/>
    <xf numFmtId="164" fontId="5" fillId="0" borderId="0" xfId="0" applyNumberFormat="1" applyFont="1"/>
    <xf numFmtId="0" fontId="5" fillId="0" borderId="0" xfId="0" applyFont="1" applyBorder="1"/>
    <xf numFmtId="0" fontId="5" fillId="0" borderId="0" xfId="0" applyFont="1" applyFill="1" applyBorder="1"/>
    <xf numFmtId="0" fontId="5" fillId="0" borderId="2" xfId="0" applyFont="1" applyBorder="1"/>
    <xf numFmtId="0" fontId="3" fillId="3" borderId="0" xfId="0" applyNumberFormat="1" applyFont="1" applyFill="1" applyBorder="1"/>
    <xf numFmtId="0" fontId="5" fillId="3" borderId="0" xfId="0" applyFont="1" applyFill="1"/>
    <xf numFmtId="0" fontId="5" fillId="0" borderId="0" xfId="0" applyNumberFormat="1" applyFont="1" applyBorder="1"/>
    <xf numFmtId="21" fontId="6" fillId="0" borderId="0" xfId="0" applyNumberFormat="1" applyFont="1"/>
    <xf numFmtId="164" fontId="5" fillId="0" borderId="2" xfId="0" applyNumberFormat="1" applyFont="1" applyBorder="1"/>
    <xf numFmtId="164" fontId="5" fillId="3" borderId="0" xfId="0" applyNumberFormat="1" applyFont="1" applyFill="1" applyBorder="1"/>
    <xf numFmtId="164" fontId="6" fillId="3" borderId="0" xfId="0" applyNumberFormat="1" applyFont="1" applyFill="1" applyBorder="1"/>
    <xf numFmtId="0" fontId="5" fillId="0" borderId="1" xfId="0" applyNumberFormat="1" applyFont="1" applyBorder="1"/>
    <xf numFmtId="0" fontId="5" fillId="2" borderId="3" xfId="0" applyFont="1" applyFill="1" applyBorder="1"/>
    <xf numFmtId="164" fontId="5" fillId="2" borderId="3" xfId="0" applyNumberFormat="1" applyFont="1" applyFill="1" applyBorder="1"/>
    <xf numFmtId="0" fontId="9" fillId="3" borderId="0" xfId="0" applyFont="1" applyFill="1" applyBorder="1"/>
    <xf numFmtId="0" fontId="9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1" xfId="0" applyFont="1" applyFill="1" applyBorder="1"/>
    <xf numFmtId="164" fontId="5" fillId="3" borderId="1" xfId="0" applyNumberFormat="1" applyFont="1" applyFill="1" applyBorder="1"/>
    <xf numFmtId="0" fontId="6" fillId="3" borderId="1" xfId="0" applyFont="1" applyFill="1" applyBorder="1"/>
    <xf numFmtId="0" fontId="6" fillId="3" borderId="0" xfId="0" applyNumberFormat="1" applyFont="1" applyFill="1"/>
    <xf numFmtId="0" fontId="5" fillId="4" borderId="1" xfId="0" applyFont="1" applyFill="1" applyBorder="1" applyAlignment="1">
      <alignment horizontal="center"/>
    </xf>
    <xf numFmtId="1" fontId="5" fillId="0" borderId="0" xfId="0" applyNumberFormat="1" applyFont="1" applyBorder="1"/>
    <xf numFmtId="0" fontId="5" fillId="4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3" borderId="3" xfId="0" applyFont="1" applyFill="1" applyBorder="1"/>
    <xf numFmtId="0" fontId="5" fillId="3" borderId="0" xfId="0" applyFont="1" applyFill="1" applyBorder="1" applyAlignment="1"/>
    <xf numFmtId="0" fontId="6" fillId="3" borderId="0" xfId="0" applyFont="1" applyFill="1" applyBorder="1"/>
    <xf numFmtId="164" fontId="5" fillId="3" borderId="3" xfId="0" applyNumberFormat="1" applyFont="1" applyFill="1" applyBorder="1"/>
    <xf numFmtId="0" fontId="5" fillId="3" borderId="3" xfId="0" applyNumberFormat="1" applyFont="1" applyFill="1" applyBorder="1" applyAlignment="1">
      <alignment horizontal="left"/>
    </xf>
    <xf numFmtId="0" fontId="5" fillId="3" borderId="0" xfId="0" applyNumberFormat="1" applyFont="1" applyFill="1" applyBorder="1"/>
    <xf numFmtId="0" fontId="9" fillId="6" borderId="0" xfId="0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Font="1"/>
    <xf numFmtId="0" fontId="5" fillId="2" borderId="4" xfId="0" applyFont="1" applyFill="1" applyBorder="1"/>
    <xf numFmtId="164" fontId="5" fillId="2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0" fontId="9" fillId="2" borderId="4" xfId="0" applyFont="1" applyFill="1" applyBorder="1"/>
    <xf numFmtId="0" fontId="5" fillId="2" borderId="5" xfId="0" applyFont="1" applyFill="1" applyBorder="1"/>
    <xf numFmtId="164" fontId="5" fillId="2" borderId="3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0" borderId="7" xfId="0" applyFont="1" applyBorder="1"/>
    <xf numFmtId="0" fontId="5" fillId="3" borderId="5" xfId="0" applyFont="1" applyFill="1" applyBorder="1"/>
    <xf numFmtId="0" fontId="5" fillId="2" borderId="0" xfId="0" applyFont="1" applyFill="1" applyBorder="1"/>
    <xf numFmtId="0" fontId="0" fillId="0" borderId="0" xfId="0" applyBorder="1"/>
    <xf numFmtId="0" fontId="9" fillId="3" borderId="7" xfId="0" applyFont="1" applyFill="1" applyBorder="1"/>
    <xf numFmtId="0" fontId="5" fillId="3" borderId="11" xfId="0" applyFont="1" applyFill="1" applyBorder="1"/>
    <xf numFmtId="0" fontId="11" fillId="6" borderId="0" xfId="0" applyFont="1" applyFill="1" applyBorder="1" applyAlignment="1">
      <alignment horizontal="left"/>
    </xf>
    <xf numFmtId="0" fontId="9" fillId="3" borderId="5" xfId="0" applyFont="1" applyFill="1" applyBorder="1"/>
    <xf numFmtId="0" fontId="9" fillId="3" borderId="11" xfId="0" applyFont="1" applyFill="1" applyBorder="1"/>
    <xf numFmtId="164" fontId="5" fillId="2" borderId="6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0" fontId="5" fillId="3" borderId="4" xfId="0" applyNumberFormat="1" applyFont="1" applyFill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right"/>
    </xf>
    <xf numFmtId="49" fontId="11" fillId="5" borderId="4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5" fillId="3" borderId="3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9" fillId="3" borderId="1" xfId="0" applyNumberFormat="1" applyFont="1" applyFill="1" applyBorder="1" applyAlignment="1">
      <alignment horizontal="right"/>
    </xf>
    <xf numFmtId="0" fontId="9" fillId="3" borderId="12" xfId="0" applyFont="1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right"/>
    </xf>
    <xf numFmtId="0" fontId="13" fillId="3" borderId="8" xfId="0" applyFont="1" applyFill="1" applyBorder="1" applyAlignment="1">
      <alignment horizontal="right"/>
    </xf>
    <xf numFmtId="0" fontId="11" fillId="6" borderId="0" xfId="0" applyFont="1" applyFill="1" applyBorder="1" applyAlignment="1">
      <alignment horizontal="right"/>
    </xf>
    <xf numFmtId="49" fontId="11" fillId="6" borderId="0" xfId="0" applyNumberFormat="1" applyFont="1" applyFill="1" applyBorder="1" applyAlignment="1">
      <alignment horizontal="right"/>
    </xf>
    <xf numFmtId="0" fontId="5" fillId="3" borderId="1" xfId="0" applyNumberFormat="1" applyFont="1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9" fillId="3" borderId="0" xfId="0" applyFont="1" applyFill="1" applyBorder="1" applyAlignment="1">
      <alignment horizontal="center"/>
    </xf>
    <xf numFmtId="0" fontId="11" fillId="6" borderId="0" xfId="0" applyFont="1" applyFill="1" applyBorder="1"/>
    <xf numFmtId="164" fontId="5" fillId="2" borderId="0" xfId="0" applyNumberFormat="1" applyFont="1" applyFill="1" applyBorder="1"/>
    <xf numFmtId="164" fontId="6" fillId="2" borderId="0" xfId="0" applyNumberFormat="1" applyFont="1" applyFill="1" applyBorder="1"/>
    <xf numFmtId="0" fontId="6" fillId="0" borderId="4" xfId="0" applyNumberFormat="1" applyFont="1" applyBorder="1"/>
    <xf numFmtId="0" fontId="5" fillId="2" borderId="2" xfId="0" applyFont="1" applyFill="1" applyBorder="1"/>
    <xf numFmtId="164" fontId="0" fillId="3" borderId="0" xfId="0" applyNumberFormat="1" applyFont="1" applyFill="1"/>
    <xf numFmtId="164" fontId="2" fillId="3" borderId="0" xfId="0" applyNumberFormat="1" applyFont="1" applyFill="1"/>
    <xf numFmtId="0" fontId="5" fillId="2" borderId="4" xfId="0" applyFont="1" applyFill="1" applyBorder="1" applyAlignment="1">
      <alignment horizontal="center"/>
    </xf>
    <xf numFmtId="1" fontId="2" fillId="3" borderId="0" xfId="0" applyNumberFormat="1" applyFont="1" applyFill="1" applyBorder="1"/>
    <xf numFmtId="0" fontId="2" fillId="0" borderId="4" xfId="0" applyNumberFormat="1" applyFont="1" applyBorder="1"/>
    <xf numFmtId="165" fontId="14" fillId="3" borderId="0" xfId="0" applyNumberFormat="1" applyFont="1" applyFill="1" applyBorder="1"/>
    <xf numFmtId="165" fontId="14" fillId="2" borderId="4" xfId="0" applyNumberFormat="1" applyFont="1" applyFill="1" applyBorder="1"/>
    <xf numFmtId="0" fontId="6" fillId="0" borderId="4" xfId="0" applyNumberFormat="1" applyFont="1" applyFill="1" applyBorder="1"/>
    <xf numFmtId="0" fontId="3" fillId="0" borderId="4" xfId="0" applyNumberFormat="1" applyFont="1" applyBorder="1"/>
    <xf numFmtId="0" fontId="5" fillId="3" borderId="0" xfId="0" applyFont="1" applyFill="1" applyBorder="1" applyAlignment="1">
      <alignment horizontal="center" wrapText="1"/>
    </xf>
    <xf numFmtId="2" fontId="5" fillId="3" borderId="0" xfId="0" applyNumberFormat="1" applyFont="1" applyFill="1" applyBorder="1"/>
    <xf numFmtId="1" fontId="3" fillId="0" borderId="4" xfId="0" applyNumberFormat="1" applyFont="1" applyBorder="1"/>
    <xf numFmtId="21" fontId="6" fillId="3" borderId="0" xfId="0" applyNumberFormat="1" applyFont="1" applyFill="1" applyBorder="1"/>
    <xf numFmtId="0" fontId="12" fillId="3" borderId="0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/>
    <xf numFmtId="0" fontId="6" fillId="7" borderId="0" xfId="0" applyFont="1" applyFill="1"/>
    <xf numFmtId="0" fontId="16" fillId="3" borderId="0" xfId="0" applyFont="1" applyFill="1" applyBorder="1" applyAlignment="1"/>
    <xf numFmtId="0" fontId="16" fillId="3" borderId="0" xfId="0" applyFont="1" applyFill="1" applyBorder="1" applyAlignment="1">
      <alignment horizontal="center"/>
    </xf>
    <xf numFmtId="1" fontId="15" fillId="0" borderId="4" xfId="0" applyNumberFormat="1" applyFont="1" applyBorder="1"/>
    <xf numFmtId="1" fontId="5" fillId="0" borderId="0" xfId="0" applyNumberFormat="1" applyFont="1"/>
    <xf numFmtId="0" fontId="6" fillId="3" borderId="2" xfId="0" applyFont="1" applyFill="1" applyBorder="1"/>
    <xf numFmtId="164" fontId="3" fillId="3" borderId="2" xfId="0" applyNumberFormat="1" applyFont="1" applyFill="1" applyBorder="1"/>
    <xf numFmtId="0" fontId="6" fillId="4" borderId="2" xfId="0" applyFont="1" applyFill="1" applyBorder="1"/>
    <xf numFmtId="0" fontId="15" fillId="0" borderId="4" xfId="0" applyNumberFormat="1" applyFont="1" applyBorder="1"/>
    <xf numFmtId="2" fontId="17" fillId="0" borderId="4" xfId="0" applyNumberFormat="1" applyFont="1" applyBorder="1"/>
    <xf numFmtId="1" fontId="17" fillId="3" borderId="4" xfId="0" applyNumberFormat="1" applyFont="1" applyFill="1" applyBorder="1"/>
    <xf numFmtId="2" fontId="5" fillId="2" borderId="4" xfId="0" applyNumberFormat="1" applyFont="1" applyFill="1" applyBorder="1"/>
    <xf numFmtId="0" fontId="5" fillId="4" borderId="1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65" fontId="14" fillId="2" borderId="8" xfId="0" applyNumberFormat="1" applyFont="1" applyFill="1" applyBorder="1"/>
    <xf numFmtId="0" fontId="5" fillId="5" borderId="0" xfId="0" applyFont="1" applyFill="1" applyBorder="1"/>
    <xf numFmtId="49" fontId="5" fillId="5" borderId="0" xfId="0" applyNumberFormat="1" applyFont="1" applyFill="1" applyBorder="1" applyAlignment="1">
      <alignment horizontal="left"/>
    </xf>
    <xf numFmtId="0" fontId="10" fillId="3" borderId="1" xfId="0" applyFont="1" applyFill="1" applyBorder="1"/>
    <xf numFmtId="0" fontId="5" fillId="2" borderId="4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2" fontId="15" fillId="3" borderId="4" xfId="0" applyNumberFormat="1" applyFont="1" applyFill="1" applyBorder="1"/>
    <xf numFmtId="165" fontId="5" fillId="2" borderId="4" xfId="0" applyNumberFormat="1" applyFont="1" applyFill="1" applyBorder="1"/>
    <xf numFmtId="0" fontId="5" fillId="2" borderId="4" xfId="0" applyNumberFormat="1" applyFont="1" applyFill="1" applyBorder="1"/>
    <xf numFmtId="0" fontId="5" fillId="2" borderId="9" xfId="0" applyFont="1" applyFill="1" applyBorder="1" applyAlignment="1">
      <alignment horizontal="right"/>
    </xf>
    <xf numFmtId="0" fontId="5" fillId="2" borderId="9" xfId="0" applyFont="1" applyFill="1" applyBorder="1"/>
    <xf numFmtId="0" fontId="6" fillId="3" borderId="10" xfId="0" applyFont="1" applyFill="1" applyBorder="1"/>
    <xf numFmtId="0" fontId="6" fillId="0" borderId="10" xfId="0" applyNumberFormat="1" applyFont="1" applyBorder="1"/>
    <xf numFmtId="0" fontId="5" fillId="4" borderId="12" xfId="0" applyFont="1" applyFill="1" applyBorder="1" applyAlignment="1">
      <alignment horizontal="center"/>
    </xf>
    <xf numFmtId="1" fontId="17" fillId="3" borderId="10" xfId="0" applyNumberFormat="1" applyFont="1" applyFill="1" applyBorder="1"/>
    <xf numFmtId="0" fontId="15" fillId="0" borderId="10" xfId="0" applyNumberFormat="1" applyFont="1" applyBorder="1"/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1" fontId="3" fillId="8" borderId="4" xfId="0" applyNumberFormat="1" applyFont="1" applyFill="1" applyBorder="1"/>
    <xf numFmtId="0" fontId="3" fillId="8" borderId="4" xfId="0" applyNumberFormat="1" applyFont="1" applyFill="1" applyBorder="1"/>
    <xf numFmtId="0" fontId="5" fillId="8" borderId="4" xfId="0" applyFont="1" applyFill="1" applyBorder="1"/>
    <xf numFmtId="1" fontId="2" fillId="8" borderId="4" xfId="0" applyNumberFormat="1" applyFont="1" applyFill="1" applyBorder="1"/>
    <xf numFmtId="1" fontId="17" fillId="8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" fontId="15" fillId="8" borderId="4" xfId="0" applyNumberFormat="1" applyFont="1" applyFill="1" applyBorder="1"/>
    <xf numFmtId="1" fontId="15" fillId="3" borderId="4" xfId="0" applyNumberFormat="1" applyFont="1" applyFill="1" applyBorder="1"/>
    <xf numFmtId="0" fontId="5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/>
    <xf numFmtId="164" fontId="0" fillId="3" borderId="0" xfId="0" applyNumberFormat="1" applyFont="1" applyFill="1" applyBorder="1"/>
    <xf numFmtId="164" fontId="3" fillId="3" borderId="0" xfId="0" applyNumberFormat="1" applyFont="1" applyFill="1" applyBorder="1"/>
    <xf numFmtId="0" fontId="5" fillId="3" borderId="1" xfId="0" applyNumberFormat="1" applyFont="1" applyFill="1" applyBorder="1" applyAlignment="1">
      <alignment horizontal="left"/>
    </xf>
    <xf numFmtId="1" fontId="5" fillId="2" borderId="4" xfId="0" applyNumberFormat="1" applyFont="1" applyFill="1" applyBorder="1"/>
    <xf numFmtId="0" fontId="6" fillId="0" borderId="10" xfId="0" applyNumberFormat="1" applyFont="1" applyFill="1" applyBorder="1"/>
    <xf numFmtId="1" fontId="15" fillId="0" borderId="10" xfId="0" applyNumberFormat="1" applyFont="1" applyBorder="1"/>
    <xf numFmtId="1" fontId="15" fillId="2" borderId="4" xfId="0" applyNumberFormat="1" applyFont="1" applyFill="1" applyBorder="1"/>
    <xf numFmtId="165" fontId="17" fillId="0" borderId="4" xfId="0" applyNumberFormat="1" applyFont="1" applyBorder="1"/>
    <xf numFmtId="0" fontId="10" fillId="0" borderId="0" xfId="0" applyFont="1" applyBorder="1"/>
    <xf numFmtId="0" fontId="11" fillId="5" borderId="0" xfId="0" applyFont="1" applyFill="1" applyAlignment="1">
      <alignment horizontal="left"/>
    </xf>
    <xf numFmtId="2" fontId="17" fillId="0" borderId="9" xfId="0" applyNumberFormat="1" applyFont="1" applyBorder="1"/>
    <xf numFmtId="0" fontId="5" fillId="7" borderId="11" xfId="0" applyFont="1" applyFill="1" applyBorder="1" applyAlignment="1">
      <alignment horizontal="center"/>
    </xf>
    <xf numFmtId="0" fontId="6" fillId="3" borderId="7" xfId="0" applyNumberFormat="1" applyFont="1" applyFill="1" applyBorder="1"/>
    <xf numFmtId="2" fontId="17" fillId="0" borderId="11" xfId="0" applyNumberFormat="1" applyFont="1" applyBorder="1"/>
    <xf numFmtId="164" fontId="5" fillId="3" borderId="2" xfId="0" applyNumberFormat="1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/>
    <xf numFmtId="0" fontId="5" fillId="6" borderId="0" xfId="0" applyFont="1" applyFill="1" applyBorder="1"/>
    <xf numFmtId="0" fontId="5" fillId="6" borderId="0" xfId="0" applyFont="1" applyFill="1" applyBorder="1" applyAlignment="1">
      <alignment horizontal="left"/>
    </xf>
    <xf numFmtId="49" fontId="5" fillId="6" borderId="0" xfId="0" applyNumberFormat="1" applyFont="1" applyFill="1" applyBorder="1" applyAlignment="1">
      <alignment horizontal="left"/>
    </xf>
    <xf numFmtId="0" fontId="5" fillId="4" borderId="9" xfId="0" applyFont="1" applyFill="1" applyBorder="1"/>
    <xf numFmtId="0" fontId="5" fillId="4" borderId="10" xfId="0" applyNumberFormat="1" applyFont="1" applyFill="1" applyBorder="1"/>
    <xf numFmtId="0" fontId="6" fillId="4" borderId="0" xfId="0" applyNumberFormat="1" applyFont="1" applyFill="1"/>
    <xf numFmtId="2" fontId="15" fillId="4" borderId="4" xfId="0" applyNumberFormat="1" applyFont="1" applyFill="1" applyBorder="1"/>
    <xf numFmtId="165" fontId="16" fillId="4" borderId="12" xfId="0" applyNumberFormat="1" applyFont="1" applyFill="1" applyBorder="1"/>
    <xf numFmtId="165" fontId="16" fillId="4" borderId="1" xfId="0" applyNumberFormat="1" applyFont="1" applyFill="1" applyBorder="1"/>
    <xf numFmtId="0" fontId="5" fillId="3" borderId="0" xfId="0" applyFont="1" applyFill="1" applyBorder="1" applyAlignment="1">
      <alignment horizontal="right"/>
    </xf>
    <xf numFmtId="2" fontId="9" fillId="3" borderId="0" xfId="0" applyNumberFormat="1" applyFont="1" applyFill="1" applyBorder="1"/>
    <xf numFmtId="1" fontId="5" fillId="3" borderId="0" xfId="0" applyNumberFormat="1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7" fillId="0" borderId="4" xfId="0" applyNumberFormat="1" applyFont="1" applyBorder="1"/>
    <xf numFmtId="0" fontId="1" fillId="0" borderId="0" xfId="0" applyFont="1"/>
    <xf numFmtId="0" fontId="5" fillId="4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right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3" borderId="0" xfId="0" applyFill="1"/>
    <xf numFmtId="0" fontId="1" fillId="3" borderId="3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Border="1"/>
    <xf numFmtId="0" fontId="0" fillId="3" borderId="0" xfId="0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2" fillId="3" borderId="0" xfId="0" applyFont="1" applyFill="1" applyAlignment="1"/>
    <xf numFmtId="0" fontId="21" fillId="3" borderId="0" xfId="0" applyFont="1" applyFill="1"/>
    <xf numFmtId="0" fontId="22" fillId="3" borderId="0" xfId="0" applyFont="1" applyFill="1" applyAlignment="1">
      <alignment horizontal="center"/>
    </xf>
    <xf numFmtId="0" fontId="23" fillId="3" borderId="2" xfId="0" applyFont="1" applyFill="1" applyBorder="1"/>
    <xf numFmtId="0" fontId="21" fillId="3" borderId="2" xfId="0" applyFont="1" applyFill="1" applyBorder="1"/>
    <xf numFmtId="0" fontId="20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3" fillId="3" borderId="2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2" xfId="0" applyFont="1" applyFill="1" applyBorder="1"/>
    <xf numFmtId="0" fontId="0" fillId="3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" fontId="0" fillId="9" borderId="0" xfId="0" applyNumberForma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" fontId="0" fillId="9" borderId="3" xfId="0" applyNumberForma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0" fillId="9" borderId="1" xfId="0" applyNumberForma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right"/>
    </xf>
    <xf numFmtId="0" fontId="0" fillId="0" borderId="4" xfId="0" applyBorder="1"/>
    <xf numFmtId="9" fontId="0" fillId="10" borderId="4" xfId="1" applyFont="1" applyFill="1" applyBorder="1"/>
    <xf numFmtId="0" fontId="28" fillId="0" borderId="4" xfId="0" applyFont="1" applyBorder="1"/>
    <xf numFmtId="0" fontId="5" fillId="4" borderId="14" xfId="0" applyFont="1" applyFill="1" applyBorder="1" applyAlignment="1">
      <alignment horizontal="center"/>
    </xf>
    <xf numFmtId="0" fontId="6" fillId="3" borderId="14" xfId="0" applyFont="1" applyFill="1" applyBorder="1"/>
    <xf numFmtId="0" fontId="0" fillId="0" borderId="14" xfId="0" applyBorder="1"/>
    <xf numFmtId="9" fontId="0" fillId="10" borderId="14" xfId="1" applyFont="1" applyFill="1" applyBorder="1"/>
    <xf numFmtId="0" fontId="6" fillId="3" borderId="13" xfId="0" applyFont="1" applyFill="1" applyBorder="1"/>
    <xf numFmtId="0" fontId="0" fillId="0" borderId="13" xfId="0" applyBorder="1"/>
    <xf numFmtId="9" fontId="0" fillId="10" borderId="13" xfId="1" applyFont="1" applyFill="1" applyBorder="1"/>
    <xf numFmtId="0" fontId="28" fillId="0" borderId="13" xfId="0" applyFont="1" applyBorder="1"/>
    <xf numFmtId="0" fontId="5" fillId="4" borderId="15" xfId="0" applyFont="1" applyFill="1" applyBorder="1" applyAlignment="1">
      <alignment horizontal="center"/>
    </xf>
    <xf numFmtId="0" fontId="6" fillId="3" borderId="16" xfId="0" applyFont="1" applyFill="1" applyBorder="1"/>
    <xf numFmtId="0" fontId="0" fillId="0" borderId="16" xfId="0" applyBorder="1"/>
    <xf numFmtId="9" fontId="0" fillId="10" borderId="16" xfId="1" applyFont="1" applyFill="1" applyBorder="1"/>
    <xf numFmtId="0" fontId="0" fillId="0" borderId="17" xfId="0" applyBorder="1"/>
    <xf numFmtId="21" fontId="6" fillId="3" borderId="0" xfId="0" applyNumberFormat="1" applyFont="1" applyFill="1"/>
    <xf numFmtId="164" fontId="6" fillId="3" borderId="0" xfId="0" applyNumberFormat="1" applyFont="1" applyFill="1"/>
    <xf numFmtId="0" fontId="5" fillId="11" borderId="0" xfId="0" applyFont="1" applyFill="1"/>
    <xf numFmtId="164" fontId="6" fillId="11" borderId="0" xfId="0" applyNumberFormat="1" applyFont="1" applyFill="1"/>
    <xf numFmtId="164" fontId="5" fillId="11" borderId="0" xfId="0" applyNumberFormat="1" applyFont="1" applyFill="1"/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164" fontId="6" fillId="0" borderId="0" xfId="0" applyNumberFormat="1" applyFont="1" applyBorder="1"/>
    <xf numFmtId="164" fontId="5" fillId="0" borderId="25" xfId="0" applyNumberFormat="1" applyFont="1" applyBorder="1"/>
    <xf numFmtId="164" fontId="5" fillId="0" borderId="26" xfId="0" applyNumberFormat="1" applyFont="1" applyBorder="1"/>
    <xf numFmtId="164" fontId="6" fillId="0" borderId="23" xfId="0" applyNumberFormat="1" applyFont="1" applyBorder="1"/>
    <xf numFmtId="164" fontId="6" fillId="11" borderId="23" xfId="0" applyNumberFormat="1" applyFont="1" applyFill="1" applyBorder="1"/>
    <xf numFmtId="0" fontId="5" fillId="0" borderId="25" xfId="0" applyFont="1" applyBorder="1"/>
    <xf numFmtId="164" fontId="6" fillId="11" borderId="0" xfId="0" applyNumberFormat="1" applyFont="1" applyFill="1" applyBorder="1"/>
    <xf numFmtId="0" fontId="5" fillId="0" borderId="26" xfId="0" applyFont="1" applyBorder="1"/>
    <xf numFmtId="0" fontId="5" fillId="3" borderId="0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164" fontId="5" fillId="2" borderId="24" xfId="0" applyNumberFormat="1" applyFont="1" applyFill="1" applyBorder="1"/>
    <xf numFmtId="164" fontId="5" fillId="2" borderId="27" xfId="0" applyNumberFormat="1" applyFont="1" applyFill="1" applyBorder="1"/>
    <xf numFmtId="164" fontId="5" fillId="2" borderId="0" xfId="0" applyNumberFormat="1" applyFont="1" applyFill="1"/>
    <xf numFmtId="164" fontId="5" fillId="2" borderId="2" xfId="0" applyNumberFormat="1" applyFont="1" applyFill="1" applyBorder="1"/>
    <xf numFmtId="0" fontId="6" fillId="11" borderId="10" xfId="0" applyNumberFormat="1" applyFont="1" applyFill="1" applyBorder="1"/>
    <xf numFmtId="2" fontId="17" fillId="11" borderId="4" xfId="0" applyNumberFormat="1" applyFont="1" applyFill="1" applyBorder="1"/>
    <xf numFmtId="0" fontId="16" fillId="3" borderId="1" xfId="0" applyFont="1" applyFill="1" applyBorder="1" applyAlignment="1"/>
    <xf numFmtId="0" fontId="16" fillId="3" borderId="0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vertical="center" textRotation="90"/>
    </xf>
    <xf numFmtId="0" fontId="1" fillId="0" borderId="9" xfId="0" applyFont="1" applyBorder="1" applyAlignment="1">
      <alignment vertical="center" textRotation="90"/>
    </xf>
    <xf numFmtId="0" fontId="22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22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0C0C0"/>
      <color rgb="FF7C9DD7"/>
      <color rgb="FF8CB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OF 20 RUNNING OF PRODSCALPEL IN BOTH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Time!$B$98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Time!$A$99:$A$101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Time!$B$99:$B$101</c:f>
              <c:numCache>
                <c:formatCode>[$-F400]h:mm:ss\ am/pm</c:formatCode>
                <c:ptCount val="3"/>
                <c:pt idx="0">
                  <c:v>5.1047758284601067E-4</c:v>
                </c:pt>
                <c:pt idx="1">
                  <c:v>1.9110623781676401E-2</c:v>
                </c:pt>
                <c:pt idx="2">
                  <c:v>1.2183235867438559E-6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B849-9504-87D6F89742B0}"/>
            </c:ext>
          </c:extLst>
        </c:ser>
        <c:ser>
          <c:idx val="1"/>
          <c:order val="1"/>
          <c:tx>
            <c:strRef>
              <c:f>Time!$C$98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Time!$A$99:$A$101</c:f>
              <c:strCache>
                <c:ptCount val="3"/>
                <c:pt idx="0">
                  <c:v>Code Extraction</c:v>
                </c:pt>
                <c:pt idx="1">
                  <c:v>Feature Adaptation</c:v>
                </c:pt>
                <c:pt idx="2">
                  <c:v>Feature Insertion</c:v>
                </c:pt>
              </c:strCache>
            </c:strRef>
          </c:cat>
          <c:val>
            <c:numRef>
              <c:f>Time!$C$99:$C$101</c:f>
              <c:numCache>
                <c:formatCode>[$-F400]h:mm:ss\ am/pm</c:formatCode>
                <c:ptCount val="3"/>
                <c:pt idx="0">
                  <c:v>1.2706597222222232E-2</c:v>
                </c:pt>
                <c:pt idx="1">
                  <c:v>2.0254629629630828E-5</c:v>
                </c:pt>
                <c:pt idx="2">
                  <c:v>1.4392361111111196E-3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5-B849-9504-87D6F89742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3178127"/>
        <c:axId val="911111727"/>
      </c:barChart>
      <c:catAx>
        <c:axId val="4531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1727"/>
        <c:crosses val="autoZero"/>
        <c:auto val="1"/>
        <c:lblAlgn val="ctr"/>
        <c:lblOffset val="100"/>
        <c:noMultiLvlLbl val="0"/>
      </c:catAx>
      <c:valAx>
        <c:axId val="911111727"/>
        <c:scaling>
          <c:orientation val="minMax"/>
          <c:max val="7.0000000000000007E-2"/>
        </c:scaling>
        <c:delete val="1"/>
        <c:axPos val="l"/>
        <c:numFmt formatCode="[$-F400]h:mm:ss\ am/pm" sourceLinked="1"/>
        <c:majorTickMark val="none"/>
        <c:minorTickMark val="none"/>
        <c:tickLblPos val="nextTo"/>
        <c:crossAx val="453178127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530665064560315"/>
          <c:y val="0.16290873074827911"/>
          <c:w val="0.30469353109998476"/>
          <c:h val="8.3030592115278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'Code Analysis'!$A$13</c:f>
              <c:strCache>
                <c:ptCount val="1"/>
                <c:pt idx="0">
                  <c:v>Product_line_Coupled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7-414E-83B2-41164C325EB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B7-414E-83B2-41164C325EB5}"/>
              </c:ext>
            </c:extLst>
          </c:dPt>
          <c:cat>
            <c:strRef>
              <c:f>'Code Analysis'!$B$10:$H$10</c:f>
              <c:strCache>
                <c:ptCount val="7"/>
                <c:pt idx="0">
                  <c:v>Product Base</c:v>
                </c:pt>
                <c:pt idx="1">
                  <c:v>P3</c:v>
                </c:pt>
                <c:pt idx="2">
                  <c:v>P6</c:v>
                </c:pt>
                <c:pt idx="3">
                  <c:v>P7</c:v>
                </c:pt>
                <c:pt idx="4">
                  <c:v>P8</c:v>
                </c:pt>
                <c:pt idx="5">
                  <c:v>P9</c:v>
                </c:pt>
                <c:pt idx="6">
                  <c:v>PRODSCALPEL</c:v>
                </c:pt>
              </c:strCache>
            </c:strRef>
          </c:cat>
          <c:val>
            <c:numRef>
              <c:f>'Code Analysis'!$B$13:$H$13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14E-83B2-41164C32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3919888"/>
        <c:axId val="1259001696"/>
      </c:barChart>
      <c:catAx>
        <c:axId val="124391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01696"/>
        <c:crosses val="autoZero"/>
        <c:auto val="1"/>
        <c:lblAlgn val="ctr"/>
        <c:lblOffset val="100"/>
        <c:noMultiLvlLbl val="0"/>
      </c:catAx>
      <c:valAx>
        <c:axId val="12590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'Code Analysis'!$A$35</c:f>
              <c:strCache>
                <c:ptCount val="1"/>
                <c:pt idx="0">
                  <c:v>Product_line_Coupled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B-7247-A703-F7D239C250F9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5B-7247-A703-F7D239C250F9}"/>
              </c:ext>
            </c:extLst>
          </c:dPt>
          <c:cat>
            <c:strRef>
              <c:f>'Code Analysis'!$B$32:$H$32</c:f>
              <c:strCache>
                <c:ptCount val="7"/>
                <c:pt idx="0">
                  <c:v>Product Base</c:v>
                </c:pt>
                <c:pt idx="1">
                  <c:v>P14</c:v>
                </c:pt>
                <c:pt idx="2">
                  <c:v>P16</c:v>
                </c:pt>
                <c:pt idx="3">
                  <c:v>P17</c:v>
                </c:pt>
                <c:pt idx="4">
                  <c:v>P19</c:v>
                </c:pt>
                <c:pt idx="5">
                  <c:v>P20</c:v>
                </c:pt>
                <c:pt idx="6">
                  <c:v>PRODSCALPEL</c:v>
                </c:pt>
              </c:strCache>
            </c:strRef>
          </c:cat>
          <c:val>
            <c:numRef>
              <c:f>'Code Analysis'!$B$35:$H$35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 formatCode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7247-A703-F7D239C2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9070400"/>
        <c:axId val="1185886224"/>
      </c:barChart>
      <c:catAx>
        <c:axId val="112907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86224"/>
        <c:crosses val="autoZero"/>
        <c:auto val="1"/>
        <c:lblAlgn val="ctr"/>
        <c:lblOffset val="100"/>
        <c:noMultiLvlLbl val="0"/>
      </c:catAx>
      <c:valAx>
        <c:axId val="118588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comparison'!$A$15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comparison'!$B$15:$J$15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004A-BF8C-31B5F6E92854}"/>
            </c:ext>
          </c:extLst>
        </c:ser>
        <c:ser>
          <c:idx val="1"/>
          <c:order val="1"/>
          <c:tx>
            <c:strRef>
              <c:f>'Participants comparison'!$A$16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comparison'!$B$16:$J$16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E-004A-BF8C-31B5F6E9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9267871"/>
        <c:axId val="146620863"/>
      </c:barChart>
      <c:lineChart>
        <c:grouping val="standard"/>
        <c:varyColors val="0"/>
        <c:ser>
          <c:idx val="2"/>
          <c:order val="2"/>
          <c:tx>
            <c:strRef>
              <c:f>'Participants comparison'!$A$17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comparison'!$B$14:$J$14</c:f>
              <c:strCache>
                <c:ptCount val="9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</c:strCache>
            </c:strRef>
          </c:cat>
          <c:val>
            <c:numRef>
              <c:f>'Participants comparison'!$B$17:$J$17</c:f>
              <c:numCache>
                <c:formatCode>General</c:formatCode>
                <c:ptCount val="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114</c:v>
                </c:pt>
                <c:pt idx="6">
                  <c:v>158</c:v>
                </c:pt>
                <c:pt idx="7">
                  <c:v>240</c:v>
                </c:pt>
                <c:pt idx="8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E-004A-BF8C-31B5F6E92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37391"/>
        <c:axId val="146290943"/>
      </c:lineChart>
      <c:catAx>
        <c:axId val="1792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863"/>
        <c:crosses val="autoZero"/>
        <c:auto val="1"/>
        <c:lblAlgn val="ctr"/>
        <c:lblOffset val="100"/>
        <c:noMultiLvlLbl val="0"/>
      </c:catAx>
      <c:valAx>
        <c:axId val="146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7871"/>
        <c:crosses val="autoZero"/>
        <c:crossBetween val="between"/>
      </c:valAx>
      <c:valAx>
        <c:axId val="1462909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7391"/>
        <c:crosses val="max"/>
        <c:crossBetween val="between"/>
      </c:valAx>
      <c:catAx>
        <c:axId val="46613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290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comparison'!$A$22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comparison'!$B$22:$J$22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1-B446-8FA2-2154427393EE}"/>
            </c:ext>
          </c:extLst>
        </c:ser>
        <c:ser>
          <c:idx val="1"/>
          <c:order val="1"/>
          <c:tx>
            <c:strRef>
              <c:f>'Participants comparison'!$A$23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comparison'!$B$23:$J$23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 formatCode="@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1-B446-8FA2-21544273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58767"/>
        <c:axId val="146164191"/>
      </c:barChart>
      <c:lineChart>
        <c:grouping val="standard"/>
        <c:varyColors val="0"/>
        <c:ser>
          <c:idx val="2"/>
          <c:order val="2"/>
          <c:tx>
            <c:strRef>
              <c:f>'Participants comparison'!$A$24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comparison'!$B$21:$J$21</c:f>
              <c:strCache>
                <c:ptCount val="9"/>
                <c:pt idx="0">
                  <c:v>P10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</c:strCache>
            </c:strRef>
          </c:cat>
          <c:val>
            <c:numRef>
              <c:f>'Participants comparison'!$B$24:$J$24</c:f>
              <c:numCache>
                <c:formatCode>General</c:formatCode>
                <c:ptCount val="9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68</c:v>
                </c:pt>
                <c:pt idx="4">
                  <c:v>72</c:v>
                </c:pt>
                <c:pt idx="5">
                  <c:v>240</c:v>
                </c:pt>
                <c:pt idx="6">
                  <c:v>96</c:v>
                </c:pt>
                <c:pt idx="7">
                  <c:v>83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1-B446-8FA2-21544273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40575"/>
        <c:axId val="820380015"/>
      </c:lineChart>
      <c:catAx>
        <c:axId val="14665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4191"/>
        <c:crosses val="autoZero"/>
        <c:auto val="1"/>
        <c:lblAlgn val="ctr"/>
        <c:lblOffset val="100"/>
        <c:noMultiLvlLbl val="0"/>
      </c:catAx>
      <c:valAx>
        <c:axId val="1461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8767"/>
        <c:crosses val="autoZero"/>
        <c:crossBetween val="between"/>
      </c:valAx>
      <c:valAx>
        <c:axId val="8203800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0575"/>
        <c:crosses val="max"/>
        <c:crossBetween val="between"/>
      </c:valAx>
      <c:catAx>
        <c:axId val="450040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38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'Participants comparison'!$M$23</c:f>
              <c:strCache>
                <c:ptCount val="1"/>
                <c:pt idx="0">
                  <c:v>Dev.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comparison'!$N$23:$W$23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B-FD4F-9660-EA0E9540779C}"/>
            </c:ext>
          </c:extLst>
        </c:ser>
        <c:ser>
          <c:idx val="1"/>
          <c:order val="1"/>
          <c:tx>
            <c:strRef>
              <c:f>'Participants comparison'!$M$24</c:f>
              <c:strCache>
                <c:ptCount val="1"/>
                <c:pt idx="0">
                  <c:v>SPL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comparison'!$N$24:$W$24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 formatCode="@">
                  <c:v>0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B-FD4F-9660-EA0E9540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43440"/>
        <c:axId val="471132624"/>
      </c:barChart>
      <c:lineChart>
        <c:grouping val="standard"/>
        <c:varyColors val="0"/>
        <c:ser>
          <c:idx val="2"/>
          <c:order val="2"/>
          <c:tx>
            <c:strRef>
              <c:f>'Participants comparison'!$M$25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'Participants comparison'!$N$22:$W$22</c:f>
              <c:strCache>
                <c:ptCount val="10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P15</c:v>
                </c:pt>
                <c:pt idx="5">
                  <c:v>P16</c:v>
                </c:pt>
                <c:pt idx="6">
                  <c:v>P17</c:v>
                </c:pt>
                <c:pt idx="7">
                  <c:v>P18</c:v>
                </c:pt>
                <c:pt idx="8">
                  <c:v>P19</c:v>
                </c:pt>
                <c:pt idx="9">
                  <c:v>P20</c:v>
                </c:pt>
              </c:strCache>
            </c:strRef>
          </c:cat>
          <c:val>
            <c:numRef>
              <c:f>'Participants comparison'!$N$25:$W$25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77</c:v>
                </c:pt>
                <c:pt idx="3">
                  <c:v>68</c:v>
                </c:pt>
                <c:pt idx="4">
                  <c:v>72</c:v>
                </c:pt>
                <c:pt idx="5">
                  <c:v>105</c:v>
                </c:pt>
                <c:pt idx="6">
                  <c:v>87</c:v>
                </c:pt>
                <c:pt idx="7">
                  <c:v>83</c:v>
                </c:pt>
                <c:pt idx="8">
                  <c:v>73</c:v>
                </c:pt>
                <c:pt idx="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B-FD4F-9660-EA0E9540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43440"/>
        <c:axId val="471132624"/>
      </c:lineChart>
      <c:catAx>
        <c:axId val="4755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2624"/>
        <c:crosses val="autoZero"/>
        <c:auto val="1"/>
        <c:lblAlgn val="ctr"/>
        <c:lblOffset val="100"/>
        <c:noMultiLvlLbl val="0"/>
      </c:catAx>
      <c:valAx>
        <c:axId val="471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A X PRODSCALPEL</a:t>
            </a:r>
            <a:r>
              <a:rPr lang="en-GB" sz="1200" baseline="0"/>
              <a:t> </a:t>
            </a:r>
            <a:r>
              <a:rPr lang="en-GB" sz="1200"/>
              <a:t>IN</a:t>
            </a:r>
            <a:r>
              <a:rPr lang="en-GB" sz="1200" baseline="0"/>
              <a:t> </a:t>
            </a:r>
            <a:r>
              <a:rPr lang="en-GB" sz="1200"/>
              <a:t>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Time!$S$5</c:f>
              <c:strCache>
                <c:ptCount val="1"/>
                <c:pt idx="0">
                  <c:v>PRODSCALPEL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Time!$R$6:$R$8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Time!$S$6:$S$8</c:f>
              <c:numCache>
                <c:formatCode>0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C344-A33D-1A7C7B48B8B6}"/>
            </c:ext>
          </c:extLst>
        </c:ser>
        <c:ser>
          <c:idx val="1"/>
          <c:order val="1"/>
          <c:tx>
            <c:strRef>
              <c:f>Time!$AF$5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Time!$R$6:$R$8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Time!$AF$6:$AF$8</c:f>
              <c:numCache>
                <c:formatCode>0.00</c:formatCode>
                <c:ptCount val="3"/>
                <c:pt idx="0">
                  <c:v>33.666666666666664</c:v>
                </c:pt>
                <c:pt idx="1">
                  <c:v>104.66666666666667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C344-A33D-1A7C7B48B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9404144"/>
        <c:axId val="445688336"/>
      </c:barChart>
      <c:catAx>
        <c:axId val="4494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8336"/>
        <c:crosses val="autoZero"/>
        <c:auto val="1"/>
        <c:lblAlgn val="ctr"/>
        <c:lblOffset val="100"/>
        <c:noMultiLvlLbl val="0"/>
      </c:catAx>
      <c:valAx>
        <c:axId val="44568833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494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538692038495192"/>
          <c:y val="0.21752860411899314"/>
          <c:w val="0.27260738749119773"/>
          <c:h val="8.2663229043272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AVERAGE TIME OF GROUP B X PRODSCALEPL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Time!$B$5</c:f>
              <c:strCache>
                <c:ptCount val="1"/>
                <c:pt idx="0">
                  <c:v>PRODSCALPEL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Time!$A$6:$A$8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Time!$B$6:$B$8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7-1C48-9E33-AEC0B075875C}"/>
            </c:ext>
          </c:extLst>
        </c:ser>
        <c:ser>
          <c:idx val="1"/>
          <c:order val="1"/>
          <c:tx>
            <c:strRef>
              <c:f>Time!$O$5</c:f>
              <c:strCache>
                <c:ptCount val="1"/>
                <c:pt idx="0">
                  <c:v>AVG.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Time!$A$6:$A$8</c:f>
              <c:strCache>
                <c:ptCount val="3"/>
                <c:pt idx="0">
                  <c:v>Extraction</c:v>
                </c:pt>
                <c:pt idx="1">
                  <c:v>Adaptation</c:v>
                </c:pt>
                <c:pt idx="2">
                  <c:v>Merging</c:v>
                </c:pt>
              </c:strCache>
            </c:strRef>
          </c:cat>
          <c:val>
            <c:numRef>
              <c:f>Time!$O$6:$O$8</c:f>
              <c:numCache>
                <c:formatCode>0.0</c:formatCode>
                <c:ptCount val="3"/>
                <c:pt idx="0">
                  <c:v>49.555555555555557</c:v>
                </c:pt>
                <c:pt idx="1">
                  <c:v>17.444444444444443</c:v>
                </c:pt>
                <c:pt idx="2">
                  <c:v>16.555555555555557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7-1C48-9E33-AEC0B0758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1772960"/>
        <c:axId val="423686832"/>
      </c:barChart>
      <c:catAx>
        <c:axId val="451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86832"/>
        <c:crosses val="autoZero"/>
        <c:auto val="1"/>
        <c:lblAlgn val="ctr"/>
        <c:lblOffset val="100"/>
        <c:noMultiLvlLbl val="0"/>
      </c:catAx>
      <c:valAx>
        <c:axId val="423686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517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418022747156603"/>
          <c:y val="0.20745382881871807"/>
          <c:w val="0.36184217979946753"/>
          <c:h val="8.2389811527142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NEATVI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65595693565039E-2"/>
          <c:y val="0.17283783783783785"/>
          <c:w val="0.93773440430643495"/>
          <c:h val="0.617136122401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Time!$A$6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Time!$B$5:$L$5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Time!$B$6:$L$6</c:f>
              <c:numCache>
                <c:formatCode>General</c:formatCode>
                <c:ptCount val="11"/>
                <c:pt idx="0" formatCode="0">
                  <c:v>18</c:v>
                </c:pt>
                <c:pt idx="1">
                  <c:v>24</c:v>
                </c:pt>
                <c:pt idx="2">
                  <c:v>35</c:v>
                </c:pt>
                <c:pt idx="3">
                  <c:v>69</c:v>
                </c:pt>
                <c:pt idx="4">
                  <c:v>17</c:v>
                </c:pt>
                <c:pt idx="5">
                  <c:v>50</c:v>
                </c:pt>
                <c:pt idx="6">
                  <c:v>211</c:v>
                </c:pt>
                <c:pt idx="7">
                  <c:v>56</c:v>
                </c:pt>
                <c:pt idx="8">
                  <c:v>30</c:v>
                </c:pt>
                <c:pt idx="9">
                  <c:v>59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7B4F-B36D-B90D954AF119}"/>
            </c:ext>
          </c:extLst>
        </c:ser>
        <c:ser>
          <c:idx val="1"/>
          <c:order val="1"/>
          <c:tx>
            <c:strRef>
              <c:f>Time!$A$7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1.36570564720361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B-7B4F-B36D-B90D954AF119}"/>
                </c:ext>
              </c:extLst>
            </c:dLbl>
            <c:dLbl>
              <c:idx val="3"/>
              <c:layout>
                <c:manualLayout>
                  <c:x val="1.2060302271059377E-3"/>
                  <c:y val="1.74757294913026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85-E746-A06E-A325851DF7E8}"/>
                </c:ext>
              </c:extLst>
            </c:dLbl>
            <c:dLbl>
              <c:idx val="5"/>
              <c:layout>
                <c:manualLayout>
                  <c:x val="0"/>
                  <c:y val="1.70616139212022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85-E746-A06E-A325851DF7E8}"/>
                </c:ext>
              </c:extLst>
            </c:dLbl>
            <c:dLbl>
              <c:idx val="9"/>
              <c:layout>
                <c:manualLayout>
                  <c:x val="-2.4120604542120522E-3"/>
                  <c:y val="1.7475729491302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037139653362223E-2"/>
                      <c:h val="7.60194232871663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85-E746-A06E-A325851DF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Time!$B$5:$L$5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Time!$B$7:$L$7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42</c:v>
                </c:pt>
                <c:pt idx="2">
                  <c:v>26</c:v>
                </c:pt>
                <c:pt idx="3">
                  <c:v>3</c:v>
                </c:pt>
                <c:pt idx="4">
                  <c:v>39</c:v>
                </c:pt>
                <c:pt idx="5">
                  <c:v>15</c:v>
                </c:pt>
                <c:pt idx="6">
                  <c:v>15</c:v>
                </c:pt>
                <c:pt idx="7">
                  <c:v>3</c:v>
                </c:pt>
                <c:pt idx="8">
                  <c:v>23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7B4F-B36D-B90D954AF119}"/>
            </c:ext>
          </c:extLst>
        </c:ser>
        <c:ser>
          <c:idx val="2"/>
          <c:order val="2"/>
          <c:tx>
            <c:strRef>
              <c:f>Time!$A$8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137232716666465E-17"/>
                  <c:y val="-4.64339920049225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CB-7B4F-B36D-B90D954AF119}"/>
                </c:ext>
              </c:extLst>
            </c:dLbl>
            <c:dLbl>
              <c:idx val="3"/>
              <c:layout>
                <c:manualLayout>
                  <c:x val="1.2149848772649576E-3"/>
                  <c:y val="-2.1851290355257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CB-7B4F-B36D-B90D954AF119}"/>
                </c:ext>
              </c:extLst>
            </c:dLbl>
            <c:dLbl>
              <c:idx val="9"/>
              <c:layout>
                <c:manualLayout>
                  <c:x val="-1.2149848772651803E-3"/>
                  <c:y val="-1.6388467766443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CB-7B4F-B36D-B90D954AF119}"/>
                </c:ext>
              </c:extLst>
            </c:dLbl>
            <c:dLbl>
              <c:idx val="10"/>
              <c:layout>
                <c:manualLayout>
                  <c:x val="1.2149848772650021E-3"/>
                  <c:y val="-2.73141129440720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CB-7B4F-B36D-B90D954AF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Time!$B$5:$L$5</c:f>
              <c:strCache>
                <c:ptCount val="11"/>
                <c:pt idx="0">
                  <c:v>PRODSCALPEL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  <c:pt idx="10">
                  <c:v>P10</c:v>
                </c:pt>
              </c:strCache>
            </c:strRef>
          </c:cat>
          <c:val>
            <c:numRef>
              <c:f>Time!$B$8:$L$8</c:f>
              <c:numCache>
                <c:formatCode>General</c:formatCode>
                <c:ptCount val="11"/>
                <c:pt idx="0" formatCode="0">
                  <c:v>2</c:v>
                </c:pt>
                <c:pt idx="1">
                  <c:v>16</c:v>
                </c:pt>
                <c:pt idx="2">
                  <c:v>27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  <c:pt idx="7">
                  <c:v>28</c:v>
                </c:pt>
                <c:pt idx="8">
                  <c:v>30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7B4F-B36D-B90D954AF1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1579152"/>
        <c:axId val="1411400672"/>
      </c:barChart>
      <c:catAx>
        <c:axId val="14115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400672"/>
        <c:crosses val="autoZero"/>
        <c:auto val="1"/>
        <c:lblAlgn val="ctr"/>
        <c:lblOffset val="100"/>
        <c:noMultiLvlLbl val="0"/>
      </c:catAx>
      <c:valAx>
        <c:axId val="141140067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1579152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Scenario II</a:t>
            </a:r>
          </a:p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DONOR: MYTAR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51368803787081E-2"/>
          <c:y val="0.165588772861228"/>
          <c:w val="0.9425486311962129"/>
          <c:h val="0.60433581541424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Time!$R$6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Time!$S$5:$AC$5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Time!$S$6:$AC$6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69</c:v>
                </c:pt>
                <c:pt idx="4">
                  <c:v>45</c:v>
                </c:pt>
                <c:pt idx="5">
                  <c:v>21</c:v>
                </c:pt>
                <c:pt idx="6">
                  <c:v>31</c:v>
                </c:pt>
                <c:pt idx="7">
                  <c:v>43</c:v>
                </c:pt>
                <c:pt idx="8">
                  <c:v>20</c:v>
                </c:pt>
                <c:pt idx="9">
                  <c:v>38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0-F64F-8362-F3845D5645D0}"/>
            </c:ext>
          </c:extLst>
        </c:ser>
        <c:ser>
          <c:idx val="1"/>
          <c:order val="1"/>
          <c:tx>
            <c:strRef>
              <c:f>Time!$R$7</c:f>
              <c:strCache>
                <c:ptCount val="1"/>
                <c:pt idx="0">
                  <c:v>Adaptation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1.3683009279450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Time!$S$5:$AC$5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Time!$S$7:$AC$7</c:f>
              <c:numCache>
                <c:formatCode>General</c:formatCode>
                <c:ptCount val="11"/>
                <c:pt idx="0" formatCode="0">
                  <c:v>27</c:v>
                </c:pt>
                <c:pt idx="1">
                  <c:v>220</c:v>
                </c:pt>
                <c:pt idx="2">
                  <c:v>205</c:v>
                </c:pt>
                <c:pt idx="3">
                  <c:v>104</c:v>
                </c:pt>
                <c:pt idx="4">
                  <c:v>195</c:v>
                </c:pt>
                <c:pt idx="5">
                  <c:v>219</c:v>
                </c:pt>
                <c:pt idx="6">
                  <c:v>59</c:v>
                </c:pt>
                <c:pt idx="7">
                  <c:v>53</c:v>
                </c:pt>
                <c:pt idx="8">
                  <c:v>171</c:v>
                </c:pt>
                <c:pt idx="9">
                  <c:v>90</c:v>
                </c:pt>
                <c:pt idx="1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0-F64F-8362-F3845D5645D0}"/>
            </c:ext>
          </c:extLst>
        </c:ser>
        <c:ser>
          <c:idx val="2"/>
          <c:order val="2"/>
          <c:tx>
            <c:strRef>
              <c:f>Time!$R$8</c:f>
              <c:strCache>
                <c:ptCount val="1"/>
                <c:pt idx="0">
                  <c:v>Merging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0994375740658944E-17"/>
                  <c:y val="-2.736601855890115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A-E942-B51E-DBC83FD148B6}"/>
                </c:ext>
              </c:extLst>
            </c:dLbl>
            <c:dLbl>
              <c:idx val="3"/>
              <c:layout>
                <c:manualLayout>
                  <c:x val="0"/>
                  <c:y val="-3.01026204147913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CA-E942-B51E-DBC83FD148B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BCA-E942-B51E-DBC83FD148B6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BCA-E942-B51E-DBC83FD148B6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BCA-E942-B51E-DBC83FD14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Time!$S$5:$AC$5</c:f>
              <c:strCache>
                <c:ptCount val="11"/>
                <c:pt idx="0">
                  <c:v>PRODSCALPEL </c:v>
                </c:pt>
                <c:pt idx="1">
                  <c:v>P11</c:v>
                </c:pt>
                <c:pt idx="2">
                  <c:v>P12</c:v>
                </c:pt>
                <c:pt idx="3">
                  <c:v>P13</c:v>
                </c:pt>
                <c:pt idx="4">
                  <c:v>P14</c:v>
                </c:pt>
                <c:pt idx="5">
                  <c:v>P15</c:v>
                </c:pt>
                <c:pt idx="6">
                  <c:v>P16</c:v>
                </c:pt>
                <c:pt idx="7">
                  <c:v>P17</c:v>
                </c:pt>
                <c:pt idx="8">
                  <c:v>P18</c:v>
                </c:pt>
                <c:pt idx="9">
                  <c:v>P19</c:v>
                </c:pt>
                <c:pt idx="10">
                  <c:v>P20</c:v>
                </c:pt>
              </c:strCache>
            </c:strRef>
          </c:cat>
          <c:val>
            <c:numRef>
              <c:f>Time!$S$8:$AC$8</c:f>
              <c:numCache>
                <c:formatCode>General</c:formatCode>
                <c:ptCount val="11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0-F64F-8362-F3845D5645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6675968"/>
        <c:axId val="1413615440"/>
      </c:barChart>
      <c:catAx>
        <c:axId val="13566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3615440"/>
        <c:crosses val="autoZero"/>
        <c:auto val="1"/>
        <c:lblAlgn val="ctr"/>
        <c:lblOffset val="100"/>
        <c:tickMarkSkip val="1"/>
        <c:noMultiLvlLbl val="0"/>
      </c:catAx>
      <c:valAx>
        <c:axId val="1413615440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6675968"/>
        <c:crosses val="autoZero"/>
        <c:crossBetween val="between"/>
        <c:majorUnit val="6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70119900250898"/>
          <c:y val="0.90465059788258195"/>
          <c:w val="0.32205050230790111"/>
          <c:h val="5.407218676339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'Code Analysis'!$A$33</c:f>
              <c:strCache>
                <c:ptCount val="1"/>
                <c:pt idx="0">
                  <c:v>Product_line_LOC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4-7A49-867F-C71D82F2119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A4-7A49-867F-C71D82F2119E}"/>
              </c:ext>
            </c:extLst>
          </c:dPt>
          <c:cat>
            <c:strRef>
              <c:f>'Code Analysis'!$B$32:$H$32</c:f>
              <c:strCache>
                <c:ptCount val="7"/>
                <c:pt idx="0">
                  <c:v>Product Base</c:v>
                </c:pt>
                <c:pt idx="1">
                  <c:v>P14</c:v>
                </c:pt>
                <c:pt idx="2">
                  <c:v>P16</c:v>
                </c:pt>
                <c:pt idx="3">
                  <c:v>P17</c:v>
                </c:pt>
                <c:pt idx="4">
                  <c:v>P19</c:v>
                </c:pt>
                <c:pt idx="5">
                  <c:v>P20</c:v>
                </c:pt>
                <c:pt idx="6">
                  <c:v>PRODSCALPEL</c:v>
                </c:pt>
              </c:strCache>
            </c:strRef>
          </c:cat>
          <c:val>
            <c:numRef>
              <c:f>'Code Analysis'!$B$33:$H$33</c:f>
              <c:numCache>
                <c:formatCode>General</c:formatCode>
                <c:ptCount val="7"/>
                <c:pt idx="0">
                  <c:v>10579</c:v>
                </c:pt>
                <c:pt idx="1">
                  <c:v>10613</c:v>
                </c:pt>
                <c:pt idx="2">
                  <c:v>10613</c:v>
                </c:pt>
                <c:pt idx="3">
                  <c:v>10872</c:v>
                </c:pt>
                <c:pt idx="4">
                  <c:v>10613</c:v>
                </c:pt>
                <c:pt idx="5">
                  <c:v>10613</c:v>
                </c:pt>
                <c:pt idx="6" formatCode="0">
                  <c:v>10650.4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4-7A49-867F-C71D82F21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9541104"/>
        <c:axId val="1127278736"/>
      </c:barChart>
      <c:catAx>
        <c:axId val="111954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78736"/>
        <c:crosses val="autoZero"/>
        <c:auto val="1"/>
        <c:lblAlgn val="ctr"/>
        <c:lblOffset val="100"/>
        <c:noMultiLvlLbl val="0"/>
      </c:catAx>
      <c:valAx>
        <c:axId val="11272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'Code Analysis'!$A$34</c:f>
              <c:strCache>
                <c:ptCount val="1"/>
                <c:pt idx="0">
                  <c:v>Product_line_CC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BD-FB44-A52C-25A0359FC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BD-FB44-A52C-25A0359FC618}"/>
              </c:ext>
            </c:extLst>
          </c:dPt>
          <c:cat>
            <c:strRef>
              <c:f>'Code Analysis'!$B$32:$H$32</c:f>
              <c:strCache>
                <c:ptCount val="7"/>
                <c:pt idx="0">
                  <c:v>Product Base</c:v>
                </c:pt>
                <c:pt idx="1">
                  <c:v>P14</c:v>
                </c:pt>
                <c:pt idx="2">
                  <c:v>P16</c:v>
                </c:pt>
                <c:pt idx="3">
                  <c:v>P17</c:v>
                </c:pt>
                <c:pt idx="4">
                  <c:v>P19</c:v>
                </c:pt>
                <c:pt idx="5">
                  <c:v>P20</c:v>
                </c:pt>
                <c:pt idx="6">
                  <c:v>PRODSCALPEL</c:v>
                </c:pt>
              </c:strCache>
            </c:strRef>
          </c:cat>
          <c:val>
            <c:numRef>
              <c:f>'Code Analysis'!$B$34:$H$34</c:f>
              <c:numCache>
                <c:formatCode>General</c:formatCode>
                <c:ptCount val="7"/>
                <c:pt idx="0">
                  <c:v>1469</c:v>
                </c:pt>
                <c:pt idx="1">
                  <c:v>1474</c:v>
                </c:pt>
                <c:pt idx="2">
                  <c:v>1474</c:v>
                </c:pt>
                <c:pt idx="3">
                  <c:v>1474</c:v>
                </c:pt>
                <c:pt idx="4">
                  <c:v>1474</c:v>
                </c:pt>
                <c:pt idx="5">
                  <c:v>1474</c:v>
                </c:pt>
                <c:pt idx="6" formatCode="0">
                  <c:v>1480.1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D-FB44-A52C-25A0359F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3738032"/>
        <c:axId val="1246865216"/>
      </c:barChart>
      <c:catAx>
        <c:axId val="12737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865216"/>
        <c:crosses val="autoZero"/>
        <c:auto val="1"/>
        <c:lblAlgn val="ctr"/>
        <c:lblOffset val="100"/>
        <c:noMultiLvlLbl val="0"/>
      </c:catAx>
      <c:valAx>
        <c:axId val="12468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7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'Code Analysis'!$A$11</c:f>
              <c:strCache>
                <c:ptCount val="1"/>
                <c:pt idx="0">
                  <c:v>Product_line_LOC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CC-A648-91A7-8FD90808615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CC-A648-91A7-8FD908086154}"/>
              </c:ext>
            </c:extLst>
          </c:dPt>
          <c:cat>
            <c:strRef>
              <c:f>'Code Analysis'!$B$10:$H$10</c:f>
              <c:strCache>
                <c:ptCount val="7"/>
                <c:pt idx="0">
                  <c:v>Product Base</c:v>
                </c:pt>
                <c:pt idx="1">
                  <c:v>P3</c:v>
                </c:pt>
                <c:pt idx="2">
                  <c:v>P6</c:v>
                </c:pt>
                <c:pt idx="3">
                  <c:v>P7</c:v>
                </c:pt>
                <c:pt idx="4">
                  <c:v>P8</c:v>
                </c:pt>
                <c:pt idx="5">
                  <c:v>P9</c:v>
                </c:pt>
                <c:pt idx="6">
                  <c:v>PRODSCALPEL</c:v>
                </c:pt>
              </c:strCache>
            </c:strRef>
          </c:cat>
          <c:val>
            <c:numRef>
              <c:f>'Code Analysis'!$B$11:$H$11</c:f>
              <c:numCache>
                <c:formatCode>General</c:formatCode>
                <c:ptCount val="7"/>
                <c:pt idx="0">
                  <c:v>10649</c:v>
                </c:pt>
                <c:pt idx="1">
                  <c:v>10895</c:v>
                </c:pt>
                <c:pt idx="2">
                  <c:v>10944</c:v>
                </c:pt>
                <c:pt idx="3">
                  <c:v>10954</c:v>
                </c:pt>
                <c:pt idx="4">
                  <c:v>10948</c:v>
                </c:pt>
                <c:pt idx="5">
                  <c:v>10826</c:v>
                </c:pt>
                <c:pt idx="6" formatCode="0">
                  <c:v>10648.4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C-A648-91A7-8FD90808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511088"/>
        <c:axId val="1288979008"/>
      </c:barChart>
      <c:catAx>
        <c:axId val="112251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79008"/>
        <c:crosses val="autoZero"/>
        <c:auto val="1"/>
        <c:lblAlgn val="ctr"/>
        <c:lblOffset val="100"/>
        <c:noMultiLvlLbl val="0"/>
      </c:catAx>
      <c:valAx>
        <c:axId val="12889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'Code Analysis'!$A$12</c:f>
              <c:strCache>
                <c:ptCount val="1"/>
                <c:pt idx="0">
                  <c:v>Product_line_CC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5-924A-9CFA-6F7E6BE56B91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5-924A-9CFA-6F7E6BE56B91}"/>
              </c:ext>
            </c:extLst>
          </c:dPt>
          <c:cat>
            <c:strRef>
              <c:f>'Code Analysis'!$B$10:$H$10</c:f>
              <c:strCache>
                <c:ptCount val="7"/>
                <c:pt idx="0">
                  <c:v>Product Base</c:v>
                </c:pt>
                <c:pt idx="1">
                  <c:v>P3</c:v>
                </c:pt>
                <c:pt idx="2">
                  <c:v>P6</c:v>
                </c:pt>
                <c:pt idx="3">
                  <c:v>P7</c:v>
                </c:pt>
                <c:pt idx="4">
                  <c:v>P8</c:v>
                </c:pt>
                <c:pt idx="5">
                  <c:v>P9</c:v>
                </c:pt>
                <c:pt idx="6">
                  <c:v>PRODSCALPEL</c:v>
                </c:pt>
              </c:strCache>
            </c:strRef>
          </c:cat>
          <c:val>
            <c:numRef>
              <c:f>'Code Analysis'!$B$12:$H$12</c:f>
              <c:numCache>
                <c:formatCode>General</c:formatCode>
                <c:ptCount val="7"/>
                <c:pt idx="0">
                  <c:v>1480</c:v>
                </c:pt>
                <c:pt idx="1">
                  <c:v>1491</c:v>
                </c:pt>
                <c:pt idx="2">
                  <c:v>1492</c:v>
                </c:pt>
                <c:pt idx="3">
                  <c:v>1496</c:v>
                </c:pt>
                <c:pt idx="4">
                  <c:v>1496</c:v>
                </c:pt>
                <c:pt idx="5">
                  <c:v>1497</c:v>
                </c:pt>
                <c:pt idx="6" formatCode="0">
                  <c:v>1486.6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924A-9CFA-6F7E6BE5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611216"/>
        <c:axId val="1274785584"/>
      </c:barChart>
      <c:catAx>
        <c:axId val="112761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85584"/>
        <c:crosses val="autoZero"/>
        <c:auto val="1"/>
        <c:lblAlgn val="ctr"/>
        <c:lblOffset val="100"/>
        <c:noMultiLvlLbl val="0"/>
      </c:catAx>
      <c:valAx>
        <c:axId val="12747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1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BOXPLOT GRAPHIC BASED ON TIME OF SCENARIO II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="1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II</a:t>
          </a:r>
        </a:p>
      </cx:txPr>
    </cx:title>
    <cx:plotArea>
      <cx:plotAreaRegion>
        <cx:series layoutId="boxWhisker" uniqueId="{044BE62B-A260-F34E-A8D2-EB32D5804375}">
          <cx:tx>
            <cx:txData>
              <cx:f>_xlchart.v1.7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>
      <a:solidFill>
        <a:schemeClr val="tx1">
          <a:lumMod val="50000"/>
          <a:lumOff val="50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BOXPLOT GRAPHIC BASED ON TIME OF SCENARIO 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sz="14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GB" sz="1400" b="1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BOXPLOT GRAPHIC BASED ON TIME OF SCENARIO I</a:t>
          </a:r>
        </a:p>
      </cx:txPr>
    </cx:title>
    <cx:plotArea>
      <cx:plotAreaRegion>
        <cx:series layoutId="boxWhisker" uniqueId="{AE4C7BCD-C599-3341-8347-8CFC31985F3A}">
          <cx:tx>
            <cx:txData>
              <cx:f>_xlchart.v1.4</cx:f>
              <cx:v>TIME (minutes)</cx:v>
            </cx:txData>
          </cx:tx>
          <cx:spPr>
            <a:solidFill>
              <a:schemeClr val="bg1">
                <a:lumMod val="85000"/>
              </a:schemeClr>
            </a:solidFill>
            <a:ln w="34925"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250"/>
        <cx:majorGridlines/>
        <cx:min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  <cx:spPr>
    <a:ln w="12700">
      <a:solidFill>
        <a:schemeClr val="tx1">
          <a:lumMod val="50000"/>
          <a:lumOff val="50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NUMBER OF LOCs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LOCs</a:t>
          </a:r>
        </a:p>
      </cx:txPr>
    </cx:title>
    <cx:plotArea>
      <cx:plotAreaRegion>
        <cx:series layoutId="boxWhisker" uniqueId="{B9102F73-B7B5-2748-9AA7-4D60C3D7C95B}">
          <cx:tx>
            <cx:txData>
              <cx:f>_xlchart.v1.13</cx:f>
              <cx:v>LOCS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C. CYCLOMATIC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C. CYCLOMATIC</a:t>
          </a:r>
        </a:p>
      </cx:txPr>
    </cx:title>
    <cx:plotArea>
      <cx:plotAreaRegion>
        <cx:series layoutId="boxWhisker" uniqueId="{BA101D55-542D-9940-AD76-580FCA9A5A72}">
          <cx:tx>
            <cx:txData>
              <cx:f>_xlchart.v1.16</cx:f>
              <cx:v>C.CYCLOMATIC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NUMBER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OF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LOCs</a:t>
            </a:r>
          </a:p>
        </cx:rich>
      </cx:tx>
    </cx:title>
    <cx:plotArea>
      <cx:plotAreaRegion>
        <cx:series layoutId="boxWhisker" uniqueId="{6E138F68-35C2-9F43-9FE0-4077B89DA397}">
          <cx:tx>
            <cx:txData>
              <cx:f>_xlchart.v1.19</cx:f>
              <cx:v>LOCS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C. CYCLOMATIC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C. CYCLOMATIC</a:t>
          </a:r>
        </a:p>
      </cx:txPr>
    </cx:title>
    <cx:plotArea>
      <cx:plotAreaRegion>
        <cx:series layoutId="boxWhisker" uniqueId="{548F3467-73D7-A94B-AF5B-C71AD4989883}">
          <cx:tx>
            <cx:txData>
              <cx:f>_xlchart.v1.22</cx:f>
              <cx:v>C.CYCLOMATIC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microsoft.com/office/2014/relationships/chartEx" Target="../charts/chartEx5.xml"/><Relationship Id="rId7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microsoft.com/office/2014/relationships/chartEx" Target="../charts/chartEx6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188381</xdr:colOff>
      <xdr:row>59</xdr:row>
      <xdr:rowOff>185207</xdr:rowOff>
    </xdr:from>
    <xdr:to>
      <xdr:col>15</xdr:col>
      <xdr:colOff>2111375</xdr:colOff>
      <xdr:row>90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10D855E-0F85-3145-B3ED-D029B2B8D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9256" y="10980207"/>
              <a:ext cx="5145619" cy="5799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209549</xdr:colOff>
      <xdr:row>59</xdr:row>
      <xdr:rowOff>190501</xdr:rowOff>
    </xdr:from>
    <xdr:to>
      <xdr:col>11</xdr:col>
      <xdr:colOff>111125</xdr:colOff>
      <xdr:row>90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638D4C5-6DEA-F94F-8FCF-29A875439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1674" y="10985501"/>
              <a:ext cx="5140326" cy="5804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444501</xdr:colOff>
      <xdr:row>96</xdr:row>
      <xdr:rowOff>47624</xdr:rowOff>
    </xdr:from>
    <xdr:to>
      <xdr:col>11</xdr:col>
      <xdr:colOff>555625</xdr:colOff>
      <xdr:row>111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64E427-7D73-1240-8A36-BF59B3092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71438</xdr:colOff>
      <xdr:row>96</xdr:row>
      <xdr:rowOff>41275</xdr:rowOff>
    </xdr:from>
    <xdr:to>
      <xdr:col>18</xdr:col>
      <xdr:colOff>706438</xdr:colOff>
      <xdr:row>111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46F5-719E-7147-9B5A-0F54E3DE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865188</xdr:colOff>
      <xdr:row>96</xdr:row>
      <xdr:rowOff>41274</xdr:rowOff>
    </xdr:from>
    <xdr:to>
      <xdr:col>26</xdr:col>
      <xdr:colOff>55563</xdr:colOff>
      <xdr:row>111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52989A-7B35-984A-A7B4-0092E9CE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74084</xdr:colOff>
      <xdr:row>28</xdr:row>
      <xdr:rowOff>111125</xdr:rowOff>
    </xdr:from>
    <xdr:to>
      <xdr:col>13</xdr:col>
      <xdr:colOff>687917</xdr:colOff>
      <xdr:row>53</xdr:row>
      <xdr:rowOff>132291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47448C-6016-EF46-845F-241C106B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238125</xdr:colOff>
      <xdr:row>27</xdr:row>
      <xdr:rowOff>164042</xdr:rowOff>
    </xdr:from>
    <xdr:to>
      <xdr:col>31</xdr:col>
      <xdr:colOff>238125</xdr:colOff>
      <xdr:row>54</xdr:row>
      <xdr:rowOff>10584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04F4364-89D2-3046-869E-40C4171E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218383</xdr:colOff>
      <xdr:row>49</xdr:row>
      <xdr:rowOff>167786</xdr:rowOff>
    </xdr:from>
    <xdr:ext cx="1122615" cy="29867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5D8977A-AFB4-824F-B0C3-D9B96BEFE703}"/>
            </a:ext>
          </a:extLst>
        </xdr:cNvPr>
        <xdr:cNvSpPr txBox="1"/>
      </xdr:nvSpPr>
      <xdr:spPr>
        <a:xfrm>
          <a:off x="5282508" y="9168911"/>
          <a:ext cx="1122615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1</xdr:col>
      <xdr:colOff>582083</xdr:colOff>
      <xdr:row>50</xdr:row>
      <xdr:rowOff>21170</xdr:rowOff>
    </xdr:from>
    <xdr:to>
      <xdr:col>13</xdr:col>
      <xdr:colOff>433916</xdr:colOff>
      <xdr:row>50</xdr:row>
      <xdr:rowOff>21170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B572522-DD17-DD48-B594-ED0C19C1A16C}"/>
            </a:ext>
          </a:extLst>
        </xdr:cNvPr>
        <xdr:cNvCxnSpPr/>
      </xdr:nvCxnSpPr>
      <xdr:spPr>
        <a:xfrm>
          <a:off x="1852083" y="9196920"/>
          <a:ext cx="8567208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455448</xdr:colOff>
      <xdr:row>49</xdr:row>
      <xdr:rowOff>101465</xdr:rowOff>
    </xdr:from>
    <xdr:ext cx="1259051" cy="29867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03FDD34-7062-7347-A75F-1253440036D0}"/>
            </a:ext>
          </a:extLst>
        </xdr:cNvPr>
        <xdr:cNvSpPr txBox="1"/>
      </xdr:nvSpPr>
      <xdr:spPr>
        <a:xfrm>
          <a:off x="17822698" y="9102590"/>
          <a:ext cx="1259051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0">
              <a:latin typeface="Arial" panose="020B0604020202020204" pitchFamily="34" charset="0"/>
              <a:cs typeface="Arial" panose="020B0604020202020204" pitchFamily="34" charset="0"/>
            </a:rPr>
            <a:t>Participants</a:t>
          </a:r>
        </a:p>
      </xdr:txBody>
    </xdr:sp>
    <xdr:clientData/>
  </xdr:oneCellAnchor>
  <xdr:twoCellAnchor>
    <xdr:from>
      <xdr:col>18</xdr:col>
      <xdr:colOff>127001</xdr:colOff>
      <xdr:row>49</xdr:row>
      <xdr:rowOff>131237</xdr:rowOff>
    </xdr:from>
    <xdr:to>
      <xdr:col>30</xdr:col>
      <xdr:colOff>761999</xdr:colOff>
      <xdr:row>49</xdr:row>
      <xdr:rowOff>131237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13397E8-C402-4C40-8E96-74C2EEEB49D5}"/>
            </a:ext>
          </a:extLst>
        </xdr:cNvPr>
        <xdr:cNvCxnSpPr/>
      </xdr:nvCxnSpPr>
      <xdr:spPr>
        <a:xfrm>
          <a:off x="14684376" y="9132362"/>
          <a:ext cx="8429623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635000</xdr:colOff>
      <xdr:row>43</xdr:row>
      <xdr:rowOff>155223</xdr:rowOff>
    </xdr:from>
    <xdr:to>
      <xdr:col>13</xdr:col>
      <xdr:colOff>444500</xdr:colOff>
      <xdr:row>43</xdr:row>
      <xdr:rowOff>158750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314ECD57-C52A-DD44-ADBF-57F650A6857A}"/>
            </a:ext>
          </a:extLst>
        </xdr:cNvPr>
        <xdr:cNvCxnSpPr/>
      </xdr:nvCxnSpPr>
      <xdr:spPr>
        <a:xfrm flipV="1">
          <a:off x="635000" y="8108598"/>
          <a:ext cx="9794875" cy="3527"/>
        </a:xfrm>
        <a:prstGeom prst="line">
          <a:avLst/>
        </a:prstGeom>
        <a:ln w="22225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548569</xdr:colOff>
      <xdr:row>41</xdr:row>
      <xdr:rowOff>162277</xdr:rowOff>
    </xdr:from>
    <xdr:ext cx="1801199" cy="298672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2BD4E93-D71F-0C47-BD6E-68BA05223F3F}"/>
            </a:ext>
          </a:extLst>
        </xdr:cNvPr>
        <xdr:cNvSpPr txBox="1"/>
      </xdr:nvSpPr>
      <xdr:spPr>
        <a:xfrm>
          <a:off x="548569" y="7766402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  <xdr:twoCellAnchor>
    <xdr:from>
      <xdr:col>17</xdr:col>
      <xdr:colOff>254000</xdr:colOff>
      <xdr:row>38</xdr:row>
      <xdr:rowOff>138289</xdr:rowOff>
    </xdr:from>
    <xdr:to>
      <xdr:col>30</xdr:col>
      <xdr:colOff>834319</xdr:colOff>
      <xdr:row>38</xdr:row>
      <xdr:rowOff>138289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F209A1FA-9914-A741-9B4A-01966F1451FA}"/>
            </a:ext>
          </a:extLst>
        </xdr:cNvPr>
        <xdr:cNvCxnSpPr/>
      </xdr:nvCxnSpPr>
      <xdr:spPr>
        <a:xfrm>
          <a:off x="13462000" y="7218539"/>
          <a:ext cx="9724319" cy="0"/>
        </a:xfrm>
        <a:prstGeom prst="line">
          <a:avLst/>
        </a:prstGeom>
        <a:ln w="22225">
          <a:solidFill>
            <a:schemeClr val="tx1">
              <a:lumMod val="65000"/>
              <a:lumOff val="35000"/>
            </a:schemeClr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150636</xdr:colOff>
      <xdr:row>37</xdr:row>
      <xdr:rowOff>48331</xdr:rowOff>
    </xdr:from>
    <xdr:ext cx="1801199" cy="298672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E9D00CD-964F-5E49-BFEF-C1547409AD67}"/>
            </a:ext>
          </a:extLst>
        </xdr:cNvPr>
        <xdr:cNvSpPr txBox="1"/>
      </xdr:nvSpPr>
      <xdr:spPr>
        <a:xfrm>
          <a:off x="13358636" y="6953956"/>
          <a:ext cx="1801199" cy="2986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>
              <a:latin typeface="Arial" panose="020B0604020202020204" pitchFamily="34" charset="0"/>
              <a:cs typeface="Arial" panose="020B0604020202020204" pitchFamily="34" charset="0"/>
            </a:rPr>
            <a:t>Mean of participants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4</xdr:row>
      <xdr:rowOff>12700</xdr:rowOff>
    </xdr:from>
    <xdr:to>
      <xdr:col>19</xdr:col>
      <xdr:colOff>12700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9F0923B-DC4D-924B-8128-1C30674332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6350" y="825500"/>
              <a:ext cx="3092450" cy="303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101600</xdr:colOff>
      <xdr:row>4</xdr:row>
      <xdr:rowOff>12700</xdr:rowOff>
    </xdr:from>
    <xdr:to>
      <xdr:col>23</xdr:col>
      <xdr:colOff>63500</xdr:colOff>
      <xdr:row>19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9F69049-E0FC-844A-B05E-1FC952442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57700" y="825500"/>
              <a:ext cx="326390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203200</xdr:colOff>
      <xdr:row>26</xdr:row>
      <xdr:rowOff>0</xdr:rowOff>
    </xdr:from>
    <xdr:to>
      <xdr:col>18</xdr:col>
      <xdr:colOff>749300</xdr:colOff>
      <xdr:row>40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985C6DD-4723-4A49-A7E5-41EB2D5A18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7300" y="5283200"/>
              <a:ext cx="3022600" cy="303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12700</xdr:colOff>
      <xdr:row>26</xdr:row>
      <xdr:rowOff>0</xdr:rowOff>
    </xdr:from>
    <xdr:to>
      <xdr:col>23</xdr:col>
      <xdr:colOff>25400</xdr:colOff>
      <xdr:row>40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62C10A4-6106-3D4B-9CBF-F6ADCD6F9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8800" y="5283200"/>
              <a:ext cx="3314700" cy="303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50800</xdr:colOff>
      <xdr:row>35</xdr:row>
      <xdr:rowOff>152400</xdr:rowOff>
    </xdr:from>
    <xdr:to>
      <xdr:col>3</xdr:col>
      <xdr:colOff>254000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C13CF5-FC2F-1147-87E9-C4FCE9BF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355600</xdr:colOff>
      <xdr:row>35</xdr:row>
      <xdr:rowOff>139700</xdr:rowOff>
    </xdr:from>
    <xdr:to>
      <xdr:col>7</xdr:col>
      <xdr:colOff>63500</xdr:colOff>
      <xdr:row>45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74F705-734A-4E42-A262-1C5BA6FD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13</xdr:row>
      <xdr:rowOff>177800</xdr:rowOff>
    </xdr:from>
    <xdr:to>
      <xdr:col>3</xdr:col>
      <xdr:colOff>215900</xdr:colOff>
      <xdr:row>22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D3798D-97E6-9646-9C07-4541B53A9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304800</xdr:colOff>
      <xdr:row>13</xdr:row>
      <xdr:rowOff>190500</xdr:rowOff>
    </xdr:from>
    <xdr:to>
      <xdr:col>7</xdr:col>
      <xdr:colOff>38100</xdr:colOff>
      <xdr:row>22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932152-99FE-6D45-BE2E-C36094965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158750</xdr:colOff>
      <xdr:row>14</xdr:row>
      <xdr:rowOff>0</xdr:rowOff>
    </xdr:from>
    <xdr:to>
      <xdr:col>10</xdr:col>
      <xdr:colOff>863600</xdr:colOff>
      <xdr:row>22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FDD819-7E0D-D244-9164-FEC4B612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222250</xdr:colOff>
      <xdr:row>35</xdr:row>
      <xdr:rowOff>139700</xdr:rowOff>
    </xdr:from>
    <xdr:to>
      <xdr:col>11</xdr:col>
      <xdr:colOff>0</xdr:colOff>
      <xdr:row>45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99842D-DE28-FC4D-8A1E-09D912C2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444500</xdr:colOff>
      <xdr:row>43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725F3FA-5B87-C04A-A1A7-F9CB67D6C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30</xdr:row>
      <xdr:rowOff>0</xdr:rowOff>
    </xdr:from>
    <xdr:to>
      <xdr:col>10</xdr:col>
      <xdr:colOff>361950</xdr:colOff>
      <xdr:row>43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BC58F0-AA58-704B-B556-0B2E715A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402167</xdr:colOff>
      <xdr:row>26</xdr:row>
      <xdr:rowOff>152400</xdr:rowOff>
    </xdr:from>
    <xdr:to>
      <xdr:col>19</xdr:col>
      <xdr:colOff>21167</xdr:colOff>
      <xdr:row>40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94910-6B53-9D46-95B8-BF4E1A75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E715-4E27-3840-9AE4-A72E235A2351}">
  <dimension ref="A1:BP162"/>
  <sheetViews>
    <sheetView tabSelected="1" topLeftCell="A40" zoomScale="80" zoomScaleNormal="80" workbookViewId="0">
      <selection activeCell="V84" sqref="V84"/>
    </sheetView>
  </sheetViews>
  <sheetFormatPr baseColWidth="10" defaultRowHeight="14" x14ac:dyDescent="0.2"/>
  <cols>
    <col min="1" max="1" width="16.6640625" style="3" customWidth="1"/>
    <col min="2" max="2" width="11" style="3" customWidth="1"/>
    <col min="3" max="3" width="12" style="3" customWidth="1"/>
    <col min="4" max="4" width="11.1640625" style="3" customWidth="1"/>
    <col min="5" max="6" width="7.6640625" style="3" customWidth="1"/>
    <col min="7" max="7" width="9.33203125" style="3" customWidth="1"/>
    <col min="8" max="10" width="7.6640625" style="3" customWidth="1"/>
    <col min="11" max="11" width="9.5" style="3" customWidth="1"/>
    <col min="12" max="12" width="10.33203125" style="3" customWidth="1"/>
    <col min="13" max="14" width="12" style="3" customWidth="1"/>
    <col min="15" max="15" width="7.6640625" style="3" customWidth="1"/>
    <col min="16" max="16" width="36.6640625" style="3" customWidth="1"/>
    <col min="17" max="17" width="7.6640625" style="3" customWidth="1"/>
    <col min="18" max="18" width="17.6640625" style="3" customWidth="1"/>
    <col min="19" max="19" width="12.33203125" style="3" customWidth="1"/>
    <col min="20" max="20" width="8.6640625" style="3" customWidth="1"/>
    <col min="21" max="28" width="7.83203125" style="3" customWidth="1"/>
    <col min="29" max="29" width="9.6640625" style="3" customWidth="1"/>
    <col min="30" max="30" width="8.33203125" style="3" customWidth="1"/>
    <col min="31" max="31" width="11.33203125" style="3" customWidth="1"/>
    <col min="32" max="32" width="9.1640625" style="3" customWidth="1"/>
    <col min="33" max="33" width="14.1640625" style="3" customWidth="1"/>
    <col min="34" max="34" width="4.1640625" style="3" customWidth="1"/>
    <col min="35" max="35" width="7" style="3" customWidth="1"/>
    <col min="36" max="36" width="9.33203125" style="3" customWidth="1"/>
    <col min="37" max="37" width="9.5" style="3" customWidth="1"/>
    <col min="38" max="38" width="8.5" style="3" customWidth="1"/>
    <col min="39" max="39" width="8.6640625" style="3" customWidth="1"/>
    <col min="40" max="40" width="8" style="3" customWidth="1"/>
    <col min="41" max="41" width="7.83203125" style="3" customWidth="1"/>
    <col min="42" max="42" width="9.33203125" style="3" customWidth="1"/>
    <col min="43" max="43" width="8.33203125" style="3" customWidth="1"/>
    <col min="44" max="44" width="8.83203125" style="3" customWidth="1"/>
    <col min="45" max="45" width="8.1640625" style="3" customWidth="1"/>
    <col min="46" max="46" width="9.6640625" style="3" customWidth="1"/>
    <col min="47" max="16384" width="10.83203125" style="3"/>
  </cols>
  <sheetData>
    <row r="1" spans="1:63" ht="16" x14ac:dyDescent="0.2">
      <c r="A1" s="290" t="s">
        <v>19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  <c r="AS1" s="290"/>
      <c r="AT1" s="290"/>
      <c r="AU1" s="2"/>
      <c r="AV1" s="2"/>
      <c r="AW1" s="2"/>
      <c r="AX1" s="2"/>
      <c r="AY1" s="2"/>
      <c r="AZ1" s="2"/>
      <c r="BA1" s="2"/>
      <c r="BB1" s="2"/>
      <c r="BC1" s="2"/>
      <c r="BD1" s="40"/>
      <c r="BE1" s="40"/>
      <c r="BF1" s="40"/>
      <c r="BG1" s="40"/>
      <c r="BH1" s="40"/>
      <c r="BI1" s="40"/>
      <c r="BJ1" s="40"/>
      <c r="BK1" s="2"/>
    </row>
    <row r="2" spans="1:63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"/>
      <c r="AI2" s="2"/>
      <c r="AJ2" s="2"/>
      <c r="AK2" s="2"/>
      <c r="AL2" s="2"/>
      <c r="AM2" s="2"/>
      <c r="AN2" s="2"/>
      <c r="AO2" s="2"/>
      <c r="AP2" s="293"/>
      <c r="AQ2" s="293"/>
      <c r="AR2" s="293"/>
      <c r="AS2" s="293"/>
      <c r="AT2" s="293"/>
      <c r="AU2" s="2"/>
      <c r="AV2" s="2"/>
      <c r="AW2" s="2"/>
      <c r="AX2" s="2"/>
      <c r="AY2" s="2"/>
      <c r="AZ2" s="2"/>
      <c r="BA2" s="2"/>
      <c r="BB2" s="2"/>
      <c r="BC2" s="2"/>
      <c r="BD2" s="40"/>
      <c r="BE2" s="40"/>
      <c r="BF2" s="40"/>
      <c r="BG2" s="40"/>
      <c r="BH2" s="40"/>
      <c r="BI2" s="40"/>
      <c r="BJ2" s="40"/>
      <c r="BK2" s="2"/>
    </row>
    <row r="3" spans="1:63" ht="16" customHeight="1" x14ac:dyDescent="0.2">
      <c r="A3" s="291" t="s">
        <v>67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  <c r="Y3" s="291"/>
      <c r="Z3" s="291"/>
      <c r="AA3" s="291"/>
      <c r="AB3" s="291"/>
      <c r="AC3" s="291"/>
      <c r="AD3" s="291"/>
      <c r="AE3" s="291"/>
      <c r="AF3" s="291"/>
      <c r="AG3" s="291"/>
      <c r="AH3" s="2"/>
      <c r="AI3" s="2"/>
      <c r="AJ3" s="2"/>
      <c r="AK3" s="2"/>
      <c r="AL3" s="2"/>
      <c r="AM3" s="2"/>
      <c r="AN3" s="2"/>
      <c r="AO3" s="4"/>
      <c r="AP3" s="2"/>
      <c r="AQ3" s="2"/>
      <c r="AR3" s="2"/>
      <c r="AS3" s="2"/>
      <c r="AT3" s="2"/>
      <c r="AU3" s="4"/>
      <c r="AV3" s="4"/>
      <c r="AW3" s="4"/>
      <c r="AX3" s="4"/>
      <c r="AY3" s="4"/>
      <c r="AZ3" s="4"/>
      <c r="BA3" s="4"/>
      <c r="BB3" s="2"/>
      <c r="BC3" s="2"/>
      <c r="BD3" s="40"/>
      <c r="BE3" s="40"/>
      <c r="BF3" s="40"/>
      <c r="BG3" s="40"/>
      <c r="BH3" s="40"/>
      <c r="BI3" s="40"/>
      <c r="BJ3" s="40"/>
      <c r="BK3" s="2"/>
    </row>
    <row r="4" spans="1:63" ht="15" x14ac:dyDescent="0.2">
      <c r="A4" s="7"/>
      <c r="B4" s="292" t="s">
        <v>278</v>
      </c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6"/>
      <c r="R4" s="40"/>
      <c r="S4" s="292" t="s">
        <v>279</v>
      </c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"/>
      <c r="AI4" s="2"/>
      <c r="AJ4" s="291" t="s">
        <v>66</v>
      </c>
      <c r="AK4" s="291"/>
      <c r="AL4" s="291"/>
      <c r="AM4" s="291"/>
      <c r="AN4" s="291"/>
      <c r="AO4" s="291"/>
      <c r="AP4" s="291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40"/>
      <c r="BE4" s="40"/>
      <c r="BF4" s="40"/>
      <c r="BG4" s="40"/>
      <c r="BH4" s="40"/>
      <c r="BI4" s="40"/>
      <c r="BJ4" s="40"/>
      <c r="BK4" s="2"/>
    </row>
    <row r="5" spans="1:63" ht="26" customHeight="1" x14ac:dyDescent="0.2">
      <c r="A5" s="140" t="s">
        <v>37</v>
      </c>
      <c r="B5" s="144" t="s">
        <v>3</v>
      </c>
      <c r="C5" s="123" t="s">
        <v>26</v>
      </c>
      <c r="D5" s="122" t="s">
        <v>27</v>
      </c>
      <c r="E5" s="122" t="s">
        <v>28</v>
      </c>
      <c r="F5" s="122" t="s">
        <v>29</v>
      </c>
      <c r="G5" s="122" t="s">
        <v>30</v>
      </c>
      <c r="H5" s="122" t="s">
        <v>31</v>
      </c>
      <c r="I5" s="122" t="s">
        <v>32</v>
      </c>
      <c r="J5" s="122" t="s">
        <v>33</v>
      </c>
      <c r="K5" s="122" t="s">
        <v>34</v>
      </c>
      <c r="L5" s="122" t="s">
        <v>35</v>
      </c>
      <c r="M5" s="122" t="s">
        <v>125</v>
      </c>
      <c r="N5" s="122" t="s">
        <v>126</v>
      </c>
      <c r="O5" s="122" t="s">
        <v>127</v>
      </c>
      <c r="P5" s="141" t="s">
        <v>112</v>
      </c>
      <c r="Q5" s="102"/>
      <c r="R5" s="140" t="s">
        <v>37</v>
      </c>
      <c r="S5" s="147" t="s">
        <v>274</v>
      </c>
      <c r="T5" s="123" t="s">
        <v>36</v>
      </c>
      <c r="U5" s="122" t="s">
        <v>73</v>
      </c>
      <c r="V5" s="122" t="s">
        <v>75</v>
      </c>
      <c r="W5" s="122" t="s">
        <v>78</v>
      </c>
      <c r="X5" s="122" t="s">
        <v>77</v>
      </c>
      <c r="Y5" s="122" t="s">
        <v>90</v>
      </c>
      <c r="Z5" s="122" t="s">
        <v>92</v>
      </c>
      <c r="AA5" s="122" t="s">
        <v>93</v>
      </c>
      <c r="AB5" s="122" t="s">
        <v>106</v>
      </c>
      <c r="AC5" s="122" t="s">
        <v>107</v>
      </c>
      <c r="AD5" s="122" t="s">
        <v>125</v>
      </c>
      <c r="AE5" s="122" t="s">
        <v>126</v>
      </c>
      <c r="AF5" s="122" t="s">
        <v>127</v>
      </c>
      <c r="AG5" s="141" t="s">
        <v>112</v>
      </c>
      <c r="AH5" s="2"/>
      <c r="AI5" s="2"/>
      <c r="AJ5" s="38" t="s">
        <v>41</v>
      </c>
      <c r="AK5" s="38" t="s">
        <v>42</v>
      </c>
      <c r="AL5" s="38" t="s">
        <v>43</v>
      </c>
      <c r="AM5" s="41" t="s">
        <v>44</v>
      </c>
      <c r="AN5" s="169" t="s">
        <v>45</v>
      </c>
      <c r="AO5" s="169"/>
      <c r="AP5" s="41" t="s">
        <v>61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40"/>
      <c r="BE5" s="40"/>
      <c r="BF5" s="40"/>
      <c r="BG5" s="40"/>
      <c r="BH5" s="40"/>
      <c r="BI5" s="40"/>
      <c r="BJ5" s="40"/>
      <c r="BK5" s="2"/>
    </row>
    <row r="6" spans="1:63" x14ac:dyDescent="0.2">
      <c r="A6" s="133" t="s">
        <v>16</v>
      </c>
      <c r="B6" s="145">
        <f>HOUR(AL104)*60+MINUTE(AL104)</f>
        <v>18</v>
      </c>
      <c r="C6" s="135">
        <v>24</v>
      </c>
      <c r="D6" s="49">
        <v>35</v>
      </c>
      <c r="E6" s="49">
        <v>69</v>
      </c>
      <c r="F6" s="49">
        <v>17</v>
      </c>
      <c r="G6" s="49">
        <v>50</v>
      </c>
      <c r="H6" s="49">
        <v>211</v>
      </c>
      <c r="I6" s="49">
        <v>56</v>
      </c>
      <c r="J6" s="49">
        <v>30</v>
      </c>
      <c r="K6" s="49">
        <v>59</v>
      </c>
      <c r="L6" s="49">
        <v>106</v>
      </c>
      <c r="M6" s="47">
        <v>17</v>
      </c>
      <c r="N6" s="47">
        <v>69</v>
      </c>
      <c r="O6" s="131">
        <f>(SUM(C6:G6)+SUM(I6:L6))/9</f>
        <v>49.555555555555557</v>
      </c>
      <c r="P6" s="132">
        <f t="shared" ref="P6:P8" si="0">SUM(B6:L6)/10</f>
        <v>67.5</v>
      </c>
      <c r="Q6" s="103"/>
      <c r="R6" s="133" t="s">
        <v>16</v>
      </c>
      <c r="S6" s="148">
        <f>HOUR(AL79)*60+MINUTE(AL79)</f>
        <v>0</v>
      </c>
      <c r="T6" s="135">
        <v>20</v>
      </c>
      <c r="U6" s="49">
        <v>35</v>
      </c>
      <c r="V6" s="49">
        <v>69</v>
      </c>
      <c r="W6" s="49">
        <v>45</v>
      </c>
      <c r="X6" s="49">
        <v>21</v>
      </c>
      <c r="Y6" s="49">
        <v>31</v>
      </c>
      <c r="Z6" s="49">
        <v>43</v>
      </c>
      <c r="AA6" s="49">
        <v>20</v>
      </c>
      <c r="AB6" s="49">
        <v>38</v>
      </c>
      <c r="AC6" s="49">
        <v>30</v>
      </c>
      <c r="AD6" s="158">
        <f>21</f>
        <v>21</v>
      </c>
      <c r="AE6" s="158">
        <v>69</v>
      </c>
      <c r="AF6" s="120">
        <f>SUM(Z6:AB6)/3</f>
        <v>33.666666666666664</v>
      </c>
      <c r="AG6" s="120">
        <f>SUM(S6:AC6)/11</f>
        <v>32</v>
      </c>
      <c r="AH6" s="2"/>
      <c r="AI6" s="2"/>
      <c r="AJ6" s="5"/>
      <c r="AK6" s="5"/>
      <c r="AL6" s="5"/>
      <c r="AM6" s="22"/>
      <c r="AN6" s="170" t="s">
        <v>46</v>
      </c>
      <c r="AO6" s="170" t="s">
        <v>47</v>
      </c>
      <c r="AP6" s="2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40"/>
      <c r="BE6" s="40"/>
      <c r="BF6" s="40"/>
      <c r="BG6" s="40"/>
      <c r="BH6" s="40"/>
      <c r="BI6" s="40"/>
      <c r="BJ6" s="40"/>
      <c r="BK6" s="2"/>
    </row>
    <row r="7" spans="1:63" x14ac:dyDescent="0.2">
      <c r="A7" s="133" t="s">
        <v>17</v>
      </c>
      <c r="B7" s="145">
        <f>HOUR(AN104)*60+MINUTE(AN104)</f>
        <v>0</v>
      </c>
      <c r="C7" s="136">
        <v>42</v>
      </c>
      <c r="D7" s="91">
        <v>26</v>
      </c>
      <c r="E7" s="97">
        <v>3</v>
      </c>
      <c r="F7" s="97">
        <v>39</v>
      </c>
      <c r="G7" s="187">
        <v>15</v>
      </c>
      <c r="H7" s="91">
        <v>15</v>
      </c>
      <c r="I7" s="91">
        <v>3</v>
      </c>
      <c r="J7" s="91">
        <v>23</v>
      </c>
      <c r="K7" s="91">
        <v>4</v>
      </c>
      <c r="L7" s="91">
        <v>2</v>
      </c>
      <c r="M7" s="132">
        <v>2</v>
      </c>
      <c r="N7" s="132">
        <v>42</v>
      </c>
      <c r="O7" s="131">
        <f>(SUM(C7:G7)+SUM(I7:L7))/9</f>
        <v>17.444444444444443</v>
      </c>
      <c r="P7" s="132">
        <f t="shared" si="0"/>
        <v>17.2</v>
      </c>
      <c r="Q7" s="103"/>
      <c r="R7" s="133" t="s">
        <v>17</v>
      </c>
      <c r="S7" s="148">
        <f>HOUR(AN79)*60+MINUTE(AN79)</f>
        <v>27</v>
      </c>
      <c r="T7" s="159">
        <v>220</v>
      </c>
      <c r="U7" s="100">
        <v>205</v>
      </c>
      <c r="V7" s="100">
        <v>104</v>
      </c>
      <c r="W7" s="97">
        <v>195</v>
      </c>
      <c r="X7" s="91">
        <v>219</v>
      </c>
      <c r="Y7" s="91">
        <v>59</v>
      </c>
      <c r="Z7" s="91">
        <v>53</v>
      </c>
      <c r="AA7" s="100">
        <v>171</v>
      </c>
      <c r="AB7" s="100">
        <v>90</v>
      </c>
      <c r="AC7" s="100">
        <v>210</v>
      </c>
      <c r="AD7" s="158">
        <v>53</v>
      </c>
      <c r="AE7" s="158">
        <v>205</v>
      </c>
      <c r="AF7" s="120">
        <f t="shared" ref="AF7:AF8" si="1">SUM(Z7:AB7)/3</f>
        <v>104.66666666666667</v>
      </c>
      <c r="AG7" s="120">
        <f>SUM(S7:AC7)/11</f>
        <v>141.18181818181819</v>
      </c>
      <c r="AH7" s="2"/>
      <c r="AI7" s="2"/>
      <c r="AJ7" s="38" t="s">
        <v>13</v>
      </c>
      <c r="AK7" s="38" t="s">
        <v>26</v>
      </c>
      <c r="AL7" s="38" t="s">
        <v>57</v>
      </c>
      <c r="AM7" s="41" t="s">
        <v>91</v>
      </c>
      <c r="AN7" s="42" t="s">
        <v>56</v>
      </c>
      <c r="AO7" s="42" t="s">
        <v>53</v>
      </c>
      <c r="AP7" s="38" t="s">
        <v>11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40"/>
      <c r="BE7" s="40"/>
      <c r="BF7" s="40"/>
      <c r="BG7" s="40"/>
      <c r="BH7" s="40"/>
      <c r="BI7" s="40"/>
      <c r="BJ7" s="40"/>
      <c r="BK7" s="2"/>
    </row>
    <row r="8" spans="1:63" x14ac:dyDescent="0.2">
      <c r="A8" s="133" t="s">
        <v>280</v>
      </c>
      <c r="B8" s="145">
        <f>HOUR(AP104)*60+MINUTE(AP104)</f>
        <v>2</v>
      </c>
      <c r="C8" s="136">
        <v>16</v>
      </c>
      <c r="D8" s="91">
        <v>27</v>
      </c>
      <c r="E8" s="97">
        <v>5</v>
      </c>
      <c r="F8" s="97">
        <v>12</v>
      </c>
      <c r="G8" s="187">
        <v>16</v>
      </c>
      <c r="H8" s="91">
        <v>14</v>
      </c>
      <c r="I8" s="91">
        <v>28</v>
      </c>
      <c r="J8" s="91">
        <v>30</v>
      </c>
      <c r="K8" s="91">
        <v>10</v>
      </c>
      <c r="L8" s="91">
        <v>5</v>
      </c>
      <c r="M8" s="132">
        <v>5</v>
      </c>
      <c r="N8" s="132">
        <v>30</v>
      </c>
      <c r="O8" s="131">
        <f t="shared" ref="O7:O8" si="2">(SUM(C8:G8)+SUM(I8:L8))/9</f>
        <v>16.555555555555557</v>
      </c>
      <c r="P8" s="132">
        <f t="shared" si="0"/>
        <v>16.5</v>
      </c>
      <c r="Q8" s="103"/>
      <c r="R8" s="133" t="s">
        <v>280</v>
      </c>
      <c r="S8" s="148">
        <f>HOUR(AP79)*60+MINUTE(AP79)</f>
        <v>0</v>
      </c>
      <c r="T8" s="159">
        <v>0</v>
      </c>
      <c r="U8" s="100">
        <v>0</v>
      </c>
      <c r="V8" s="100">
        <v>8</v>
      </c>
      <c r="W8" s="97">
        <v>0</v>
      </c>
      <c r="X8" s="91">
        <v>0</v>
      </c>
      <c r="Y8" s="100">
        <v>24</v>
      </c>
      <c r="Z8" s="100">
        <v>8</v>
      </c>
      <c r="AA8" s="100">
        <v>3</v>
      </c>
      <c r="AB8" s="100">
        <v>3</v>
      </c>
      <c r="AC8" s="100">
        <v>0</v>
      </c>
      <c r="AD8" s="158">
        <v>8</v>
      </c>
      <c r="AE8" s="158">
        <v>24</v>
      </c>
      <c r="AF8" s="120">
        <f t="shared" si="1"/>
        <v>4.666666666666667</v>
      </c>
      <c r="AG8" s="120">
        <f>SUM(S8:AC8)/11</f>
        <v>4.1818181818181817</v>
      </c>
      <c r="AH8" s="2"/>
      <c r="AI8" s="2"/>
      <c r="AJ8" s="39"/>
      <c r="AK8" s="5" t="s">
        <v>27</v>
      </c>
      <c r="AL8" s="5" t="s">
        <v>54</v>
      </c>
      <c r="AM8" s="5" t="s">
        <v>118</v>
      </c>
      <c r="AN8" s="29" t="s">
        <v>50</v>
      </c>
      <c r="AO8" s="29" t="s">
        <v>56</v>
      </c>
      <c r="AP8" s="5" t="s">
        <v>64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40"/>
      <c r="BE8" s="40"/>
      <c r="BF8" s="40"/>
      <c r="BG8" s="40"/>
      <c r="BH8" s="40"/>
      <c r="BI8" s="40"/>
      <c r="BJ8" s="40"/>
      <c r="BK8" s="2"/>
    </row>
    <row r="9" spans="1:63" x14ac:dyDescent="0.2">
      <c r="A9" s="134" t="s">
        <v>4</v>
      </c>
      <c r="B9" s="146">
        <f t="shared" ref="B9:L9" si="3">SUM(B6:B8)</f>
        <v>20</v>
      </c>
      <c r="C9" s="160">
        <f t="shared" si="3"/>
        <v>82</v>
      </c>
      <c r="D9" s="112">
        <f t="shared" si="3"/>
        <v>88</v>
      </c>
      <c r="E9" s="104">
        <f t="shared" si="3"/>
        <v>77</v>
      </c>
      <c r="F9" s="104">
        <f t="shared" si="3"/>
        <v>68</v>
      </c>
      <c r="G9" s="112">
        <f t="shared" si="3"/>
        <v>81</v>
      </c>
      <c r="H9" s="112">
        <f t="shared" si="3"/>
        <v>240</v>
      </c>
      <c r="I9" s="112">
        <f t="shared" si="3"/>
        <v>87</v>
      </c>
      <c r="J9" s="104">
        <f t="shared" si="3"/>
        <v>83</v>
      </c>
      <c r="K9" s="112">
        <f t="shared" si="3"/>
        <v>73</v>
      </c>
      <c r="L9" s="112">
        <f t="shared" si="3"/>
        <v>113</v>
      </c>
      <c r="M9" s="161"/>
      <c r="N9" s="161"/>
      <c r="O9" s="131">
        <f>SUM(O6:O8)</f>
        <v>83.555555555555557</v>
      </c>
      <c r="P9" s="132">
        <f>SUM(B9:L9)/10</f>
        <v>101.2</v>
      </c>
      <c r="Q9" s="103"/>
      <c r="R9" s="134" t="s">
        <v>4</v>
      </c>
      <c r="S9" s="145">
        <f t="shared" ref="S9:AC9" si="4">SUM(S6:S8)</f>
        <v>27</v>
      </c>
      <c r="T9" s="139">
        <f t="shared" si="4"/>
        <v>240</v>
      </c>
      <c r="U9" s="101">
        <f t="shared" si="4"/>
        <v>240</v>
      </c>
      <c r="V9" s="101">
        <f t="shared" si="4"/>
        <v>181</v>
      </c>
      <c r="W9" s="101">
        <f t="shared" si="4"/>
        <v>240</v>
      </c>
      <c r="X9" s="101">
        <f t="shared" si="4"/>
        <v>240</v>
      </c>
      <c r="Y9" s="101">
        <f t="shared" si="4"/>
        <v>114</v>
      </c>
      <c r="Z9" s="101">
        <f t="shared" si="4"/>
        <v>104</v>
      </c>
      <c r="AA9" s="117">
        <f t="shared" si="4"/>
        <v>194</v>
      </c>
      <c r="AB9" s="117">
        <f t="shared" si="4"/>
        <v>131</v>
      </c>
      <c r="AC9" s="117">
        <f t="shared" si="4"/>
        <v>240</v>
      </c>
      <c r="AD9" s="158"/>
      <c r="AE9" s="158"/>
      <c r="AF9" s="120">
        <f>SUM(AF6:AF8)</f>
        <v>143</v>
      </c>
      <c r="AG9" s="120">
        <f>SUM(S9:AC9)/11</f>
        <v>177.36363636363637</v>
      </c>
      <c r="AH9" s="2"/>
      <c r="AI9" s="2"/>
      <c r="AJ9" s="40"/>
      <c r="AK9" s="5" t="s">
        <v>28</v>
      </c>
      <c r="AL9" s="5" t="s">
        <v>48</v>
      </c>
      <c r="AM9" s="22" t="s">
        <v>116</v>
      </c>
      <c r="AN9" s="29" t="s">
        <v>50</v>
      </c>
      <c r="AO9" s="29" t="s">
        <v>50</v>
      </c>
      <c r="AP9" s="5" t="s">
        <v>7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40"/>
      <c r="BE9" s="40"/>
      <c r="BF9" s="40"/>
      <c r="BG9" s="40"/>
      <c r="BH9" s="40"/>
      <c r="BI9" s="40"/>
      <c r="BJ9" s="40"/>
      <c r="BK9" s="2"/>
    </row>
    <row r="10" spans="1:63" x14ac:dyDescent="0.2">
      <c r="A10" s="17"/>
      <c r="B10" s="40"/>
      <c r="C10" s="6" t="s">
        <v>11</v>
      </c>
      <c r="D10" s="6" t="s">
        <v>12</v>
      </c>
      <c r="E10" s="6" t="s">
        <v>7</v>
      </c>
      <c r="F10" s="6" t="s">
        <v>74</v>
      </c>
      <c r="G10" s="6" t="s">
        <v>76</v>
      </c>
      <c r="H10" s="6" t="s">
        <v>72</v>
      </c>
      <c r="I10" s="6" t="s">
        <v>103</v>
      </c>
      <c r="J10" s="6" t="s">
        <v>8</v>
      </c>
      <c r="K10" s="6" t="s">
        <v>105</v>
      </c>
      <c r="L10" s="6" t="s">
        <v>109</v>
      </c>
      <c r="M10" s="40"/>
      <c r="N10" s="40"/>
      <c r="O10" s="40"/>
      <c r="P10" s="40"/>
      <c r="Q10" s="43"/>
      <c r="R10" s="2"/>
      <c r="S10" s="2"/>
      <c r="T10" s="6" t="s">
        <v>108</v>
      </c>
      <c r="U10" s="6" t="s">
        <v>15</v>
      </c>
      <c r="V10" s="6" t="s">
        <v>10</v>
      </c>
      <c r="W10" s="6" t="s">
        <v>5</v>
      </c>
      <c r="X10" s="6" t="s">
        <v>6</v>
      </c>
      <c r="Y10" s="6" t="s">
        <v>9</v>
      </c>
      <c r="Z10" s="6" t="s">
        <v>88</v>
      </c>
      <c r="AA10" s="6" t="s">
        <v>104</v>
      </c>
      <c r="AB10" s="6" t="s">
        <v>94</v>
      </c>
      <c r="AC10" s="6" t="s">
        <v>124</v>
      </c>
      <c r="AD10" s="2"/>
      <c r="AE10" s="2"/>
      <c r="AF10" s="2"/>
      <c r="AG10" s="2"/>
      <c r="AH10" s="2"/>
      <c r="AI10" s="2"/>
      <c r="AJ10" s="40"/>
      <c r="AK10" s="5" t="s">
        <v>29</v>
      </c>
      <c r="AL10" s="5" t="s">
        <v>57</v>
      </c>
      <c r="AM10" s="5" t="s">
        <v>116</v>
      </c>
      <c r="AN10" s="29" t="s">
        <v>50</v>
      </c>
      <c r="AO10" s="29" t="s">
        <v>56</v>
      </c>
      <c r="AP10" s="5" t="s">
        <v>89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40"/>
      <c r="BE10" s="40"/>
      <c r="BF10" s="40"/>
      <c r="BG10" s="40"/>
      <c r="BH10" s="40"/>
      <c r="BI10" s="40"/>
      <c r="BJ10" s="40"/>
      <c r="BK10" s="2"/>
    </row>
    <row r="11" spans="1:63" ht="16" customHeight="1" x14ac:dyDescent="0.2">
      <c r="A11" s="17"/>
      <c r="B11" s="40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40"/>
      <c r="N11" s="40"/>
      <c r="O11" s="40"/>
      <c r="P11" s="40"/>
      <c r="Q11" s="43"/>
      <c r="R11" s="2"/>
      <c r="S11" s="2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"/>
      <c r="AE11" s="2"/>
      <c r="AF11" s="2"/>
      <c r="AG11" s="2"/>
      <c r="AH11" s="2"/>
      <c r="AI11" s="2"/>
      <c r="AJ11" s="171"/>
      <c r="AK11" s="5" t="s">
        <v>30</v>
      </c>
      <c r="AL11" s="5" t="s">
        <v>57</v>
      </c>
      <c r="AM11" s="5" t="s">
        <v>116</v>
      </c>
      <c r="AN11" s="29" t="s">
        <v>50</v>
      </c>
      <c r="AO11" s="29" t="s">
        <v>53</v>
      </c>
      <c r="AP11" s="5" t="s">
        <v>76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40"/>
      <c r="BE11" s="40"/>
      <c r="BF11" s="40"/>
      <c r="BG11" s="40"/>
      <c r="BH11" s="40"/>
      <c r="BI11" s="40"/>
      <c r="BJ11" s="40"/>
      <c r="BK11" s="2"/>
    </row>
    <row r="12" spans="1:63" ht="16" customHeight="1" x14ac:dyDescent="0.2">
      <c r="A12" s="294" t="s">
        <v>123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"/>
      <c r="AI12" s="2"/>
      <c r="AJ12" s="40"/>
      <c r="AK12" s="5" t="s">
        <v>31</v>
      </c>
      <c r="AL12" s="5" t="s">
        <v>57</v>
      </c>
      <c r="AM12" s="5" t="s">
        <v>116</v>
      </c>
      <c r="AN12" s="29" t="s">
        <v>50</v>
      </c>
      <c r="AO12" s="29" t="s">
        <v>53</v>
      </c>
      <c r="AP12" s="5" t="s">
        <v>72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40"/>
      <c r="BE12" s="40"/>
      <c r="BF12" s="40"/>
      <c r="BG12" s="40"/>
      <c r="BH12" s="40"/>
      <c r="BI12" s="40"/>
      <c r="BJ12" s="40"/>
      <c r="BK12" s="2"/>
    </row>
    <row r="13" spans="1:63" ht="16" customHeight="1" x14ac:dyDescent="0.2">
      <c r="A13" s="295" t="s">
        <v>111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111"/>
      <c r="N13" s="111"/>
      <c r="O13" s="110"/>
      <c r="P13" s="40"/>
      <c r="Q13" s="43"/>
      <c r="R13" s="295" t="s">
        <v>111</v>
      </c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5"/>
      <c r="AD13" s="110"/>
      <c r="AE13" s="110"/>
      <c r="AF13" s="110"/>
      <c r="AG13" s="110"/>
      <c r="AH13" s="2"/>
      <c r="AI13" s="2"/>
      <c r="AJ13" s="40"/>
      <c r="AK13" s="5" t="s">
        <v>32</v>
      </c>
      <c r="AL13" s="172" t="s">
        <v>48</v>
      </c>
      <c r="AM13" s="5" t="s">
        <v>65</v>
      </c>
      <c r="AN13" s="29" t="s">
        <v>50</v>
      </c>
      <c r="AO13" s="29" t="s">
        <v>50</v>
      </c>
      <c r="AP13" s="5" t="s">
        <v>103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40"/>
      <c r="BE13" s="40"/>
      <c r="BF13" s="40"/>
      <c r="BG13" s="40"/>
      <c r="BH13" s="40"/>
      <c r="BI13" s="40"/>
      <c r="BJ13" s="40"/>
      <c r="BK13" s="2"/>
    </row>
    <row r="14" spans="1:63" x14ac:dyDescent="0.2">
      <c r="A14" s="122" t="s">
        <v>37</v>
      </c>
      <c r="B14" s="122" t="s">
        <v>36</v>
      </c>
      <c r="C14" s="122" t="s">
        <v>73</v>
      </c>
      <c r="D14" s="122" t="s">
        <v>75</v>
      </c>
      <c r="E14" s="122" t="s">
        <v>78</v>
      </c>
      <c r="F14" s="122" t="s">
        <v>77</v>
      </c>
      <c r="G14" s="122" t="s">
        <v>90</v>
      </c>
      <c r="H14" s="122" t="s">
        <v>92</v>
      </c>
      <c r="I14" s="122" t="s">
        <v>93</v>
      </c>
      <c r="J14" s="122" t="s">
        <v>106</v>
      </c>
      <c r="K14" s="122" t="s">
        <v>107</v>
      </c>
      <c r="L14" s="122" t="s">
        <v>110</v>
      </c>
      <c r="M14" s="122" t="s">
        <v>130</v>
      </c>
      <c r="N14" s="6"/>
      <c r="O14" s="40"/>
      <c r="P14" s="6"/>
      <c r="Q14" s="2"/>
      <c r="R14" s="36" t="s">
        <v>37</v>
      </c>
      <c r="S14" s="122" t="s">
        <v>79</v>
      </c>
      <c r="T14" s="36" t="s">
        <v>80</v>
      </c>
      <c r="U14" s="36" t="s">
        <v>81</v>
      </c>
      <c r="V14" s="36" t="s">
        <v>82</v>
      </c>
      <c r="W14" s="36" t="s">
        <v>83</v>
      </c>
      <c r="X14" s="36" t="s">
        <v>84</v>
      </c>
      <c r="Y14" s="36" t="s">
        <v>85</v>
      </c>
      <c r="Z14" s="36" t="s">
        <v>86</v>
      </c>
      <c r="AA14" s="36" t="s">
        <v>87</v>
      </c>
      <c r="AB14" s="123" t="s">
        <v>35</v>
      </c>
      <c r="AC14" s="123" t="s">
        <v>110</v>
      </c>
      <c r="AD14" s="122" t="s">
        <v>130</v>
      </c>
      <c r="AE14" s="2"/>
      <c r="AF14" s="2"/>
      <c r="AG14" s="2"/>
      <c r="AH14" s="2"/>
      <c r="AI14" s="2"/>
      <c r="AJ14" s="40"/>
      <c r="AK14" s="5" t="s">
        <v>33</v>
      </c>
      <c r="AL14" s="172" t="s">
        <v>48</v>
      </c>
      <c r="AM14" s="5" t="s">
        <v>117</v>
      </c>
      <c r="AN14" s="173" t="s">
        <v>50</v>
      </c>
      <c r="AO14" s="174" t="s">
        <v>60</v>
      </c>
      <c r="AP14" s="5" t="s">
        <v>8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40"/>
      <c r="BE14" s="40"/>
      <c r="BF14" s="40"/>
      <c r="BG14" s="40"/>
      <c r="BH14" s="40"/>
      <c r="BI14" s="40"/>
      <c r="BJ14" s="40"/>
      <c r="BK14" s="2"/>
    </row>
    <row r="15" spans="1:63" x14ac:dyDescent="0.2">
      <c r="A15" s="128" t="s">
        <v>16</v>
      </c>
      <c r="B15" s="118">
        <f t="shared" ref="B15:K15" si="5">(C6-$O$6)^2</f>
        <v>653.08641975308649</v>
      </c>
      <c r="C15" s="118">
        <f t="shared" si="5"/>
        <v>211.86419753086423</v>
      </c>
      <c r="D15" s="118">
        <f t="shared" si="5"/>
        <v>378.08641975308637</v>
      </c>
      <c r="E15" s="118">
        <f t="shared" si="5"/>
        <v>1059.8641975308642</v>
      </c>
      <c r="F15" s="118">
        <f t="shared" si="5"/>
        <v>0.19753086419752947</v>
      </c>
      <c r="G15" s="118">
        <f t="shared" si="5"/>
        <v>26064.308641975313</v>
      </c>
      <c r="H15" s="118">
        <f t="shared" si="5"/>
        <v>41.530864197530846</v>
      </c>
      <c r="I15" s="118">
        <f t="shared" si="5"/>
        <v>382.4197530864198</v>
      </c>
      <c r="J15" s="118">
        <f t="shared" si="5"/>
        <v>89.197530864197503</v>
      </c>
      <c r="K15" s="118">
        <f t="shared" si="5"/>
        <v>3185.9753086419751</v>
      </c>
      <c r="L15" s="99">
        <f>SUM(B15:K15)/10</f>
        <v>3206.6530864197534</v>
      </c>
      <c r="M15" s="99">
        <f>SQRT(L15)</f>
        <v>56.627317492706233</v>
      </c>
      <c r="N15" s="98"/>
      <c r="O15" s="40"/>
      <c r="P15" s="87"/>
      <c r="Q15" s="6"/>
      <c r="R15" s="129" t="s">
        <v>16</v>
      </c>
      <c r="S15" s="118">
        <f t="shared" ref="S15:AB15" si="6">(T6-$AF$6)^2</f>
        <v>186.77777777777771</v>
      </c>
      <c r="T15" s="118">
        <f t="shared" si="6"/>
        <v>1.7777777777777841</v>
      </c>
      <c r="U15" s="118">
        <f t="shared" si="6"/>
        <v>1248.4444444444446</v>
      </c>
      <c r="V15" s="118">
        <f t="shared" si="6"/>
        <v>128.44444444444449</v>
      </c>
      <c r="W15" s="118">
        <f t="shared" si="6"/>
        <v>160.44444444444437</v>
      </c>
      <c r="X15" s="118">
        <f t="shared" si="6"/>
        <v>7.1111111111110983</v>
      </c>
      <c r="Y15" s="118">
        <f t="shared" si="6"/>
        <v>87.111111111111157</v>
      </c>
      <c r="Z15" s="118">
        <f t="shared" si="6"/>
        <v>186.77777777777771</v>
      </c>
      <c r="AA15" s="118">
        <f t="shared" si="6"/>
        <v>18.7777777777778</v>
      </c>
      <c r="AB15" s="118">
        <f t="shared" si="6"/>
        <v>13.444444444444427</v>
      </c>
      <c r="AC15" s="124">
        <f>SUM(S15:AB15)/10</f>
        <v>203.9111111111111</v>
      </c>
      <c r="AD15" s="99">
        <f>SQRT(AC15)</f>
        <v>14.279744784522975</v>
      </c>
      <c r="AE15" s="2"/>
      <c r="AF15" s="2"/>
      <c r="AG15" s="2"/>
      <c r="AH15" s="2"/>
      <c r="AI15" s="2"/>
      <c r="AJ15" s="40"/>
      <c r="AK15" s="5" t="s">
        <v>34</v>
      </c>
      <c r="AL15" s="5" t="s">
        <v>96</v>
      </c>
      <c r="AM15" s="5" t="s">
        <v>95</v>
      </c>
      <c r="AN15" s="29" t="s">
        <v>50</v>
      </c>
      <c r="AO15" s="29" t="s">
        <v>50</v>
      </c>
      <c r="AP15" s="5" t="s">
        <v>105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40"/>
      <c r="BE15" s="40"/>
      <c r="BF15" s="40"/>
      <c r="BG15" s="40"/>
      <c r="BH15" s="40"/>
      <c r="BI15" s="40"/>
      <c r="BJ15" s="40"/>
      <c r="BK15" s="2"/>
    </row>
    <row r="16" spans="1:63" x14ac:dyDescent="0.2">
      <c r="A16" s="128" t="s">
        <v>17</v>
      </c>
      <c r="B16" s="118">
        <f t="shared" ref="B16:K16" si="7">(C7-$O$7)^2</f>
        <v>602.9753086419754</v>
      </c>
      <c r="C16" s="118">
        <f t="shared" si="7"/>
        <v>73.19753086419756</v>
      </c>
      <c r="D16" s="118">
        <f t="shared" si="7"/>
        <v>208.64197530864192</v>
      </c>
      <c r="E16" s="118">
        <f t="shared" si="7"/>
        <v>464.64197530864203</v>
      </c>
      <c r="F16" s="118">
        <f t="shared" si="7"/>
        <v>5.9753086419753005</v>
      </c>
      <c r="G16" s="118">
        <f t="shared" si="7"/>
        <v>5.9753086419753005</v>
      </c>
      <c r="H16" s="118">
        <f t="shared" si="7"/>
        <v>208.64197530864192</v>
      </c>
      <c r="I16" s="118">
        <f t="shared" si="7"/>
        <v>30.864197530864214</v>
      </c>
      <c r="J16" s="118">
        <f t="shared" si="7"/>
        <v>180.75308641975303</v>
      </c>
      <c r="K16" s="118">
        <f t="shared" si="7"/>
        <v>238.5308641975308</v>
      </c>
      <c r="L16" s="99">
        <f t="shared" ref="L16:L18" si="8">SUM(B16:K16)/10</f>
        <v>202.01975308641974</v>
      </c>
      <c r="M16" s="99">
        <f>SQRT(L16)</f>
        <v>14.2133652977196</v>
      </c>
      <c r="N16" s="98"/>
      <c r="O16" s="40"/>
      <c r="P16" s="98"/>
      <c r="Q16" s="43"/>
      <c r="R16" s="129" t="s">
        <v>17</v>
      </c>
      <c r="S16" s="118">
        <f t="shared" ref="S16:AB16" si="9">(T7-$AF$7)^2</f>
        <v>13301.777777777777</v>
      </c>
      <c r="T16" s="118">
        <f t="shared" si="9"/>
        <v>10066.777777777777</v>
      </c>
      <c r="U16" s="118">
        <f t="shared" si="9"/>
        <v>0.44444444444445075</v>
      </c>
      <c r="V16" s="118">
        <f t="shared" si="9"/>
        <v>8160.1111111111104</v>
      </c>
      <c r="W16" s="118">
        <f t="shared" si="9"/>
        <v>13072.111111111109</v>
      </c>
      <c r="X16" s="162">
        <f t="shared" si="9"/>
        <v>2085.4444444444448</v>
      </c>
      <c r="Y16" s="162">
        <f t="shared" si="9"/>
        <v>2669.4444444444448</v>
      </c>
      <c r="Z16" s="118">
        <f t="shared" si="9"/>
        <v>4400.1111111111104</v>
      </c>
      <c r="AA16" s="118">
        <f t="shared" si="9"/>
        <v>215.11111111111126</v>
      </c>
      <c r="AB16" s="118">
        <f t="shared" si="9"/>
        <v>11095.111111111109</v>
      </c>
      <c r="AC16" s="124">
        <f>SUM(S16:AB16)/10</f>
        <v>6506.6444444444442</v>
      </c>
      <c r="AD16" s="99">
        <f>SQRT(AC16)</f>
        <v>80.663774052820287</v>
      </c>
      <c r="AE16" s="2"/>
      <c r="AF16" s="2"/>
      <c r="AG16" s="2"/>
      <c r="AH16" s="2"/>
      <c r="AI16" s="2"/>
      <c r="AJ16" s="127"/>
      <c r="AK16" s="30" t="s">
        <v>35</v>
      </c>
      <c r="AL16" s="30" t="s">
        <v>48</v>
      </c>
      <c r="AM16" s="31" t="s">
        <v>116</v>
      </c>
      <c r="AN16" s="157" t="s">
        <v>56</v>
      </c>
      <c r="AO16" s="157" t="s">
        <v>56</v>
      </c>
      <c r="AP16" s="31" t="s">
        <v>109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40"/>
      <c r="BE16" s="40"/>
      <c r="BF16" s="40"/>
      <c r="BG16" s="40"/>
      <c r="BH16" s="40"/>
      <c r="BI16" s="40"/>
      <c r="BJ16" s="40"/>
      <c r="BK16" s="2"/>
    </row>
    <row r="17" spans="1:63" x14ac:dyDescent="0.2">
      <c r="A17" s="128" t="s">
        <v>280</v>
      </c>
      <c r="B17" s="118">
        <f t="shared" ref="B17:K17" si="10">(C8-$O$8)^2</f>
        <v>0.30864197530864373</v>
      </c>
      <c r="C17" s="118">
        <f t="shared" si="10"/>
        <v>109.08641975308639</v>
      </c>
      <c r="D17" s="118">
        <f t="shared" si="10"/>
        <v>133.53086419753089</v>
      </c>
      <c r="E17" s="118">
        <f t="shared" si="10"/>
        <v>20.7530864197531</v>
      </c>
      <c r="F17" s="118">
        <f t="shared" si="10"/>
        <v>0.30864197530864373</v>
      </c>
      <c r="G17" s="118">
        <f t="shared" si="10"/>
        <v>6.5308641975308719</v>
      </c>
      <c r="H17" s="118">
        <f t="shared" si="10"/>
        <v>130.97530864197526</v>
      </c>
      <c r="I17" s="118">
        <f t="shared" si="10"/>
        <v>180.75308641975303</v>
      </c>
      <c r="J17" s="118">
        <f t="shared" si="10"/>
        <v>42.975308641975332</v>
      </c>
      <c r="K17" s="118">
        <f t="shared" si="10"/>
        <v>133.53086419753089</v>
      </c>
      <c r="L17" s="99">
        <f t="shared" si="8"/>
        <v>75.875308641975309</v>
      </c>
      <c r="M17" s="99">
        <f t="shared" ref="M17" si="11">SQRT(L17)</f>
        <v>8.7106434114808824</v>
      </c>
      <c r="N17" s="98"/>
      <c r="O17" s="40"/>
      <c r="P17" s="98"/>
      <c r="Q17" s="43"/>
      <c r="R17" s="129" t="s">
        <v>18</v>
      </c>
      <c r="S17" s="118">
        <f t="shared" ref="S17:AB17" si="12">(T8-$AF$8)^2</f>
        <v>21.777777777777782</v>
      </c>
      <c r="T17" s="118">
        <f t="shared" si="12"/>
        <v>21.777777777777782</v>
      </c>
      <c r="U17" s="118">
        <f t="shared" si="12"/>
        <v>11.111111111111109</v>
      </c>
      <c r="V17" s="118">
        <f t="shared" si="12"/>
        <v>21.777777777777782</v>
      </c>
      <c r="W17" s="118">
        <f t="shared" si="12"/>
        <v>21.777777777777782</v>
      </c>
      <c r="X17" s="118">
        <f t="shared" si="12"/>
        <v>373.77777777777771</v>
      </c>
      <c r="Y17" s="118">
        <f t="shared" si="12"/>
        <v>11.111111111111109</v>
      </c>
      <c r="Z17" s="118">
        <f t="shared" si="12"/>
        <v>2.7777777777777786</v>
      </c>
      <c r="AA17" s="118">
        <f t="shared" si="12"/>
        <v>2.7777777777777786</v>
      </c>
      <c r="AB17" s="118">
        <f t="shared" si="12"/>
        <v>21.777777777777782</v>
      </c>
      <c r="AC17" s="124">
        <f>SUM(S17:AB17)/10</f>
        <v>51.044444444444437</v>
      </c>
      <c r="AD17" s="99">
        <f>SQRT(AC17)</f>
        <v>7.1445394844205623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40"/>
      <c r="BE17" s="40"/>
      <c r="BF17" s="40"/>
      <c r="BG17" s="40"/>
      <c r="BH17" s="40"/>
      <c r="BI17" s="40"/>
      <c r="BJ17" s="40"/>
      <c r="BK17" s="2"/>
    </row>
    <row r="18" spans="1:63" x14ac:dyDescent="0.2">
      <c r="A18" s="47" t="s">
        <v>4</v>
      </c>
      <c r="B18" s="130">
        <f t="shared" ref="B18:K18" si="13">(C9-$O$9)^2</f>
        <v>2.4197530864197581</v>
      </c>
      <c r="C18" s="130">
        <f t="shared" si="13"/>
        <v>19.753086419753071</v>
      </c>
      <c r="D18" s="130">
        <f t="shared" si="13"/>
        <v>42.975308641975332</v>
      </c>
      <c r="E18" s="130">
        <f t="shared" si="13"/>
        <v>241.97530864197535</v>
      </c>
      <c r="F18" s="130">
        <f t="shared" si="13"/>
        <v>6.5308641975308719</v>
      </c>
      <c r="G18" s="130">
        <f t="shared" si="13"/>
        <v>24474.864197530867</v>
      </c>
      <c r="H18" s="130">
        <f t="shared" si="13"/>
        <v>11.864197530864187</v>
      </c>
      <c r="I18" s="130">
        <f t="shared" si="13"/>
        <v>0.30864197530864373</v>
      </c>
      <c r="J18" s="130">
        <f t="shared" si="13"/>
        <v>111.41975308641979</v>
      </c>
      <c r="K18" s="130">
        <f t="shared" si="13"/>
        <v>866.97530864197518</v>
      </c>
      <c r="L18" s="99">
        <f t="shared" si="8"/>
        <v>2577.9086419753089</v>
      </c>
      <c r="M18" s="99">
        <f>SQRT(L18)</f>
        <v>50.773109437726077</v>
      </c>
      <c r="N18" s="98"/>
      <c r="O18" s="40"/>
      <c r="P18" s="98"/>
      <c r="Q18" s="43"/>
      <c r="R18" s="92" t="s">
        <v>4</v>
      </c>
      <c r="S18" s="117">
        <f t="shared" ref="S18:AB18" si="14">SUM(S15:S17)</f>
        <v>13510.333333333332</v>
      </c>
      <c r="T18" s="117">
        <f t="shared" si="14"/>
        <v>10090.333333333332</v>
      </c>
      <c r="U18" s="117">
        <f t="shared" si="14"/>
        <v>1260</v>
      </c>
      <c r="V18" s="117">
        <f t="shared" si="14"/>
        <v>8310.3333333333321</v>
      </c>
      <c r="W18" s="117">
        <f t="shared" si="14"/>
        <v>13254.333333333332</v>
      </c>
      <c r="X18" s="117">
        <f t="shared" si="14"/>
        <v>2466.3333333333339</v>
      </c>
      <c r="Y18" s="117">
        <f t="shared" si="14"/>
        <v>2767.6666666666674</v>
      </c>
      <c r="Z18" s="117">
        <f t="shared" si="14"/>
        <v>4589.6666666666652</v>
      </c>
      <c r="AA18" s="117">
        <f t="shared" si="14"/>
        <v>236.66666666666683</v>
      </c>
      <c r="AB18" s="117">
        <f t="shared" si="14"/>
        <v>11130.333333333332</v>
      </c>
      <c r="AC18" s="99">
        <f>(SUM(S18:W18)+SUM(Y18:AB18))/9</f>
        <v>7238.8518518518504</v>
      </c>
      <c r="AD18" s="99">
        <f>SQRT(AC18)</f>
        <v>85.081442464569506</v>
      </c>
      <c r="AE18" s="2"/>
      <c r="AF18" s="2"/>
      <c r="AG18" s="2"/>
      <c r="AH18" s="2"/>
      <c r="AI18" s="2"/>
      <c r="AJ18" s="5" t="s">
        <v>14</v>
      </c>
      <c r="AK18" s="5" t="s">
        <v>36</v>
      </c>
      <c r="AL18" s="5" t="s">
        <v>57</v>
      </c>
      <c r="AM18" s="22" t="s">
        <v>59</v>
      </c>
      <c r="AN18" s="29" t="s">
        <v>50</v>
      </c>
      <c r="AO18" s="29" t="s">
        <v>56</v>
      </c>
      <c r="AP18" s="22" t="s">
        <v>108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40"/>
      <c r="BE18" s="40"/>
      <c r="BF18" s="40"/>
      <c r="BG18" s="40"/>
      <c r="BH18" s="40"/>
      <c r="BI18" s="40"/>
      <c r="BJ18" s="40"/>
      <c r="BK18" s="2"/>
    </row>
    <row r="19" spans="1:63" ht="16" customHeight="1" x14ac:dyDescent="0.2">
      <c r="A19" s="2"/>
      <c r="B19" s="9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0"/>
      <c r="P19" s="98"/>
      <c r="Q19" s="4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40"/>
      <c r="AD19" s="43"/>
      <c r="AE19" s="43"/>
      <c r="AF19" s="43"/>
      <c r="AG19" s="43"/>
      <c r="AH19" s="2"/>
      <c r="AI19" s="2"/>
      <c r="AJ19" s="5"/>
      <c r="AK19" s="5" t="s">
        <v>73</v>
      </c>
      <c r="AL19" s="5" t="s">
        <v>57</v>
      </c>
      <c r="AM19" s="22" t="s">
        <v>58</v>
      </c>
      <c r="AN19" s="29" t="s">
        <v>56</v>
      </c>
      <c r="AO19" s="29" t="s">
        <v>56</v>
      </c>
      <c r="AP19" s="22" t="s">
        <v>15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40"/>
      <c r="BE19" s="40"/>
      <c r="BF19" s="40"/>
      <c r="BG19" s="40"/>
      <c r="BH19" s="40"/>
      <c r="BI19" s="40"/>
      <c r="BJ19" s="40"/>
      <c r="BK19" s="2"/>
    </row>
    <row r="20" spans="1:63" ht="15" x14ac:dyDescent="0.2">
      <c r="A20" s="294" t="s">
        <v>113</v>
      </c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110"/>
      <c r="P20" s="110"/>
      <c r="Q20" s="43"/>
      <c r="R20" s="294" t="s">
        <v>113</v>
      </c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110"/>
      <c r="AG20" s="110"/>
      <c r="AH20" s="2"/>
      <c r="AI20" s="2"/>
      <c r="AJ20" s="5"/>
      <c r="AK20" s="5" t="s">
        <v>75</v>
      </c>
      <c r="AL20" s="5" t="s">
        <v>54</v>
      </c>
      <c r="AM20" s="22" t="s">
        <v>55</v>
      </c>
      <c r="AN20" s="29" t="s">
        <v>50</v>
      </c>
      <c r="AO20" s="29" t="s">
        <v>56</v>
      </c>
      <c r="AP20" s="22" t="s">
        <v>10</v>
      </c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40"/>
      <c r="BE20" s="40"/>
      <c r="BF20" s="40"/>
      <c r="BG20" s="40"/>
      <c r="BH20" s="40"/>
      <c r="BI20" s="40"/>
      <c r="BJ20" s="40"/>
      <c r="BK20" s="2"/>
    </row>
    <row r="21" spans="1:63" x14ac:dyDescent="0.2">
      <c r="A21" s="95" t="s">
        <v>37</v>
      </c>
      <c r="B21" s="150" t="s">
        <v>3</v>
      </c>
      <c r="C21" s="122" t="s">
        <v>36</v>
      </c>
      <c r="D21" s="122" t="s">
        <v>73</v>
      </c>
      <c r="E21" s="122" t="s">
        <v>75</v>
      </c>
      <c r="F21" s="122" t="s">
        <v>78</v>
      </c>
      <c r="G21" s="122" t="s">
        <v>77</v>
      </c>
      <c r="H21" s="122" t="s">
        <v>90</v>
      </c>
      <c r="I21" s="122" t="s">
        <v>92</v>
      </c>
      <c r="J21" s="122" t="s">
        <v>93</v>
      </c>
      <c r="K21" s="122" t="s">
        <v>106</v>
      </c>
      <c r="L21" s="122" t="s">
        <v>107</v>
      </c>
      <c r="M21" s="122" t="s">
        <v>110</v>
      </c>
      <c r="N21" s="122" t="s">
        <v>114</v>
      </c>
      <c r="O21" s="40"/>
      <c r="P21" s="40"/>
      <c r="Q21" s="6"/>
      <c r="R21" s="142" t="s">
        <v>37</v>
      </c>
      <c r="S21" s="147" t="s">
        <v>273</v>
      </c>
      <c r="T21" s="137" t="s">
        <v>79</v>
      </c>
      <c r="U21" s="121" t="s">
        <v>80</v>
      </c>
      <c r="V21" s="121" t="s">
        <v>81</v>
      </c>
      <c r="W21" s="121" t="s">
        <v>82</v>
      </c>
      <c r="X21" s="121" t="s">
        <v>83</v>
      </c>
      <c r="Y21" s="121" t="s">
        <v>84</v>
      </c>
      <c r="Z21" s="121" t="s">
        <v>85</v>
      </c>
      <c r="AA21" s="121" t="s">
        <v>86</v>
      </c>
      <c r="AB21" s="121" t="s">
        <v>87</v>
      </c>
      <c r="AC21" s="121" t="s">
        <v>35</v>
      </c>
      <c r="AD21" s="121" t="s">
        <v>110</v>
      </c>
      <c r="AE21" s="121" t="s">
        <v>114</v>
      </c>
      <c r="AF21" s="6"/>
      <c r="AG21" s="6"/>
      <c r="AH21" s="2"/>
      <c r="AI21" s="2"/>
      <c r="AJ21" s="5"/>
      <c r="AK21" s="5" t="s">
        <v>78</v>
      </c>
      <c r="AL21" s="5" t="s">
        <v>48</v>
      </c>
      <c r="AM21" s="22" t="s">
        <v>49</v>
      </c>
      <c r="AN21" s="29" t="s">
        <v>50</v>
      </c>
      <c r="AO21" s="29" t="s">
        <v>50</v>
      </c>
      <c r="AP21" s="22" t="s">
        <v>5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40"/>
      <c r="BE21" s="40"/>
      <c r="BF21" s="40"/>
      <c r="BG21" s="40"/>
      <c r="BH21" s="40"/>
      <c r="BI21" s="40"/>
      <c r="BJ21" s="40"/>
      <c r="BK21" s="2"/>
    </row>
    <row r="22" spans="1:63" x14ac:dyDescent="0.2">
      <c r="A22" s="128" t="s">
        <v>16</v>
      </c>
      <c r="B22" s="149">
        <f t="shared" ref="B22:L22" si="15">(B6-$P6)^2</f>
        <v>2450.25</v>
      </c>
      <c r="C22" s="119">
        <f t="shared" si="15"/>
        <v>1892.25</v>
      </c>
      <c r="D22" s="119">
        <f t="shared" si="15"/>
        <v>1056.25</v>
      </c>
      <c r="E22" s="119">
        <f t="shared" si="15"/>
        <v>2.25</v>
      </c>
      <c r="F22" s="119">
        <f t="shared" si="15"/>
        <v>2550.25</v>
      </c>
      <c r="G22" s="119">
        <f t="shared" si="15"/>
        <v>306.25</v>
      </c>
      <c r="H22" s="119">
        <f t="shared" si="15"/>
        <v>20592.25</v>
      </c>
      <c r="I22" s="119">
        <f t="shared" si="15"/>
        <v>132.25</v>
      </c>
      <c r="J22" s="119">
        <f t="shared" si="15"/>
        <v>1406.25</v>
      </c>
      <c r="K22" s="119">
        <f t="shared" si="15"/>
        <v>72.25</v>
      </c>
      <c r="L22" s="119">
        <f t="shared" si="15"/>
        <v>1482.25</v>
      </c>
      <c r="M22" s="99">
        <f>SUM(B22:L22)/11</f>
        <v>2903.8863636363635</v>
      </c>
      <c r="N22" s="99">
        <f>L15-M22</f>
        <v>302.76672278338992</v>
      </c>
      <c r="O22" s="40"/>
      <c r="P22" s="40"/>
      <c r="Q22" s="98"/>
      <c r="R22" s="133" t="s">
        <v>16</v>
      </c>
      <c r="S22" s="148">
        <f t="shared" ref="S22:AC22" si="16">(S6-$AG6)^2</f>
        <v>1024</v>
      </c>
      <c r="T22" s="138">
        <f t="shared" si="16"/>
        <v>144</v>
      </c>
      <c r="U22" s="119">
        <f t="shared" si="16"/>
        <v>9</v>
      </c>
      <c r="V22" s="119">
        <f t="shared" si="16"/>
        <v>1369</v>
      </c>
      <c r="W22" s="119">
        <f t="shared" si="16"/>
        <v>169</v>
      </c>
      <c r="X22" s="119">
        <f t="shared" si="16"/>
        <v>121</v>
      </c>
      <c r="Y22" s="119">
        <f t="shared" si="16"/>
        <v>1</v>
      </c>
      <c r="Z22" s="119">
        <f t="shared" si="16"/>
        <v>121</v>
      </c>
      <c r="AA22" s="119">
        <f t="shared" si="16"/>
        <v>144</v>
      </c>
      <c r="AB22" s="119">
        <f t="shared" si="16"/>
        <v>36</v>
      </c>
      <c r="AC22" s="119">
        <f t="shared" si="16"/>
        <v>4</v>
      </c>
      <c r="AD22" s="120">
        <f>SUM(S22:AC22)/10</f>
        <v>314.2</v>
      </c>
      <c r="AE22" s="99">
        <f>AC15-AD22</f>
        <v>-110.28888888888889</v>
      </c>
      <c r="AF22" s="103"/>
      <c r="AG22" s="103"/>
      <c r="AH22" s="2"/>
      <c r="AI22" s="2"/>
      <c r="AJ22" s="5"/>
      <c r="AK22" s="5" t="s">
        <v>77</v>
      </c>
      <c r="AL22" s="5" t="s">
        <v>48</v>
      </c>
      <c r="AM22" s="22" t="s">
        <v>51</v>
      </c>
      <c r="AN22" s="29" t="s">
        <v>50</v>
      </c>
      <c r="AO22" s="29" t="s">
        <v>50</v>
      </c>
      <c r="AP22" s="22" t="s">
        <v>6</v>
      </c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40"/>
      <c r="BE22" s="40"/>
      <c r="BF22" s="40"/>
      <c r="BG22" s="40"/>
      <c r="BH22" s="40"/>
      <c r="BI22" s="40"/>
      <c r="BJ22" s="40"/>
      <c r="BK22" s="2"/>
    </row>
    <row r="23" spans="1:63" x14ac:dyDescent="0.2">
      <c r="A23" s="128" t="s">
        <v>17</v>
      </c>
      <c r="B23" s="149">
        <f t="shared" ref="B23:L23" si="17">(B7-$P7)^2</f>
        <v>295.83999999999997</v>
      </c>
      <c r="C23" s="119">
        <f t="shared" si="17"/>
        <v>615.04000000000008</v>
      </c>
      <c r="D23" s="119">
        <f t="shared" si="17"/>
        <v>77.440000000000012</v>
      </c>
      <c r="E23" s="119">
        <f t="shared" si="17"/>
        <v>201.64</v>
      </c>
      <c r="F23" s="119">
        <f t="shared" si="17"/>
        <v>475.24</v>
      </c>
      <c r="G23" s="119">
        <f t="shared" si="17"/>
        <v>4.8399999999999972</v>
      </c>
      <c r="H23" s="119">
        <f t="shared" si="17"/>
        <v>4.8399999999999972</v>
      </c>
      <c r="I23" s="119">
        <f t="shared" si="17"/>
        <v>201.64</v>
      </c>
      <c r="J23" s="119">
        <f t="shared" si="17"/>
        <v>33.640000000000008</v>
      </c>
      <c r="K23" s="119">
        <f t="shared" si="17"/>
        <v>174.23999999999998</v>
      </c>
      <c r="L23" s="119">
        <f t="shared" si="17"/>
        <v>231.04</v>
      </c>
      <c r="M23" s="99">
        <f>SUM(B23:L23)/11</f>
        <v>210.49454545454546</v>
      </c>
      <c r="N23" s="99">
        <f>L16-M23</f>
        <v>-8.4747923681257191</v>
      </c>
      <c r="O23" s="40"/>
      <c r="P23" s="40"/>
      <c r="Q23" s="98"/>
      <c r="R23" s="133" t="s">
        <v>17</v>
      </c>
      <c r="S23" s="148">
        <f t="shared" ref="S23:AC23" si="18">(S7-$AG7)^2</f>
        <v>13037.487603305786</v>
      </c>
      <c r="T23" s="138">
        <f t="shared" si="18"/>
        <v>6212.3057851239664</v>
      </c>
      <c r="U23" s="119">
        <f t="shared" si="18"/>
        <v>4072.7603305785119</v>
      </c>
      <c r="V23" s="119">
        <f t="shared" si="18"/>
        <v>1382.4876033057856</v>
      </c>
      <c r="W23" s="119">
        <f t="shared" si="18"/>
        <v>2896.3966942148754</v>
      </c>
      <c r="X23" s="119">
        <f t="shared" si="18"/>
        <v>6055.6694214876024</v>
      </c>
      <c r="Y23" s="119">
        <f t="shared" si="18"/>
        <v>6753.8512396694223</v>
      </c>
      <c r="Z23" s="119">
        <f t="shared" si="18"/>
        <v>7776.0330578512403</v>
      </c>
      <c r="AA23" s="119">
        <f t="shared" si="18"/>
        <v>889.1239669421484</v>
      </c>
      <c r="AB23" s="119">
        <f t="shared" si="18"/>
        <v>2619.5785123966948</v>
      </c>
      <c r="AC23" s="119">
        <f t="shared" si="18"/>
        <v>4735.9421487603295</v>
      </c>
      <c r="AD23" s="120">
        <f>SUM(S23:AC23)/10</f>
        <v>5643.1636363636362</v>
      </c>
      <c r="AE23" s="99">
        <f>AC16-AD23</f>
        <v>863.48080808080795</v>
      </c>
      <c r="AF23" s="103"/>
      <c r="AG23" s="103"/>
      <c r="AH23" s="2"/>
      <c r="AI23" s="2"/>
      <c r="AJ23" s="5"/>
      <c r="AK23" s="5" t="s">
        <v>90</v>
      </c>
      <c r="AL23" s="88" t="s">
        <v>48</v>
      </c>
      <c r="AM23" s="22" t="s">
        <v>52</v>
      </c>
      <c r="AN23" s="60" t="s">
        <v>50</v>
      </c>
      <c r="AO23" s="60" t="s">
        <v>53</v>
      </c>
      <c r="AP23" s="22" t="s">
        <v>9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40"/>
      <c r="BE23" s="40"/>
      <c r="BF23" s="40"/>
      <c r="BG23" s="40"/>
      <c r="BH23" s="40"/>
      <c r="BI23" s="40"/>
      <c r="BJ23" s="40"/>
      <c r="BK23" s="2"/>
    </row>
    <row r="24" spans="1:63" x14ac:dyDescent="0.2">
      <c r="A24" s="128" t="s">
        <v>18</v>
      </c>
      <c r="B24" s="149">
        <f t="shared" ref="B24:L24" si="19">(B8-$P8)^2</f>
        <v>210.25</v>
      </c>
      <c r="C24" s="119">
        <f t="shared" si="19"/>
        <v>0.25</v>
      </c>
      <c r="D24" s="119">
        <f t="shared" si="19"/>
        <v>110.25</v>
      </c>
      <c r="E24" s="119">
        <f t="shared" si="19"/>
        <v>132.25</v>
      </c>
      <c r="F24" s="119">
        <f t="shared" si="19"/>
        <v>20.25</v>
      </c>
      <c r="G24" s="119">
        <f t="shared" si="19"/>
        <v>0.25</v>
      </c>
      <c r="H24" s="119">
        <f t="shared" si="19"/>
        <v>6.25</v>
      </c>
      <c r="I24" s="119">
        <f t="shared" si="19"/>
        <v>132.25</v>
      </c>
      <c r="J24" s="119">
        <f t="shared" si="19"/>
        <v>182.25</v>
      </c>
      <c r="K24" s="119">
        <f t="shared" si="19"/>
        <v>42.25</v>
      </c>
      <c r="L24" s="119">
        <f t="shared" si="19"/>
        <v>132.25</v>
      </c>
      <c r="M24" s="99">
        <f>SUM(B24:L24)/11</f>
        <v>88.068181818181813</v>
      </c>
      <c r="N24" s="99">
        <f>L17-M24</f>
        <v>-12.192873176206504</v>
      </c>
      <c r="O24" s="40"/>
      <c r="P24" s="40"/>
      <c r="Q24" s="98"/>
      <c r="R24" s="133" t="s">
        <v>18</v>
      </c>
      <c r="S24" s="148">
        <f t="shared" ref="S24:AC24" si="20">(S8-$AG8)^2</f>
        <v>17.487603305785122</v>
      </c>
      <c r="T24" s="138">
        <f t="shared" si="20"/>
        <v>17.487603305785122</v>
      </c>
      <c r="U24" s="119">
        <f t="shared" si="20"/>
        <v>17.487603305785122</v>
      </c>
      <c r="V24" s="119">
        <f t="shared" si="20"/>
        <v>14.578512396694217</v>
      </c>
      <c r="W24" s="119">
        <f t="shared" si="20"/>
        <v>17.487603305785122</v>
      </c>
      <c r="X24" s="119">
        <f t="shared" si="20"/>
        <v>17.487603305785122</v>
      </c>
      <c r="Y24" s="119">
        <f t="shared" si="20"/>
        <v>392.76033057851248</v>
      </c>
      <c r="Z24" s="119">
        <f t="shared" si="20"/>
        <v>14.578512396694217</v>
      </c>
      <c r="AA24" s="119">
        <f t="shared" si="20"/>
        <v>1.3966942148760326</v>
      </c>
      <c r="AB24" s="119">
        <f t="shared" si="20"/>
        <v>1.3966942148760326</v>
      </c>
      <c r="AC24" s="119">
        <f t="shared" si="20"/>
        <v>17.487603305785122</v>
      </c>
      <c r="AD24" s="120">
        <f>SUM(S24:AC24)/10</f>
        <v>52.963636363636375</v>
      </c>
      <c r="AE24" s="99">
        <f>AC17-AD24</f>
        <v>-1.9191919191919382</v>
      </c>
      <c r="AF24" s="103"/>
      <c r="AG24" s="103"/>
      <c r="AH24" s="2"/>
      <c r="AI24" s="2"/>
      <c r="AJ24" s="5"/>
      <c r="AK24" s="5" t="s">
        <v>92</v>
      </c>
      <c r="AL24" s="5" t="s">
        <v>57</v>
      </c>
      <c r="AM24" s="5" t="s">
        <v>116</v>
      </c>
      <c r="AN24" s="5" t="s">
        <v>53</v>
      </c>
      <c r="AO24" s="5" t="s">
        <v>56</v>
      </c>
      <c r="AP24" s="5" t="s">
        <v>88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40"/>
      <c r="BE24" s="40"/>
      <c r="BF24" s="40"/>
      <c r="BG24" s="40"/>
      <c r="BH24" s="40"/>
      <c r="BI24" s="40"/>
      <c r="BJ24" s="40"/>
      <c r="BK24" s="2"/>
    </row>
    <row r="25" spans="1:63" x14ac:dyDescent="0.2">
      <c r="A25" s="47" t="s">
        <v>4</v>
      </c>
      <c r="B25" s="151">
        <f t="shared" ref="B25:L25" si="21">(B9-$P9)^2</f>
        <v>6593.4400000000005</v>
      </c>
      <c r="C25" s="152">
        <f t="shared" si="21"/>
        <v>368.6400000000001</v>
      </c>
      <c r="D25" s="152">
        <f t="shared" si="21"/>
        <v>174.24000000000007</v>
      </c>
      <c r="E25" s="152">
        <f t="shared" si="21"/>
        <v>585.6400000000001</v>
      </c>
      <c r="F25" s="152">
        <f t="shared" si="21"/>
        <v>1102.2400000000002</v>
      </c>
      <c r="G25" s="152">
        <f t="shared" si="21"/>
        <v>408.04000000000013</v>
      </c>
      <c r="H25" s="152">
        <f t="shared" si="21"/>
        <v>19265.440000000002</v>
      </c>
      <c r="I25" s="152">
        <f t="shared" si="21"/>
        <v>201.64000000000007</v>
      </c>
      <c r="J25" s="152">
        <f t="shared" si="21"/>
        <v>331.24000000000012</v>
      </c>
      <c r="K25" s="152">
        <f t="shared" si="21"/>
        <v>795.24000000000012</v>
      </c>
      <c r="L25" s="152">
        <f t="shared" si="21"/>
        <v>139.23999999999992</v>
      </c>
      <c r="M25" s="99">
        <f>SUM(B25:L25)/11</f>
        <v>2724.0945454545463</v>
      </c>
      <c r="N25" s="99">
        <f>L18-M25</f>
        <v>-146.18590347923737</v>
      </c>
      <c r="O25" s="40"/>
      <c r="P25" s="40"/>
      <c r="Q25" s="103"/>
      <c r="R25" s="134" t="s">
        <v>4</v>
      </c>
      <c r="S25" s="145">
        <f>(S9-AG9)^2</f>
        <v>22609.223140495869</v>
      </c>
      <c r="T25" s="152">
        <f t="shared" ref="T25:AC25" si="22">(T9-$AG$9)^2</f>
        <v>3923.3140495867756</v>
      </c>
      <c r="U25" s="152">
        <f t="shared" si="22"/>
        <v>3923.3140495867756</v>
      </c>
      <c r="V25" s="152">
        <f t="shared" si="22"/>
        <v>13.223140495867693</v>
      </c>
      <c r="W25" s="152">
        <f t="shared" si="22"/>
        <v>3923.3140495867756</v>
      </c>
      <c r="X25" s="152">
        <f t="shared" si="22"/>
        <v>3923.3140495867756</v>
      </c>
      <c r="Y25" s="152">
        <f t="shared" si="22"/>
        <v>4014.9504132231418</v>
      </c>
      <c r="Z25" s="152">
        <f t="shared" si="22"/>
        <v>5382.2231404958693</v>
      </c>
      <c r="AA25" s="152">
        <f t="shared" si="22"/>
        <v>276.76859504132199</v>
      </c>
      <c r="AB25" s="152">
        <f t="shared" si="22"/>
        <v>2149.5867768595049</v>
      </c>
      <c r="AC25" s="152">
        <f t="shared" si="22"/>
        <v>3923.3140495867756</v>
      </c>
      <c r="AD25" s="120">
        <f>SUM(S25:AC25)/10</f>
        <v>5406.2545454545452</v>
      </c>
      <c r="AE25" s="99">
        <f>AC18-AD25</f>
        <v>1832.5973063973051</v>
      </c>
      <c r="AF25" s="103"/>
      <c r="AG25" s="103"/>
      <c r="AH25" s="2"/>
      <c r="AI25" s="2"/>
      <c r="AJ25" s="40"/>
      <c r="AK25" s="5" t="s">
        <v>93</v>
      </c>
      <c r="AL25" s="5" t="s">
        <v>54</v>
      </c>
      <c r="AM25" s="5" t="s">
        <v>63</v>
      </c>
      <c r="AN25" s="5" t="s">
        <v>53</v>
      </c>
      <c r="AO25" s="173" t="s">
        <v>53</v>
      </c>
      <c r="AP25" s="5" t="s">
        <v>104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40"/>
      <c r="BE25" s="40"/>
      <c r="BF25" s="40"/>
      <c r="BG25" s="40"/>
      <c r="BH25" s="40"/>
      <c r="BI25" s="40"/>
      <c r="BJ25" s="40"/>
      <c r="BK25" s="2"/>
    </row>
    <row r="26" spans="1:63" x14ac:dyDescent="0.2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40"/>
      <c r="AK26" s="5" t="s">
        <v>106</v>
      </c>
      <c r="AL26" s="5" t="s">
        <v>96</v>
      </c>
      <c r="AM26" s="5" t="s">
        <v>119</v>
      </c>
      <c r="AN26" s="173" t="s">
        <v>50</v>
      </c>
      <c r="AO26" s="29" t="s">
        <v>50</v>
      </c>
      <c r="AP26" s="5" t="s">
        <v>94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40"/>
      <c r="BE26" s="40"/>
      <c r="BF26" s="40"/>
      <c r="BG26" s="40"/>
      <c r="BH26" s="40"/>
      <c r="BI26" s="40"/>
      <c r="BJ26" s="40"/>
      <c r="BK26" s="2"/>
    </row>
    <row r="27" spans="1:63" x14ac:dyDescent="0.2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2"/>
      <c r="AK27" s="30" t="s">
        <v>107</v>
      </c>
      <c r="AL27" s="30" t="s">
        <v>48</v>
      </c>
      <c r="AM27" s="30" t="s">
        <v>62</v>
      </c>
      <c r="AN27" s="30" t="s">
        <v>53</v>
      </c>
      <c r="AO27" s="30" t="s">
        <v>56</v>
      </c>
      <c r="AP27" s="30" t="s">
        <v>124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40"/>
      <c r="BE27" s="40"/>
      <c r="BF27" s="40"/>
      <c r="BG27" s="40"/>
      <c r="BH27" s="40"/>
      <c r="BI27" s="40"/>
      <c r="BJ27" s="40"/>
      <c r="BK27" s="2"/>
    </row>
    <row r="28" spans="1:63" x14ac:dyDescent="0.2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171"/>
      <c r="AK28" s="5"/>
      <c r="AL28" s="5"/>
      <c r="AM28" s="22"/>
      <c r="AN28" s="29"/>
      <c r="AO28" s="29"/>
      <c r="AP28" s="2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40"/>
      <c r="BE28" s="40"/>
      <c r="BF28" s="40"/>
      <c r="BG28" s="40"/>
      <c r="BH28" s="40"/>
      <c r="BI28" s="40"/>
      <c r="BJ28" s="40"/>
      <c r="BK28" s="2"/>
    </row>
    <row r="29" spans="1:63" x14ac:dyDescent="0.2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71"/>
      <c r="AK29" s="5"/>
      <c r="AL29" s="5"/>
      <c r="AM29" s="22"/>
      <c r="AN29" s="29"/>
      <c r="AO29" s="29"/>
      <c r="AP29" s="2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40"/>
      <c r="BE29" s="40"/>
      <c r="BF29" s="40"/>
      <c r="BG29" s="40"/>
      <c r="BH29" s="40"/>
      <c r="BI29" s="40"/>
      <c r="BJ29" s="40"/>
      <c r="BK29" s="2"/>
    </row>
    <row r="30" spans="1:63" ht="16" thickBot="1" x14ac:dyDescent="0.2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88" t="s">
        <v>120</v>
      </c>
      <c r="AK30" s="288"/>
      <c r="AL30" s="288"/>
      <c r="AM30" s="288"/>
      <c r="AN30" s="288"/>
      <c r="AO30" s="288"/>
      <c r="AP30" s="288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40"/>
      <c r="BE30" s="40"/>
      <c r="BF30" s="40"/>
      <c r="BG30" s="40"/>
      <c r="BH30" s="40"/>
      <c r="BI30" s="40"/>
      <c r="BJ30" s="40"/>
      <c r="BK30" s="2"/>
    </row>
    <row r="31" spans="1:63" x14ac:dyDescent="0.2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8"/>
      <c r="AK31" s="275" t="s">
        <v>20</v>
      </c>
      <c r="AL31" s="276"/>
      <c r="AM31" s="277"/>
      <c r="AN31" s="278" t="s">
        <v>21</v>
      </c>
      <c r="AO31" s="279"/>
      <c r="AP31" s="280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40"/>
      <c r="BE31" s="40"/>
      <c r="BF31" s="40"/>
      <c r="BG31" s="40"/>
      <c r="BH31" s="40"/>
      <c r="BI31" s="40"/>
      <c r="BJ31" s="40"/>
      <c r="BK31" s="2"/>
    </row>
    <row r="32" spans="1:63" x14ac:dyDescent="0.2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4" t="s">
        <v>22</v>
      </c>
      <c r="AK32" s="264" t="s">
        <v>24</v>
      </c>
      <c r="AL32" s="34" t="s">
        <v>25</v>
      </c>
      <c r="AM32" s="265" t="s">
        <v>23</v>
      </c>
      <c r="AN32" s="264" t="s">
        <v>24</v>
      </c>
      <c r="AO32" s="34" t="s">
        <v>25</v>
      </c>
      <c r="AP32" s="265" t="s">
        <v>23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40"/>
      <c r="BE32" s="40"/>
      <c r="BF32" s="40"/>
      <c r="BG32" s="40"/>
      <c r="BH32" s="40"/>
      <c r="BI32" s="40"/>
      <c r="BJ32" s="40"/>
      <c r="BK32" s="2"/>
    </row>
    <row r="33" spans="1:63" x14ac:dyDescent="0.2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11">
        <v>1</v>
      </c>
      <c r="AK33" s="269">
        <f>AK58</f>
        <v>0.734375</v>
      </c>
      <c r="AL33" s="266">
        <f t="shared" ref="AL33:AM37" si="23">AQ58</f>
        <v>0.7653240740740741</v>
      </c>
      <c r="AM33" s="281">
        <f t="shared" si="23"/>
        <v>3.0949074074074101E-2</v>
      </c>
      <c r="AN33" s="269">
        <f>AK84</f>
        <v>0.83758101851851852</v>
      </c>
      <c r="AO33" s="266">
        <f t="shared" ref="AO33:AO52" si="24">AQ84</f>
        <v>0.85217592592592595</v>
      </c>
      <c r="AP33" s="281">
        <f t="shared" ref="AP33:AP52" si="25">AR84</f>
        <v>1.4594907407407431E-2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40"/>
      <c r="BE33" s="40"/>
      <c r="BF33" s="40"/>
      <c r="BG33" s="40"/>
      <c r="BH33" s="40"/>
      <c r="BI33" s="40"/>
      <c r="BJ33" s="40"/>
      <c r="BK33" s="2"/>
    </row>
    <row r="34" spans="1:63" x14ac:dyDescent="0.2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5">
        <v>2</v>
      </c>
      <c r="AK34" s="269">
        <f>AK59</f>
        <v>0.7653240740740741</v>
      </c>
      <c r="AL34" s="266">
        <f t="shared" si="23"/>
        <v>0.78009259259259256</v>
      </c>
      <c r="AM34" s="281">
        <f t="shared" si="23"/>
        <v>1.4768518518518459E-2</v>
      </c>
      <c r="AN34" s="269">
        <f t="shared" ref="AN34:AN52" si="26">AK84</f>
        <v>0.83758101851851852</v>
      </c>
      <c r="AO34" s="266">
        <f t="shared" si="24"/>
        <v>0.86719907407407415</v>
      </c>
      <c r="AP34" s="281">
        <f t="shared" si="25"/>
        <v>1.4814814814814947E-2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0"/>
      <c r="BE34" s="40"/>
      <c r="BF34" s="40"/>
      <c r="BG34" s="40"/>
      <c r="BH34" s="40"/>
      <c r="BI34" s="40"/>
      <c r="BJ34" s="40"/>
      <c r="BK34" s="2"/>
    </row>
    <row r="35" spans="1:63" ht="16" customHeight="1" x14ac:dyDescent="0.2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 t="s">
        <v>230</v>
      </c>
      <c r="AJ35" s="261">
        <v>3</v>
      </c>
      <c r="AK35" s="270">
        <f>AK60</f>
        <v>0.78020833333333339</v>
      </c>
      <c r="AL35" s="272">
        <f t="shared" si="23"/>
        <v>0</v>
      </c>
      <c r="AM35" s="281">
        <f t="shared" si="23"/>
        <v>0.16666666666666663</v>
      </c>
      <c r="AN35" s="269">
        <f t="shared" si="26"/>
        <v>0.8523842592592592</v>
      </c>
      <c r="AO35" s="266">
        <f t="shared" si="24"/>
        <v>0.88186342592592604</v>
      </c>
      <c r="AP35" s="281">
        <f t="shared" si="25"/>
        <v>1.4444444444444482E-2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40"/>
      <c r="BE35" s="40"/>
      <c r="BF35" s="40"/>
      <c r="BG35" s="40"/>
      <c r="BH35" s="40"/>
      <c r="BI35" s="40"/>
      <c r="BJ35" s="40"/>
      <c r="BK35" s="2"/>
    </row>
    <row r="36" spans="1:63" x14ac:dyDescent="0.2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11">
        <v>4</v>
      </c>
      <c r="AK36" s="269">
        <f>AK61</f>
        <v>0.93552083333333336</v>
      </c>
      <c r="AL36" s="266">
        <f t="shared" si="23"/>
        <v>0.94696759259259267</v>
      </c>
      <c r="AM36" s="281">
        <f t="shared" si="23"/>
        <v>1.1446759259259309E-2</v>
      </c>
      <c r="AN36" s="269">
        <f t="shared" si="26"/>
        <v>0.86741898148148155</v>
      </c>
      <c r="AO36" s="266">
        <f t="shared" si="24"/>
        <v>0.89657407407407408</v>
      </c>
      <c r="AP36" s="281">
        <f t="shared" si="25"/>
        <v>7.5694444444444065E-3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40"/>
      <c r="BE36" s="40"/>
      <c r="BF36" s="40"/>
      <c r="BG36" s="40"/>
      <c r="BH36" s="40"/>
      <c r="BI36" s="40"/>
      <c r="BJ36" s="40"/>
      <c r="BK36" s="2"/>
    </row>
    <row r="37" spans="1:63" x14ac:dyDescent="0.2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1">
        <v>5</v>
      </c>
      <c r="AK37" s="269">
        <f>AK62</f>
        <v>0.94696759259259267</v>
      </c>
      <c r="AL37" s="266">
        <f t="shared" si="23"/>
        <v>0.96409722222222216</v>
      </c>
      <c r="AM37" s="281">
        <f t="shared" si="23"/>
        <v>1.7129629629629495E-2</v>
      </c>
      <c r="AN37" s="269">
        <f t="shared" si="26"/>
        <v>0.88900462962962967</v>
      </c>
      <c r="AO37" s="266">
        <f t="shared" si="24"/>
        <v>0.91111111111111109</v>
      </c>
      <c r="AP37" s="281">
        <f t="shared" si="25"/>
        <v>1.432870370370376E-2</v>
      </c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40"/>
      <c r="BE37" s="40"/>
      <c r="BF37" s="40"/>
      <c r="BG37" s="40"/>
      <c r="BH37" s="40"/>
      <c r="BI37" s="40"/>
      <c r="BJ37" s="40"/>
      <c r="BK37" s="2"/>
    </row>
    <row r="38" spans="1:63" x14ac:dyDescent="0.2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1">
        <v>6</v>
      </c>
      <c r="AK38" s="269">
        <f t="shared" ref="AK38:AK52" si="27">AK64</f>
        <v>0.97515046296296293</v>
      </c>
      <c r="AL38" s="266">
        <f t="shared" ref="AL38:AL52" si="28">AQ64</f>
        <v>0.99246527777777782</v>
      </c>
      <c r="AM38" s="281">
        <f t="shared" ref="AM38:AM52" si="29">AR63</f>
        <v>1.0879629629629628E-2</v>
      </c>
      <c r="AN38" s="269">
        <f t="shared" si="26"/>
        <v>0.89678240740740733</v>
      </c>
      <c r="AO38" s="266">
        <f t="shared" si="24"/>
        <v>0.92587962962962955</v>
      </c>
      <c r="AP38" s="281">
        <f t="shared" si="25"/>
        <v>1.4560185185185093E-2</v>
      </c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40"/>
      <c r="BE38" s="40"/>
      <c r="BF38" s="40"/>
      <c r="BG38" s="40"/>
      <c r="BH38" s="40"/>
      <c r="BI38" s="40"/>
      <c r="BJ38" s="40"/>
      <c r="BK38" s="2"/>
    </row>
    <row r="39" spans="1:63" x14ac:dyDescent="0.2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11">
        <v>7</v>
      </c>
      <c r="AK39" s="269">
        <f t="shared" si="27"/>
        <v>0.99256944444444439</v>
      </c>
      <c r="AL39" s="266">
        <f t="shared" si="28"/>
        <v>1.0064120370370371</v>
      </c>
      <c r="AM39" s="281">
        <f t="shared" si="29"/>
        <v>1.7314814814814894E-2</v>
      </c>
      <c r="AN39" s="269">
        <f t="shared" si="26"/>
        <v>0.91131944444444446</v>
      </c>
      <c r="AO39" s="266">
        <f t="shared" si="24"/>
        <v>0.94061342592592589</v>
      </c>
      <c r="AP39" s="281">
        <f t="shared" si="25"/>
        <v>1.4513888888888937E-2</v>
      </c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40"/>
      <c r="BE39" s="40"/>
      <c r="BF39" s="40"/>
      <c r="BG39" s="40"/>
      <c r="BH39" s="40"/>
      <c r="BI39" s="40"/>
      <c r="BJ39" s="40"/>
      <c r="BK39" s="2"/>
    </row>
    <row r="40" spans="1:63" x14ac:dyDescent="0.2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11">
        <v>8</v>
      </c>
      <c r="AK40" s="269">
        <f t="shared" si="27"/>
        <v>1.0065046296296296</v>
      </c>
      <c r="AL40" s="266">
        <f t="shared" si="28"/>
        <v>1.0305671296296295</v>
      </c>
      <c r="AM40" s="281">
        <f t="shared" si="29"/>
        <v>1.3842592592592684E-2</v>
      </c>
      <c r="AN40" s="269">
        <f t="shared" si="26"/>
        <v>0.92609953703703696</v>
      </c>
      <c r="AO40" s="266">
        <f t="shared" si="24"/>
        <v>0.95537037037037031</v>
      </c>
      <c r="AP40" s="281">
        <f t="shared" si="25"/>
        <v>1.4537037037037015E-2</v>
      </c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0"/>
      <c r="BE40" s="40"/>
      <c r="BF40" s="40"/>
      <c r="BG40" s="40"/>
      <c r="BH40" s="40"/>
      <c r="BI40" s="40"/>
      <c r="BJ40" s="40"/>
      <c r="BK40" s="2"/>
    </row>
    <row r="41" spans="1:63" x14ac:dyDescent="0.2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8"/>
      <c r="T41" s="18"/>
      <c r="U41" s="18"/>
      <c r="V41" s="18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11">
        <v>9</v>
      </c>
      <c r="AK41" s="269">
        <f t="shared" si="27"/>
        <v>0.34276620370370375</v>
      </c>
      <c r="AL41" s="266">
        <f t="shared" si="28"/>
        <v>0.39113425925925926</v>
      </c>
      <c r="AM41" s="281">
        <f t="shared" si="29"/>
        <v>2.4062499999999876E-2</v>
      </c>
      <c r="AN41" s="269">
        <f t="shared" si="26"/>
        <v>0.9408333333333333</v>
      </c>
      <c r="AO41" s="266">
        <f t="shared" si="24"/>
        <v>0.97009259259259262</v>
      </c>
      <c r="AP41" s="281">
        <f t="shared" si="25"/>
        <v>1.4502314814814898E-2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40"/>
      <c r="BE41" s="40"/>
      <c r="BF41" s="40"/>
      <c r="BG41" s="40"/>
      <c r="BH41" s="40"/>
      <c r="BI41" s="40"/>
      <c r="BJ41" s="40"/>
      <c r="BK41" s="2"/>
    </row>
    <row r="42" spans="1:63" x14ac:dyDescent="0.2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11">
        <v>10</v>
      </c>
      <c r="AK42" s="269">
        <f t="shared" si="27"/>
        <v>3.0648148148148147E-2</v>
      </c>
      <c r="AL42" s="266">
        <f t="shared" si="28"/>
        <v>4.3067129629629629E-2</v>
      </c>
      <c r="AM42" s="281">
        <f t="shared" si="29"/>
        <v>4.8368055555555511E-2</v>
      </c>
      <c r="AN42" s="269">
        <f t="shared" si="26"/>
        <v>0.95559027777777772</v>
      </c>
      <c r="AO42" s="266">
        <f t="shared" si="24"/>
        <v>0.98494212962962957</v>
      </c>
      <c r="AP42" s="281">
        <f t="shared" si="25"/>
        <v>1.4652777777777737E-2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0"/>
      <c r="BE42" s="40"/>
      <c r="BF42" s="40"/>
      <c r="BG42" s="40"/>
      <c r="BH42" s="40"/>
      <c r="BI42" s="40"/>
      <c r="BJ42" s="40"/>
      <c r="BK42" s="2"/>
    </row>
    <row r="43" spans="1:63" x14ac:dyDescent="0.2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11">
        <v>11</v>
      </c>
      <c r="AK43" s="269">
        <f t="shared" si="27"/>
        <v>4.3159722222222224E-2</v>
      </c>
      <c r="AL43" s="266">
        <f t="shared" si="28"/>
        <v>5.2453703703703704E-2</v>
      </c>
      <c r="AM43" s="281">
        <f t="shared" si="29"/>
        <v>1.2418981481481482E-2</v>
      </c>
      <c r="AN43" s="269">
        <f t="shared" si="26"/>
        <v>0.97028935185185183</v>
      </c>
      <c r="AO43" s="266">
        <f t="shared" si="24"/>
        <v>0.9996990740740741</v>
      </c>
      <c r="AP43" s="281">
        <f t="shared" si="25"/>
        <v>1.4548611111111165E-2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0"/>
      <c r="BE43" s="40"/>
      <c r="BF43" s="40"/>
      <c r="BG43" s="40"/>
      <c r="BH43" s="40"/>
      <c r="BI43" s="40"/>
      <c r="BJ43" s="40"/>
      <c r="BK43" s="2"/>
    </row>
    <row r="44" spans="1:63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11">
        <v>12</v>
      </c>
      <c r="AK44" s="269">
        <f t="shared" si="27"/>
        <v>5.2557870370370373E-2</v>
      </c>
      <c r="AL44" s="266">
        <f t="shared" si="28"/>
        <v>6.1550925925925926E-2</v>
      </c>
      <c r="AM44" s="281">
        <f t="shared" si="29"/>
        <v>9.2939814814814795E-3</v>
      </c>
      <c r="AN44" s="269">
        <f t="shared" si="26"/>
        <v>0.98515046296296294</v>
      </c>
      <c r="AO44" s="266">
        <f t="shared" si="24"/>
        <v>1.0144328703703704</v>
      </c>
      <c r="AP44" s="281">
        <f t="shared" si="25"/>
        <v>1.4502314814814787E-2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0"/>
      <c r="BE44" s="40"/>
      <c r="BF44" s="40"/>
      <c r="BG44" s="40"/>
      <c r="BH44" s="40"/>
      <c r="BI44" s="40"/>
      <c r="BJ44" s="40"/>
      <c r="BK44" s="2"/>
    </row>
    <row r="45" spans="1:63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11">
        <v>13</v>
      </c>
      <c r="AK45" s="269">
        <f t="shared" si="27"/>
        <v>6.1643518518518514E-2</v>
      </c>
      <c r="AL45" s="266">
        <f t="shared" si="28"/>
        <v>7.7037037037037029E-2</v>
      </c>
      <c r="AM45" s="281">
        <f t="shared" si="29"/>
        <v>8.9930555555555527E-3</v>
      </c>
      <c r="AN45" s="269">
        <f t="shared" si="26"/>
        <v>0.99993055555555566</v>
      </c>
      <c r="AO45" s="266">
        <f t="shared" si="24"/>
        <v>1.0290972222222223</v>
      </c>
      <c r="AP45" s="281">
        <f t="shared" si="25"/>
        <v>1.4456018518518743E-2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0"/>
      <c r="BE45" s="40"/>
      <c r="BF45" s="40"/>
      <c r="BG45" s="40"/>
      <c r="BH45" s="40"/>
      <c r="BI45" s="40"/>
      <c r="BJ45" s="40"/>
      <c r="BK45" s="2"/>
    </row>
    <row r="46" spans="1:6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1">
        <v>14</v>
      </c>
      <c r="AK46" s="269">
        <f t="shared" si="27"/>
        <v>7.7129629629629631E-2</v>
      </c>
      <c r="AL46" s="266">
        <f t="shared" si="28"/>
        <v>9.4710648148148155E-2</v>
      </c>
      <c r="AM46" s="281">
        <f t="shared" si="29"/>
        <v>1.5393518518518515E-2</v>
      </c>
      <c r="AN46" s="269">
        <f t="shared" si="26"/>
        <v>1.0146412037037036</v>
      </c>
      <c r="AO46" s="266">
        <f t="shared" si="24"/>
        <v>4.3773148148148144E-2</v>
      </c>
      <c r="AP46" s="281">
        <f t="shared" si="25"/>
        <v>1.4467592592592587E-2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40"/>
      <c r="BE46" s="40"/>
      <c r="BF46" s="40"/>
      <c r="BG46" s="40"/>
      <c r="BH46" s="40"/>
      <c r="BI46" s="40"/>
      <c r="BJ46" s="40"/>
      <c r="BK46" s="2"/>
    </row>
    <row r="47" spans="1:6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11">
        <v>15</v>
      </c>
      <c r="AK47" s="269">
        <f t="shared" si="27"/>
        <v>9.481481481481481E-2</v>
      </c>
      <c r="AL47" s="266">
        <f t="shared" si="28"/>
        <v>0.14775462962962962</v>
      </c>
      <c r="AM47" s="281">
        <f t="shared" si="29"/>
        <v>1.7581018518518524E-2</v>
      </c>
      <c r="AN47" s="269">
        <f t="shared" si="26"/>
        <v>2.9305555555555557E-2</v>
      </c>
      <c r="AO47" s="266">
        <f t="shared" si="24"/>
        <v>5.8460648148148144E-2</v>
      </c>
      <c r="AP47" s="281">
        <f t="shared" si="25"/>
        <v>1.4467592592592587E-2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0"/>
      <c r="BE47" s="40"/>
      <c r="BF47" s="40"/>
      <c r="BG47" s="40"/>
      <c r="BH47" s="40"/>
      <c r="BI47" s="40"/>
      <c r="BJ47" s="40"/>
      <c r="BK47" s="2"/>
    </row>
    <row r="48" spans="1:6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11">
        <v>16</v>
      </c>
      <c r="AK48" s="269">
        <f t="shared" si="27"/>
        <v>0.10616898148148148</v>
      </c>
      <c r="AL48" s="266">
        <f t="shared" si="28"/>
        <v>0.1398263888888889</v>
      </c>
      <c r="AM48" s="281">
        <f t="shared" si="29"/>
        <v>5.2939814814814815E-2</v>
      </c>
      <c r="AN48" s="269">
        <f t="shared" si="26"/>
        <v>4.3993055555555556E-2</v>
      </c>
      <c r="AO48" s="266">
        <f t="shared" si="24"/>
        <v>7.3113425925925915E-2</v>
      </c>
      <c r="AP48" s="281">
        <f t="shared" si="25"/>
        <v>1.4444444444444433E-2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0"/>
      <c r="BE48" s="40"/>
      <c r="BF48" s="40"/>
      <c r="BG48" s="40"/>
      <c r="BH48" s="40"/>
      <c r="BI48" s="40"/>
      <c r="BJ48" s="40"/>
      <c r="BK48" s="2"/>
    </row>
    <row r="49" spans="1:63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11">
        <v>17</v>
      </c>
      <c r="AK49" s="269">
        <f t="shared" si="27"/>
        <v>0.13993055555555556</v>
      </c>
      <c r="AL49" s="266">
        <f t="shared" si="28"/>
        <v>0.14950231481481482</v>
      </c>
      <c r="AM49" s="281">
        <f t="shared" si="29"/>
        <v>3.3657407407407428E-2</v>
      </c>
      <c r="AN49" s="269">
        <f t="shared" si="26"/>
        <v>5.8668981481481482E-2</v>
      </c>
      <c r="AO49" s="266">
        <f t="shared" si="24"/>
        <v>8.7789351851851841E-2</v>
      </c>
      <c r="AP49" s="281">
        <f t="shared" si="25"/>
        <v>1.4456018518518507E-2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40"/>
      <c r="BE49" s="40"/>
      <c r="BF49" s="40"/>
      <c r="BG49" s="40"/>
      <c r="BH49" s="40"/>
      <c r="BI49" s="40"/>
      <c r="BJ49" s="40"/>
      <c r="BK49" s="2"/>
    </row>
    <row r="50" spans="1:63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11">
        <v>18</v>
      </c>
      <c r="AK50" s="269">
        <f t="shared" si="27"/>
        <v>0.14960648148148148</v>
      </c>
      <c r="AL50" s="266">
        <f t="shared" si="28"/>
        <v>0.16405092592592593</v>
      </c>
      <c r="AM50" s="281">
        <f t="shared" si="29"/>
        <v>9.571759259259266E-3</v>
      </c>
      <c r="AN50" s="269">
        <f t="shared" si="26"/>
        <v>7.3333333333333334E-2</v>
      </c>
      <c r="AO50" s="266">
        <f t="shared" si="24"/>
        <v>0.10246527777777777</v>
      </c>
      <c r="AP50" s="281">
        <f t="shared" si="25"/>
        <v>1.4467592592592574E-2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0"/>
      <c r="BE50" s="40"/>
      <c r="BF50" s="40"/>
      <c r="BG50" s="40"/>
      <c r="BH50" s="40"/>
      <c r="BI50" s="40"/>
      <c r="BJ50" s="40"/>
      <c r="BK50" s="2"/>
    </row>
    <row r="51" spans="1:63" x14ac:dyDescent="0.2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2"/>
      <c r="AI51" s="2"/>
      <c r="AJ51" s="11">
        <v>19</v>
      </c>
      <c r="AK51" s="269">
        <f t="shared" si="27"/>
        <v>0.16413194444444446</v>
      </c>
      <c r="AL51" s="266">
        <f t="shared" si="28"/>
        <v>0.17390046296296294</v>
      </c>
      <c r="AM51" s="281">
        <f t="shared" si="29"/>
        <v>1.4444444444444454E-2</v>
      </c>
      <c r="AN51" s="269">
        <f t="shared" si="26"/>
        <v>8.7997685185185193E-2</v>
      </c>
      <c r="AO51" s="266">
        <f t="shared" si="24"/>
        <v>0.11712962962962963</v>
      </c>
      <c r="AP51" s="281">
        <f t="shared" si="25"/>
        <v>1.4432870370370374E-2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40"/>
      <c r="BE51" s="40"/>
      <c r="BF51" s="40"/>
      <c r="BG51" s="40"/>
      <c r="BH51" s="40"/>
      <c r="BI51" s="40"/>
      <c r="BJ51" s="40"/>
      <c r="BK51" s="2"/>
    </row>
    <row r="52" spans="1:6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1">
        <v>20</v>
      </c>
      <c r="AK52" s="269">
        <f t="shared" si="27"/>
        <v>0.17398148148148149</v>
      </c>
      <c r="AL52" s="266">
        <f t="shared" si="28"/>
        <v>0.18724537037037037</v>
      </c>
      <c r="AM52" s="281">
        <f t="shared" si="29"/>
        <v>9.768518518518482E-3</v>
      </c>
      <c r="AN52" s="269">
        <f t="shared" si="26"/>
        <v>0.10269675925925925</v>
      </c>
      <c r="AO52" s="266">
        <f t="shared" si="24"/>
        <v>0.13190972222222222</v>
      </c>
      <c r="AP52" s="281">
        <f t="shared" si="25"/>
        <v>1.4560185185185176E-2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40"/>
      <c r="BE52" s="40"/>
      <c r="BF52" s="40"/>
      <c r="BG52" s="40"/>
      <c r="BH52" s="40"/>
      <c r="BI52" s="40"/>
      <c r="BJ52" s="40"/>
      <c r="BK52" s="2"/>
    </row>
    <row r="53" spans="1:63" ht="15" thickBo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16" t="s">
        <v>38</v>
      </c>
      <c r="AK53" s="271"/>
      <c r="AL53" s="273"/>
      <c r="AM53" s="282">
        <f>(SUM(AM36:AM52)+SUM(AM33:AM34))/19</f>
        <v>1.9622319688109152E-2</v>
      </c>
      <c r="AN53" s="267"/>
      <c r="AO53" s="268"/>
      <c r="AP53" s="282">
        <f>AVERAGE(AP33:AP52)</f>
        <v>1.4166087962962981E-2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40"/>
      <c r="BE53" s="40"/>
      <c r="BF53" s="40"/>
      <c r="BG53" s="40"/>
      <c r="BH53" s="40"/>
      <c r="BI53" s="40"/>
      <c r="BJ53" s="40"/>
      <c r="BK53" s="2"/>
    </row>
    <row r="54" spans="1:6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40"/>
      <c r="BE54" s="40"/>
      <c r="BF54" s="40"/>
      <c r="BG54" s="40"/>
      <c r="BH54" s="40"/>
      <c r="BI54" s="40"/>
      <c r="BJ54" s="40"/>
      <c r="BK54" s="2"/>
    </row>
    <row r="55" spans="1:6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40"/>
      <c r="BE55" s="40"/>
      <c r="BF55" s="40"/>
      <c r="BG55" s="40"/>
      <c r="BH55" s="40"/>
      <c r="BI55" s="40"/>
      <c r="BJ55" s="40"/>
      <c r="BK55" s="2"/>
    </row>
    <row r="56" spans="1:63" ht="15" x14ac:dyDescent="0.2">
      <c r="A56" s="291" t="s">
        <v>122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"/>
      <c r="AI56" s="2"/>
      <c r="AJ56" s="289" t="s">
        <v>101</v>
      </c>
      <c r="AK56" s="289"/>
      <c r="AL56" s="289"/>
      <c r="AM56" s="289"/>
      <c r="AN56" s="289"/>
      <c r="AO56" s="289"/>
      <c r="AP56" s="289"/>
      <c r="AQ56" s="289"/>
      <c r="AR56" s="289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40"/>
      <c r="BE56" s="40"/>
      <c r="BF56" s="40"/>
      <c r="BG56" s="40"/>
      <c r="BH56" s="40"/>
      <c r="BI56" s="40"/>
      <c r="BJ56" s="40"/>
      <c r="BK56" s="2"/>
    </row>
    <row r="57" spans="1:63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34" t="s">
        <v>22</v>
      </c>
      <c r="AK57" s="107" t="s">
        <v>24</v>
      </c>
      <c r="AL57" s="107" t="s">
        <v>69</v>
      </c>
      <c r="AM57" s="109"/>
      <c r="AN57" s="107" t="s">
        <v>70</v>
      </c>
      <c r="AO57" s="109"/>
      <c r="AP57" s="107" t="s">
        <v>71</v>
      </c>
      <c r="AQ57" s="107" t="s">
        <v>25</v>
      </c>
      <c r="AR57" s="107" t="s">
        <v>23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40"/>
      <c r="BE57" s="40"/>
      <c r="BF57" s="40"/>
      <c r="BG57" s="40"/>
      <c r="BH57" s="40"/>
      <c r="BI57" s="40"/>
      <c r="BJ57" s="40"/>
      <c r="BK57" s="2"/>
    </row>
    <row r="58" spans="1:6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1">
        <v>1</v>
      </c>
      <c r="AK58" s="12">
        <v>0.734375</v>
      </c>
      <c r="AL58" s="13">
        <f>AM58-AK58</f>
        <v>6.3657407407413658E-4</v>
      </c>
      <c r="AM58" s="12">
        <v>0.73501157407407414</v>
      </c>
      <c r="AN58" s="13">
        <f t="shared" ref="AN58" si="30">AO58-AM58</f>
        <v>3.0312499999999964E-2</v>
      </c>
      <c r="AO58" s="12">
        <v>0.7653240740740741</v>
      </c>
      <c r="AP58" s="13">
        <f t="shared" ref="AP58" si="31">AQ58-AO58</f>
        <v>0</v>
      </c>
      <c r="AQ58" s="12">
        <v>0.7653240740740741</v>
      </c>
      <c r="AR58" s="283">
        <f>AQ58-AK58</f>
        <v>3.0949074074074101E-2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40"/>
      <c r="BE58" s="40"/>
      <c r="BF58" s="40"/>
      <c r="BG58" s="40"/>
      <c r="BH58" s="40"/>
      <c r="BI58" s="40"/>
      <c r="BJ58" s="40"/>
      <c r="BK58" s="2"/>
    </row>
    <row r="59" spans="1:63" ht="15" x14ac:dyDescent="0.2">
      <c r="A59" s="287" t="s">
        <v>68</v>
      </c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"/>
      <c r="N59" s="2"/>
      <c r="O59" s="2"/>
      <c r="P59" s="2"/>
      <c r="Q59" s="2"/>
      <c r="R59" s="291" t="s">
        <v>68</v>
      </c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"/>
      <c r="AE59" s="2"/>
      <c r="AF59" s="2"/>
      <c r="AG59" s="2"/>
      <c r="AH59" s="2"/>
      <c r="AI59" s="2"/>
      <c r="AJ59" s="15">
        <v>2</v>
      </c>
      <c r="AK59" s="12">
        <v>0.7653240740740741</v>
      </c>
      <c r="AL59" s="13">
        <f>AM59-AK59</f>
        <v>9.8379629629630205E-4</v>
      </c>
      <c r="AM59" s="12">
        <v>0.7663078703703704</v>
      </c>
      <c r="AN59" s="13">
        <f t="shared" ref="AN59:AN60" si="32">AO59-AM59</f>
        <v>1.3784722222222157E-2</v>
      </c>
      <c r="AO59" s="12">
        <v>0.78009259259259256</v>
      </c>
      <c r="AP59" s="13">
        <f>AQ59-AO59</f>
        <v>0</v>
      </c>
      <c r="AQ59" s="12">
        <v>0.78009259259259256</v>
      </c>
      <c r="AR59" s="283">
        <f>AQ59-AK59</f>
        <v>1.4768518518518459E-2</v>
      </c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40"/>
      <c r="BE59" s="40"/>
      <c r="BF59" s="40"/>
      <c r="BG59" s="40"/>
      <c r="BH59" s="40"/>
      <c r="BI59" s="40"/>
      <c r="BJ59" s="40"/>
      <c r="BK59" s="2"/>
    </row>
    <row r="60" spans="1:63" ht="1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 t="s">
        <v>230</v>
      </c>
      <c r="AJ60" s="261">
        <v>3</v>
      </c>
      <c r="AK60" s="262">
        <v>0.78020833333333339</v>
      </c>
      <c r="AL60" s="263">
        <f>AM60-AK60</f>
        <v>6.9444444444344278E-5</v>
      </c>
      <c r="AM60" s="262">
        <v>0.78027777777777774</v>
      </c>
      <c r="AN60" s="263">
        <f t="shared" si="32"/>
        <v>0.16659722222222229</v>
      </c>
      <c r="AO60" s="262">
        <v>0.94687500000000002</v>
      </c>
      <c r="AP60" s="263" t="s">
        <v>231</v>
      </c>
      <c r="AQ60" s="262">
        <v>0</v>
      </c>
      <c r="AR60" s="283">
        <f>AO60-AK60</f>
        <v>0.16666666666666663</v>
      </c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40"/>
      <c r="BE60" s="40"/>
      <c r="BF60" s="40"/>
      <c r="BG60" s="40"/>
      <c r="BH60" s="40"/>
      <c r="BI60" s="40"/>
      <c r="BJ60" s="40"/>
      <c r="BK60" s="2"/>
    </row>
    <row r="61" spans="1:63" ht="16" customHeight="1" x14ac:dyDescent="0.2">
      <c r="A61" s="34" t="s">
        <v>275</v>
      </c>
      <c r="B61" s="34" t="s">
        <v>115</v>
      </c>
      <c r="C61" s="34" t="s">
        <v>281</v>
      </c>
      <c r="D61" s="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4" t="s">
        <v>275</v>
      </c>
      <c r="S61" s="34" t="s">
        <v>115</v>
      </c>
      <c r="T61" s="34" t="s">
        <v>281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11">
        <v>4</v>
      </c>
      <c r="AK61" s="12">
        <v>0.93552083333333336</v>
      </c>
      <c r="AL61" s="13">
        <f>AM61-AK61</f>
        <v>4.745370370370372E-4</v>
      </c>
      <c r="AM61" s="12">
        <v>0.93599537037037039</v>
      </c>
      <c r="AN61" s="13">
        <f>AO61-AM61</f>
        <v>1.0972222222222272E-2</v>
      </c>
      <c r="AO61" s="12">
        <v>0.94696759259259267</v>
      </c>
      <c r="AP61" s="13">
        <f>AQ61-AO61</f>
        <v>0</v>
      </c>
      <c r="AQ61" s="12">
        <v>0.94696759259259267</v>
      </c>
      <c r="AR61" s="283">
        <f>AQ61-AK61</f>
        <v>1.1446759259259309E-2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40"/>
      <c r="BE61" s="40"/>
      <c r="BF61" s="40"/>
      <c r="BG61" s="40"/>
      <c r="BH61" s="40"/>
      <c r="BI61" s="40"/>
      <c r="BJ61" s="40"/>
      <c r="BK61" s="2"/>
    </row>
    <row r="62" spans="1:63" x14ac:dyDescent="0.2">
      <c r="A62" s="184" t="s">
        <v>26</v>
      </c>
      <c r="B62" s="185" t="s">
        <v>20</v>
      </c>
      <c r="C62" s="113">
        <f>C9</f>
        <v>82</v>
      </c>
      <c r="D62" s="18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84" t="s">
        <v>36</v>
      </c>
      <c r="S62" s="185" t="s">
        <v>21</v>
      </c>
      <c r="T62" s="14">
        <f>T9</f>
        <v>240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11">
        <v>5</v>
      </c>
      <c r="AK62" s="12">
        <v>0.94696759259259267</v>
      </c>
      <c r="AL62" s="13">
        <f t="shared" ref="AL62:AL78" si="33">AM62-AK62</f>
        <v>4.745370370370372E-4</v>
      </c>
      <c r="AM62" s="12">
        <v>0.9474421296296297</v>
      </c>
      <c r="AN62" s="13">
        <f t="shared" ref="AN62:AN78" si="34">AO62-AM62</f>
        <v>1.6655092592592458E-2</v>
      </c>
      <c r="AO62" s="12">
        <v>0.96409722222222216</v>
      </c>
      <c r="AP62" s="13">
        <f t="shared" ref="AP62:AP78" si="35">AQ62-AO62</f>
        <v>0</v>
      </c>
      <c r="AQ62" s="12">
        <v>0.96409722222222216</v>
      </c>
      <c r="AR62" s="283">
        <f t="shared" ref="AR62:AR78" si="36">AQ62-AK62</f>
        <v>1.7129629629629495E-2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40"/>
      <c r="BE62" s="40"/>
      <c r="BF62" s="40"/>
      <c r="BG62" s="40"/>
      <c r="BH62" s="40"/>
      <c r="BI62" s="40"/>
      <c r="BJ62" s="40"/>
      <c r="BK62" s="2"/>
    </row>
    <row r="63" spans="1:63" x14ac:dyDescent="0.2">
      <c r="A63" s="184" t="s">
        <v>27</v>
      </c>
      <c r="B63" s="185" t="s">
        <v>20</v>
      </c>
      <c r="C63" s="113">
        <f>D9</f>
        <v>88</v>
      </c>
      <c r="D63" s="18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84" t="s">
        <v>73</v>
      </c>
      <c r="S63" s="185" t="s">
        <v>21</v>
      </c>
      <c r="T63" s="14">
        <f>U9</f>
        <v>240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11">
        <v>6</v>
      </c>
      <c r="AK63" s="20">
        <v>0.96418981481481481</v>
      </c>
      <c r="AL63" s="13">
        <f t="shared" si="33"/>
        <v>5.2083333333341475E-4</v>
      </c>
      <c r="AM63" s="20">
        <v>0.96471064814814822</v>
      </c>
      <c r="AN63" s="13">
        <f t="shared" si="34"/>
        <v>1.0358796296296213E-2</v>
      </c>
      <c r="AO63" s="20">
        <v>0.97506944444444443</v>
      </c>
      <c r="AP63" s="13">
        <f t="shared" si="35"/>
        <v>0</v>
      </c>
      <c r="AQ63" s="20">
        <v>0.97506944444444443</v>
      </c>
      <c r="AR63" s="283">
        <f t="shared" si="36"/>
        <v>1.0879629629629628E-2</v>
      </c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40"/>
      <c r="BE63" s="40"/>
      <c r="BF63" s="40"/>
      <c r="BG63" s="40"/>
      <c r="BH63" s="40"/>
      <c r="BI63" s="40"/>
      <c r="BJ63" s="40"/>
      <c r="BK63" s="2"/>
    </row>
    <row r="64" spans="1:63" x14ac:dyDescent="0.2">
      <c r="A64" s="184" t="s">
        <v>28</v>
      </c>
      <c r="B64" s="185" t="s">
        <v>20</v>
      </c>
      <c r="C64" s="113">
        <f>E9</f>
        <v>77</v>
      </c>
      <c r="D64" s="18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84" t="s">
        <v>75</v>
      </c>
      <c r="S64" s="185" t="s">
        <v>21</v>
      </c>
      <c r="T64" s="14">
        <f>V9</f>
        <v>181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11">
        <v>7</v>
      </c>
      <c r="AK64" s="12">
        <v>0.97515046296296293</v>
      </c>
      <c r="AL64" s="13">
        <f t="shared" si="33"/>
        <v>3.7037037037046527E-4</v>
      </c>
      <c r="AM64" s="12">
        <v>0.97552083333333339</v>
      </c>
      <c r="AN64" s="13">
        <f t="shared" si="34"/>
        <v>1.6944444444444429E-2</v>
      </c>
      <c r="AO64" s="12">
        <v>0.99246527777777782</v>
      </c>
      <c r="AP64" s="13">
        <f t="shared" si="35"/>
        <v>0</v>
      </c>
      <c r="AQ64" s="12">
        <v>0.99246527777777782</v>
      </c>
      <c r="AR64" s="283">
        <f t="shared" si="36"/>
        <v>1.7314814814814894E-2</v>
      </c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40"/>
      <c r="BE64" s="40"/>
      <c r="BF64" s="40"/>
      <c r="BG64" s="40"/>
      <c r="BH64" s="40"/>
      <c r="BI64" s="40"/>
      <c r="BJ64" s="40"/>
      <c r="BK64" s="2"/>
    </row>
    <row r="65" spans="1:68" x14ac:dyDescent="0.2">
      <c r="A65" s="184" t="s">
        <v>29</v>
      </c>
      <c r="B65" s="185" t="s">
        <v>20</v>
      </c>
      <c r="C65" s="113">
        <f>F9</f>
        <v>68</v>
      </c>
      <c r="D65" s="18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84" t="s">
        <v>78</v>
      </c>
      <c r="S65" s="185" t="s">
        <v>21</v>
      </c>
      <c r="T65" s="14">
        <f>W9</f>
        <v>240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11">
        <v>8</v>
      </c>
      <c r="AK65" s="12">
        <v>0.99256944444444439</v>
      </c>
      <c r="AL65" s="13">
        <f t="shared" si="33"/>
        <v>4.166666666667318E-4</v>
      </c>
      <c r="AM65" s="12">
        <v>0.99298611111111112</v>
      </c>
      <c r="AN65" s="13">
        <f t="shared" si="34"/>
        <v>1.3425925925925952E-2</v>
      </c>
      <c r="AO65" s="12">
        <v>1.0064120370370371</v>
      </c>
      <c r="AP65" s="13">
        <f t="shared" si="35"/>
        <v>0</v>
      </c>
      <c r="AQ65" s="12">
        <v>1.0064120370370371</v>
      </c>
      <c r="AR65" s="283">
        <f t="shared" si="36"/>
        <v>1.3842592592592684E-2</v>
      </c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40"/>
      <c r="BE65" s="40"/>
      <c r="BF65" s="40"/>
      <c r="BG65" s="40"/>
      <c r="BH65" s="40"/>
      <c r="BI65" s="40"/>
      <c r="BJ65" s="40"/>
      <c r="BK65" s="2"/>
    </row>
    <row r="66" spans="1:68" x14ac:dyDescent="0.2">
      <c r="A66" s="184" t="s">
        <v>30</v>
      </c>
      <c r="B66" s="185" t="s">
        <v>20</v>
      </c>
      <c r="C66" s="35">
        <f>G9</f>
        <v>81</v>
      </c>
      <c r="D66" s="18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84" t="s">
        <v>77</v>
      </c>
      <c r="S66" s="185" t="s">
        <v>21</v>
      </c>
      <c r="T66" s="14">
        <f>X9</f>
        <v>240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60"/>
      <c r="AH66" s="2"/>
      <c r="AI66" s="2"/>
      <c r="AJ66" s="11">
        <v>9</v>
      </c>
      <c r="AK66" s="20">
        <v>1.0065046296296296</v>
      </c>
      <c r="AL66" s="13">
        <f t="shared" si="33"/>
        <v>5.4398148148138148E-4</v>
      </c>
      <c r="AM66" s="20">
        <v>1.007048611111111</v>
      </c>
      <c r="AN66" s="13">
        <f t="shared" si="34"/>
        <v>2.3518518518518494E-2</v>
      </c>
      <c r="AO66" s="20">
        <v>1.0305671296296295</v>
      </c>
      <c r="AP66" s="13">
        <f t="shared" si="35"/>
        <v>0</v>
      </c>
      <c r="AQ66" s="20">
        <v>1.0305671296296295</v>
      </c>
      <c r="AR66" s="283">
        <f t="shared" si="36"/>
        <v>2.4062499999999876E-2</v>
      </c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40"/>
      <c r="BE66" s="40"/>
      <c r="BF66" s="40"/>
      <c r="BG66" s="40"/>
      <c r="BH66" s="40"/>
      <c r="BI66" s="40"/>
      <c r="BJ66" s="40"/>
      <c r="BK66" s="2"/>
    </row>
    <row r="67" spans="1:68" x14ac:dyDescent="0.2">
      <c r="A67" s="184" t="s">
        <v>31</v>
      </c>
      <c r="B67" s="185" t="s">
        <v>20</v>
      </c>
      <c r="C67" s="113">
        <f>H9</f>
        <v>240</v>
      </c>
      <c r="D67" s="18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84" t="s">
        <v>90</v>
      </c>
      <c r="S67" s="185" t="s">
        <v>21</v>
      </c>
      <c r="T67" s="11">
        <f>Y9</f>
        <v>114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2"/>
      <c r="AG67" s="2"/>
      <c r="AH67" s="2"/>
      <c r="AI67" s="2"/>
      <c r="AJ67" s="11">
        <v>10</v>
      </c>
      <c r="AK67" s="20">
        <v>0.34276620370370375</v>
      </c>
      <c r="AL67" s="13">
        <f t="shared" si="33"/>
        <v>1.3194444444444287E-3</v>
      </c>
      <c r="AM67" s="20">
        <v>0.34408564814814818</v>
      </c>
      <c r="AN67" s="13">
        <f t="shared" si="34"/>
        <v>4.7025462962962949E-2</v>
      </c>
      <c r="AO67" s="20">
        <v>0.39111111111111113</v>
      </c>
      <c r="AP67" s="13">
        <f t="shared" si="35"/>
        <v>2.3148148148133263E-5</v>
      </c>
      <c r="AQ67" s="20">
        <v>0.39113425925925926</v>
      </c>
      <c r="AR67" s="283">
        <f t="shared" si="36"/>
        <v>4.8368055555555511E-2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40"/>
      <c r="BE67" s="40"/>
      <c r="BF67" s="40"/>
      <c r="BG67" s="40"/>
      <c r="BH67" s="40"/>
      <c r="BI67" s="40"/>
      <c r="BJ67" s="40"/>
      <c r="BK67" s="2"/>
    </row>
    <row r="68" spans="1:68" x14ac:dyDescent="0.2">
      <c r="A68" s="184" t="s">
        <v>32</v>
      </c>
      <c r="B68" s="185" t="s">
        <v>20</v>
      </c>
      <c r="C68" s="113">
        <f>I9</f>
        <v>87</v>
      </c>
      <c r="D68" s="18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84" t="s">
        <v>92</v>
      </c>
      <c r="S68" s="185" t="s">
        <v>21</v>
      </c>
      <c r="T68" s="11">
        <f>Z9</f>
        <v>104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11">
        <v>11</v>
      </c>
      <c r="AK68" s="20">
        <v>3.0648148148148147E-2</v>
      </c>
      <c r="AL68" s="13">
        <f t="shared" si="33"/>
        <v>3.3564814814815089E-4</v>
      </c>
      <c r="AM68" s="20">
        <v>3.0983796296296297E-2</v>
      </c>
      <c r="AN68" s="13">
        <f t="shared" si="34"/>
        <v>1.2083333333333331E-2</v>
      </c>
      <c r="AO68" s="20">
        <v>4.3067129629629629E-2</v>
      </c>
      <c r="AP68" s="13">
        <f t="shared" si="35"/>
        <v>0</v>
      </c>
      <c r="AQ68" s="20">
        <v>4.3067129629629629E-2</v>
      </c>
      <c r="AR68" s="283">
        <f t="shared" si="36"/>
        <v>1.2418981481481482E-2</v>
      </c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40"/>
      <c r="BE68" s="40"/>
      <c r="BF68" s="40"/>
      <c r="BG68" s="40"/>
      <c r="BH68" s="40"/>
      <c r="BI68" s="40"/>
      <c r="BJ68" s="40"/>
      <c r="BK68" s="2"/>
    </row>
    <row r="69" spans="1:68" x14ac:dyDescent="0.2">
      <c r="A69" s="184" t="s">
        <v>33</v>
      </c>
      <c r="B69" s="185" t="s">
        <v>20</v>
      </c>
      <c r="C69" s="113">
        <f>J9</f>
        <v>83</v>
      </c>
      <c r="D69" s="18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84" t="s">
        <v>93</v>
      </c>
      <c r="S69" s="185" t="s">
        <v>21</v>
      </c>
      <c r="T69" s="11">
        <f>AA9</f>
        <v>194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59"/>
      <c r="AJ69" s="11">
        <v>12</v>
      </c>
      <c r="AK69" s="20">
        <v>4.3159722222222224E-2</v>
      </c>
      <c r="AL69" s="13">
        <f t="shared" si="33"/>
        <v>3.5879629629629456E-4</v>
      </c>
      <c r="AM69" s="20">
        <v>4.3518518518518519E-2</v>
      </c>
      <c r="AN69" s="13">
        <f t="shared" si="34"/>
        <v>8.9351851851851849E-3</v>
      </c>
      <c r="AO69" s="20">
        <v>5.2453703703703704E-2</v>
      </c>
      <c r="AP69" s="13">
        <f t="shared" si="35"/>
        <v>0</v>
      </c>
      <c r="AQ69" s="20">
        <v>5.2453703703703704E-2</v>
      </c>
      <c r="AR69" s="283">
        <f t="shared" si="36"/>
        <v>9.2939814814814795E-3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0"/>
      <c r="BE69" s="40"/>
      <c r="BF69" s="40"/>
      <c r="BG69" s="40"/>
      <c r="BH69" s="40"/>
      <c r="BI69" s="40"/>
      <c r="BJ69" s="40"/>
      <c r="BK69" s="2"/>
    </row>
    <row r="70" spans="1:68" x14ac:dyDescent="0.2">
      <c r="A70" s="184" t="s">
        <v>34</v>
      </c>
      <c r="B70" s="185" t="s">
        <v>20</v>
      </c>
      <c r="C70" s="113">
        <f>K9</f>
        <v>73</v>
      </c>
      <c r="D70" s="4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84" t="s">
        <v>106</v>
      </c>
      <c r="S70" s="185" t="s">
        <v>21</v>
      </c>
      <c r="T70" s="11">
        <f>AB9</f>
        <v>131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11">
        <v>13</v>
      </c>
      <c r="AK70" s="20">
        <v>5.2557870370370373E-2</v>
      </c>
      <c r="AL70" s="13">
        <f t="shared" si="33"/>
        <v>4.1666666666666241E-4</v>
      </c>
      <c r="AM70" s="20">
        <v>5.2974537037037035E-2</v>
      </c>
      <c r="AN70" s="13">
        <f t="shared" si="34"/>
        <v>8.5763888888888903E-3</v>
      </c>
      <c r="AO70" s="20">
        <v>6.1550925925925926E-2</v>
      </c>
      <c r="AP70" s="13">
        <f t="shared" si="35"/>
        <v>0</v>
      </c>
      <c r="AQ70" s="20">
        <v>6.1550925925925926E-2</v>
      </c>
      <c r="AR70" s="283">
        <f t="shared" si="36"/>
        <v>8.9930555555555527E-3</v>
      </c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40"/>
      <c r="BE70" s="40"/>
      <c r="BF70" s="40"/>
      <c r="BG70" s="40"/>
      <c r="BH70" s="40"/>
      <c r="BI70" s="40"/>
      <c r="BJ70" s="40"/>
      <c r="BK70" s="2"/>
    </row>
    <row r="71" spans="1:68" ht="16" customHeight="1" x14ac:dyDescent="0.2">
      <c r="A71" s="184" t="s">
        <v>35</v>
      </c>
      <c r="B71" s="185" t="s">
        <v>20</v>
      </c>
      <c r="C71" s="113">
        <f>L9</f>
        <v>113</v>
      </c>
      <c r="D71" s="4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84" t="s">
        <v>107</v>
      </c>
      <c r="S71" s="185" t="s">
        <v>21</v>
      </c>
      <c r="T71" s="11">
        <f>AC9</f>
        <v>240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11">
        <v>14</v>
      </c>
      <c r="AK71" s="20">
        <v>6.1643518518518514E-2</v>
      </c>
      <c r="AL71" s="13">
        <f t="shared" si="33"/>
        <v>3.5879629629629456E-4</v>
      </c>
      <c r="AM71" s="20">
        <v>6.2002314814814809E-2</v>
      </c>
      <c r="AN71" s="13">
        <f t="shared" si="34"/>
        <v>1.503472222222222E-2</v>
      </c>
      <c r="AO71" s="20">
        <v>7.7037037037037029E-2</v>
      </c>
      <c r="AP71" s="13">
        <f t="shared" si="35"/>
        <v>0</v>
      </c>
      <c r="AQ71" s="20">
        <v>7.7037037037037029E-2</v>
      </c>
      <c r="AR71" s="283">
        <f t="shared" si="36"/>
        <v>1.5393518518518515E-2</v>
      </c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8" x14ac:dyDescent="0.2">
      <c r="A72" s="184" t="s">
        <v>205</v>
      </c>
      <c r="B72" s="185" t="s">
        <v>3</v>
      </c>
      <c r="C72" s="19">
        <f t="shared" ref="C72:C87" si="37">HOUR(AP33)*60+MINUTE(AP33)</f>
        <v>21</v>
      </c>
      <c r="D72" s="4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84" t="s">
        <v>205</v>
      </c>
      <c r="S72" s="185" t="s">
        <v>3</v>
      </c>
      <c r="T72" s="19">
        <f t="shared" ref="T72:T91" si="38">HOUR(AM33)*60+MINUTE(AM33)</f>
        <v>44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59"/>
      <c r="AF72" s="259"/>
      <c r="AG72" s="259"/>
      <c r="AH72" s="2"/>
      <c r="AI72" s="2"/>
      <c r="AJ72" s="11">
        <v>15</v>
      </c>
      <c r="AK72" s="20">
        <v>7.7129629629629631E-2</v>
      </c>
      <c r="AL72" s="13">
        <f t="shared" si="33"/>
        <v>3.3564814814814048E-4</v>
      </c>
      <c r="AM72" s="20">
        <v>7.7465277777777772E-2</v>
      </c>
      <c r="AN72" s="13">
        <f t="shared" si="34"/>
        <v>1.7245370370370383E-2</v>
      </c>
      <c r="AO72" s="20">
        <v>9.4710648148148155E-2</v>
      </c>
      <c r="AP72" s="13">
        <f t="shared" si="35"/>
        <v>0</v>
      </c>
      <c r="AQ72" s="20">
        <v>9.4710648148148155E-2</v>
      </c>
      <c r="AR72" s="283">
        <f t="shared" si="36"/>
        <v>1.7581018518518524E-2</v>
      </c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8" x14ac:dyDescent="0.2">
      <c r="A73" s="184" t="s">
        <v>206</v>
      </c>
      <c r="B73" s="185" t="s">
        <v>3</v>
      </c>
      <c r="C73" s="35">
        <f t="shared" si="37"/>
        <v>21</v>
      </c>
      <c r="D73" s="18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84" t="s">
        <v>206</v>
      </c>
      <c r="S73" s="185" t="s">
        <v>3</v>
      </c>
      <c r="T73" s="19">
        <f t="shared" si="38"/>
        <v>21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59"/>
      <c r="AF73" s="259"/>
      <c r="AG73" s="259"/>
      <c r="AH73" s="2"/>
      <c r="AI73" s="2"/>
      <c r="AJ73" s="11">
        <v>16</v>
      </c>
      <c r="AK73" s="20">
        <v>9.481481481481481E-2</v>
      </c>
      <c r="AL73" s="13">
        <f t="shared" si="33"/>
        <v>4.9768518518519822E-4</v>
      </c>
      <c r="AM73" s="20">
        <v>9.5312500000000008E-2</v>
      </c>
      <c r="AN73" s="13">
        <f t="shared" si="34"/>
        <v>5.2442129629629616E-2</v>
      </c>
      <c r="AO73" s="20">
        <v>0.14775462962962962</v>
      </c>
      <c r="AP73" s="13">
        <f t="shared" si="35"/>
        <v>0</v>
      </c>
      <c r="AQ73" s="20">
        <v>0.14775462962962962</v>
      </c>
      <c r="AR73" s="283">
        <f t="shared" si="36"/>
        <v>5.2939814814814815E-2</v>
      </c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x14ac:dyDescent="0.2">
      <c r="A74" s="184" t="s">
        <v>207</v>
      </c>
      <c r="B74" s="185" t="s">
        <v>3</v>
      </c>
      <c r="C74" s="19">
        <f t="shared" si="37"/>
        <v>20</v>
      </c>
      <c r="D74" s="4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84" t="s">
        <v>207</v>
      </c>
      <c r="S74" s="185" t="s">
        <v>3</v>
      </c>
      <c r="T74" s="19">
        <f t="shared" si="38"/>
        <v>240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11">
        <v>17</v>
      </c>
      <c r="AK74" s="20">
        <v>0.10616898148148148</v>
      </c>
      <c r="AL74" s="13">
        <f t="shared" si="33"/>
        <v>4.745370370370372E-4</v>
      </c>
      <c r="AM74" s="20">
        <v>0.10664351851851851</v>
      </c>
      <c r="AN74" s="13">
        <f t="shared" si="34"/>
        <v>3.318287037037039E-2</v>
      </c>
      <c r="AO74" s="20">
        <v>0.1398263888888889</v>
      </c>
      <c r="AP74" s="13">
        <f t="shared" si="35"/>
        <v>0</v>
      </c>
      <c r="AQ74" s="20">
        <v>0.1398263888888889</v>
      </c>
      <c r="AR74" s="283">
        <f t="shared" si="36"/>
        <v>3.3657407407407428E-2</v>
      </c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x14ac:dyDescent="0.2">
      <c r="A75" s="184" t="s">
        <v>208</v>
      </c>
      <c r="B75" s="185" t="s">
        <v>3</v>
      </c>
      <c r="C75" s="19">
        <f t="shared" si="37"/>
        <v>10</v>
      </c>
      <c r="D75" s="4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84" t="s">
        <v>208</v>
      </c>
      <c r="S75" s="185" t="s">
        <v>3</v>
      </c>
      <c r="T75" s="19">
        <f t="shared" si="38"/>
        <v>16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11">
        <v>18</v>
      </c>
      <c r="AK75" s="20">
        <v>0.13993055555555556</v>
      </c>
      <c r="AL75" s="13">
        <f t="shared" si="33"/>
        <v>4.1666666666664853E-4</v>
      </c>
      <c r="AM75" s="20">
        <v>0.14034722222222221</v>
      </c>
      <c r="AN75" s="13">
        <f t="shared" si="34"/>
        <v>9.1550925925926174E-3</v>
      </c>
      <c r="AO75" s="20">
        <v>0.14950231481481482</v>
      </c>
      <c r="AP75" s="13">
        <f t="shared" si="35"/>
        <v>0</v>
      </c>
      <c r="AQ75" s="20">
        <v>0.14950231481481482</v>
      </c>
      <c r="AR75" s="283">
        <f t="shared" si="36"/>
        <v>9.571759259259266E-3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x14ac:dyDescent="0.2">
      <c r="A76" s="184" t="s">
        <v>209</v>
      </c>
      <c r="B76" s="185" t="s">
        <v>3</v>
      </c>
      <c r="C76" s="19">
        <f t="shared" si="37"/>
        <v>20</v>
      </c>
      <c r="D76" s="4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84" t="s">
        <v>209</v>
      </c>
      <c r="S76" s="185" t="s">
        <v>3</v>
      </c>
      <c r="T76" s="19">
        <f t="shared" si="38"/>
        <v>24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59"/>
      <c r="AH76" s="2"/>
      <c r="AI76" s="2"/>
      <c r="AJ76" s="11">
        <v>19</v>
      </c>
      <c r="AK76" s="20">
        <v>0.14960648148148148</v>
      </c>
      <c r="AL76" s="13">
        <f t="shared" si="33"/>
        <v>4.1666666666664853E-4</v>
      </c>
      <c r="AM76" s="20">
        <v>0.15002314814814813</v>
      </c>
      <c r="AN76" s="13">
        <f t="shared" si="34"/>
        <v>1.4027777777777806E-2</v>
      </c>
      <c r="AO76" s="20">
        <v>0.16405092592592593</v>
      </c>
      <c r="AP76" s="13">
        <f t="shared" si="35"/>
        <v>0</v>
      </c>
      <c r="AQ76" s="20">
        <v>0.16405092592592593</v>
      </c>
      <c r="AR76" s="283">
        <f t="shared" si="36"/>
        <v>1.4444444444444454E-2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8" x14ac:dyDescent="0.2">
      <c r="A77" s="184" t="s">
        <v>210</v>
      </c>
      <c r="B77" s="185" t="s">
        <v>3</v>
      </c>
      <c r="C77" s="19">
        <f t="shared" si="37"/>
        <v>20</v>
      </c>
      <c r="D77" s="4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84" t="s">
        <v>210</v>
      </c>
      <c r="S77" s="185" t="s">
        <v>3</v>
      </c>
      <c r="T77" s="19">
        <f t="shared" si="38"/>
        <v>15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11">
        <v>20</v>
      </c>
      <c r="AK77" s="20">
        <v>0.16413194444444446</v>
      </c>
      <c r="AL77" s="13">
        <f>AM77-AK77</f>
        <v>3.4722222222219323E-4</v>
      </c>
      <c r="AM77" s="20">
        <v>0.16447916666666665</v>
      </c>
      <c r="AN77" s="13">
        <f t="shared" si="34"/>
        <v>9.4212962962962887E-3</v>
      </c>
      <c r="AO77" s="20">
        <v>0.17390046296296294</v>
      </c>
      <c r="AP77" s="13">
        <f t="shared" si="35"/>
        <v>0</v>
      </c>
      <c r="AQ77" s="20">
        <v>0.17390046296296294</v>
      </c>
      <c r="AR77" s="283">
        <f t="shared" si="36"/>
        <v>9.768518518518482E-3</v>
      </c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8" x14ac:dyDescent="0.2">
      <c r="A78" s="184" t="s">
        <v>211</v>
      </c>
      <c r="B78" s="185" t="s">
        <v>3</v>
      </c>
      <c r="C78" s="19">
        <f t="shared" si="37"/>
        <v>20</v>
      </c>
      <c r="D78" s="4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84" t="s">
        <v>211</v>
      </c>
      <c r="S78" s="185" t="s">
        <v>3</v>
      </c>
      <c r="T78" s="19">
        <f t="shared" si="38"/>
        <v>24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0">
        <v>0.17398148148148149</v>
      </c>
      <c r="AL78" s="13">
        <f t="shared" si="33"/>
        <v>2.4305555555553804E-4</v>
      </c>
      <c r="AM78" s="12">
        <v>0.17422453703703702</v>
      </c>
      <c r="AN78" s="13">
        <f t="shared" si="34"/>
        <v>1.3020833333333343E-2</v>
      </c>
      <c r="AO78" s="12">
        <v>0.18724537037037037</v>
      </c>
      <c r="AP78" s="13">
        <f t="shared" si="35"/>
        <v>0</v>
      </c>
      <c r="AQ78" s="20">
        <v>0.18724537037037037</v>
      </c>
      <c r="AR78" s="283">
        <f t="shared" si="36"/>
        <v>1.3263888888888881E-2</v>
      </c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8" x14ac:dyDescent="0.2">
      <c r="A79" s="184" t="s">
        <v>212</v>
      </c>
      <c r="B79" s="185" t="s">
        <v>3</v>
      </c>
      <c r="C79" s="19">
        <f t="shared" si="37"/>
        <v>20</v>
      </c>
      <c r="D79" s="4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84" t="s">
        <v>212</v>
      </c>
      <c r="S79" s="185" t="s">
        <v>3</v>
      </c>
      <c r="T79" s="19">
        <f t="shared" si="38"/>
        <v>19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16" t="s">
        <v>38</v>
      </c>
      <c r="AK79" s="16"/>
      <c r="AL79" s="21">
        <f>(SUM(AL61:AL77)+SUM(AL58:AL59))/19</f>
        <v>5.1047758284601067E-4</v>
      </c>
      <c r="AM79" s="16"/>
      <c r="AN79" s="21">
        <f>(SUM(AN61:AN77)+SUM(AN58:AN59))/19</f>
        <v>1.9110623781676401E-2</v>
      </c>
      <c r="AO79" s="16"/>
      <c r="AP79" s="21">
        <f>(SUM(AP61:AP77)+SUM(AP58:AP59))/19</f>
        <v>1.2183235867438559E-6</v>
      </c>
      <c r="AQ79" s="16"/>
      <c r="AR79" s="284">
        <f>(SUM(AR61:AR77)+SUM(AR58:AR59))/19</f>
        <v>1.9622319688109152E-2</v>
      </c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8" x14ac:dyDescent="0.2">
      <c r="A80" s="184" t="s">
        <v>213</v>
      </c>
      <c r="B80" s="185" t="s">
        <v>3</v>
      </c>
      <c r="C80" s="19">
        <f t="shared" si="37"/>
        <v>20</v>
      </c>
      <c r="D80" s="4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84" t="s">
        <v>213</v>
      </c>
      <c r="S80" s="185" t="s">
        <v>3</v>
      </c>
      <c r="T80" s="19">
        <f t="shared" si="38"/>
        <v>34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16" customHeight="1" x14ac:dyDescent="0.2">
      <c r="A81" s="184" t="s">
        <v>214</v>
      </c>
      <c r="B81" s="185" t="s">
        <v>3</v>
      </c>
      <c r="C81" s="19">
        <f t="shared" si="37"/>
        <v>21</v>
      </c>
      <c r="D81" s="4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84" t="s">
        <v>214</v>
      </c>
      <c r="S81" s="185" t="s">
        <v>3</v>
      </c>
      <c r="T81" s="19">
        <f t="shared" si="38"/>
        <v>69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6" customHeight="1" x14ac:dyDescent="0.2">
      <c r="A82" s="184" t="s">
        <v>215</v>
      </c>
      <c r="B82" s="185" t="s">
        <v>3</v>
      </c>
      <c r="C82" s="19">
        <f t="shared" si="37"/>
        <v>20</v>
      </c>
      <c r="D82" s="4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84" t="s">
        <v>215</v>
      </c>
      <c r="S82" s="185" t="s">
        <v>3</v>
      </c>
      <c r="T82" s="19">
        <f t="shared" si="38"/>
        <v>17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89" t="s">
        <v>102</v>
      </c>
      <c r="AK82" s="289"/>
      <c r="AL82" s="289"/>
      <c r="AM82" s="289"/>
      <c r="AN82" s="289"/>
      <c r="AO82" s="289"/>
      <c r="AP82" s="289"/>
      <c r="AQ82" s="289"/>
      <c r="AR82" s="289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ht="16" customHeight="1" x14ac:dyDescent="0.2">
      <c r="A83" s="184" t="s">
        <v>216</v>
      </c>
      <c r="B83" s="185" t="s">
        <v>3</v>
      </c>
      <c r="C83" s="19">
        <f t="shared" si="37"/>
        <v>20</v>
      </c>
      <c r="D83" s="4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84" t="s">
        <v>216</v>
      </c>
      <c r="S83" s="185" t="s">
        <v>3</v>
      </c>
      <c r="T83" s="19">
        <f t="shared" si="38"/>
        <v>13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4" t="s">
        <v>22</v>
      </c>
      <c r="AK83" s="107" t="s">
        <v>24</v>
      </c>
      <c r="AL83" s="107" t="s">
        <v>69</v>
      </c>
      <c r="AM83" s="108"/>
      <c r="AN83" s="107" t="s">
        <v>70</v>
      </c>
      <c r="AO83" s="107"/>
      <c r="AP83" s="107" t="s">
        <v>71</v>
      </c>
      <c r="AQ83" s="107" t="s">
        <v>25</v>
      </c>
      <c r="AR83" s="107" t="s">
        <v>23</v>
      </c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16" customHeight="1" x14ac:dyDescent="0.2">
      <c r="A84" s="184" t="s">
        <v>217</v>
      </c>
      <c r="B84" s="185" t="s">
        <v>3</v>
      </c>
      <c r="C84" s="19">
        <f t="shared" si="37"/>
        <v>20</v>
      </c>
      <c r="D84" s="4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84" t="s">
        <v>217</v>
      </c>
      <c r="S84" s="185" t="s">
        <v>3</v>
      </c>
      <c r="T84" s="19">
        <f t="shared" si="38"/>
        <v>12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11">
        <v>1</v>
      </c>
      <c r="AK84" s="12">
        <v>0.83758101851851852</v>
      </c>
      <c r="AL84" s="13">
        <f t="shared" ref="AL84:AL103" si="39">AM84-AK84</f>
        <v>1.3090277777777715E-2</v>
      </c>
      <c r="AM84" s="12">
        <v>0.85067129629629623</v>
      </c>
      <c r="AN84" s="13">
        <f t="shared" ref="AN84:AN102" si="40">AO84-AM84</f>
        <v>2.3148148148299796E-5</v>
      </c>
      <c r="AO84" s="12">
        <v>0.85069444444444453</v>
      </c>
      <c r="AP84" s="13">
        <f>AQ84-AO84</f>
        <v>1.481481481481417E-3</v>
      </c>
      <c r="AQ84" s="12">
        <v>0.85217592592592595</v>
      </c>
      <c r="AR84" s="283">
        <f t="shared" ref="AR84:AR103" si="41">AQ84-AK84</f>
        <v>1.4594907407407431E-2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6" customHeight="1" x14ac:dyDescent="0.2">
      <c r="A85" s="184" t="s">
        <v>218</v>
      </c>
      <c r="B85" s="185" t="s">
        <v>3</v>
      </c>
      <c r="C85" s="19">
        <f t="shared" si="37"/>
        <v>20</v>
      </c>
      <c r="D85" s="4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84" t="s">
        <v>218</v>
      </c>
      <c r="S85" s="185" t="s">
        <v>3</v>
      </c>
      <c r="T85" s="19">
        <f t="shared" si="38"/>
        <v>22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06"/>
      <c r="AH85" s="2"/>
      <c r="AI85" s="2"/>
      <c r="AJ85" s="15">
        <v>2</v>
      </c>
      <c r="AK85" s="12">
        <v>0.8523842592592592</v>
      </c>
      <c r="AL85" s="13">
        <f t="shared" si="39"/>
        <v>1.3356481481481608E-2</v>
      </c>
      <c r="AM85" s="12">
        <v>0.86574074074074081</v>
      </c>
      <c r="AN85" s="13">
        <f t="shared" si="40"/>
        <v>2.3148148148077752E-5</v>
      </c>
      <c r="AO85" s="12">
        <v>0.86576388888888889</v>
      </c>
      <c r="AP85" s="13">
        <f t="shared" ref="AP85:AP103" si="42">AQ85-AO85</f>
        <v>1.4351851851852615E-3</v>
      </c>
      <c r="AQ85" s="12">
        <v>0.86719907407407415</v>
      </c>
      <c r="AR85" s="283">
        <f t="shared" si="41"/>
        <v>1.4814814814814947E-2</v>
      </c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16" customHeight="1" x14ac:dyDescent="0.2">
      <c r="A86" s="184" t="s">
        <v>219</v>
      </c>
      <c r="B86" s="185" t="s">
        <v>3</v>
      </c>
      <c r="C86" s="19">
        <f t="shared" si="37"/>
        <v>20</v>
      </c>
      <c r="D86" s="4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84" t="s">
        <v>219</v>
      </c>
      <c r="S86" s="185" t="s">
        <v>3</v>
      </c>
      <c r="T86" s="19">
        <f t="shared" si="38"/>
        <v>25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06"/>
      <c r="AH86" s="2"/>
      <c r="AI86" s="2"/>
      <c r="AJ86" s="11">
        <v>3</v>
      </c>
      <c r="AK86" s="12">
        <v>0.86741898148148155</v>
      </c>
      <c r="AL86" s="13">
        <f t="shared" si="39"/>
        <v>1.2997685185185071E-2</v>
      </c>
      <c r="AM86" s="12">
        <v>0.88041666666666663</v>
      </c>
      <c r="AN86" s="13">
        <f t="shared" si="40"/>
        <v>2.3148148148188774E-5</v>
      </c>
      <c r="AO86" s="12">
        <v>0.88043981481481481</v>
      </c>
      <c r="AP86" s="13">
        <f t="shared" si="42"/>
        <v>1.4236111111112226E-3</v>
      </c>
      <c r="AQ86" s="12">
        <v>0.88186342592592604</v>
      </c>
      <c r="AR86" s="283">
        <f t="shared" si="41"/>
        <v>1.4444444444444482E-2</v>
      </c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16" customHeight="1" x14ac:dyDescent="0.2">
      <c r="A87" s="184" t="s">
        <v>220</v>
      </c>
      <c r="B87" s="185" t="s">
        <v>3</v>
      </c>
      <c r="C87" s="19">
        <f t="shared" si="37"/>
        <v>20</v>
      </c>
      <c r="D87" s="4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84" t="s">
        <v>220</v>
      </c>
      <c r="S87" s="185" t="s">
        <v>3</v>
      </c>
      <c r="T87" s="19">
        <f t="shared" si="38"/>
        <v>76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06"/>
      <c r="AH87" s="2"/>
      <c r="AI87" s="2"/>
      <c r="AJ87" s="11">
        <v>4</v>
      </c>
      <c r="AK87" s="12">
        <v>0.88900462962962967</v>
      </c>
      <c r="AL87" s="13">
        <f t="shared" si="39"/>
        <v>6.1226851851851061E-3</v>
      </c>
      <c r="AM87" s="12">
        <v>0.89512731481481478</v>
      </c>
      <c r="AN87" s="13">
        <f t="shared" si="40"/>
        <v>2.3148148148077752E-5</v>
      </c>
      <c r="AO87" s="12">
        <v>0.89515046296296286</v>
      </c>
      <c r="AP87" s="13">
        <f t="shared" si="42"/>
        <v>1.4236111111112226E-3</v>
      </c>
      <c r="AQ87" s="12">
        <v>0.89657407407407408</v>
      </c>
      <c r="AR87" s="283">
        <f t="shared" si="41"/>
        <v>7.5694444444444065E-3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16" customHeight="1" x14ac:dyDescent="0.2">
      <c r="A88" s="184" t="s">
        <v>221</v>
      </c>
      <c r="B88" s="185" t="s">
        <v>3</v>
      </c>
      <c r="C88" s="19">
        <v>25</v>
      </c>
      <c r="D88" s="4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84" t="s">
        <v>221</v>
      </c>
      <c r="S88" s="185" t="s">
        <v>3</v>
      </c>
      <c r="T88" s="19">
        <f t="shared" si="38"/>
        <v>48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06"/>
      <c r="AH88" s="2"/>
      <c r="AI88" s="2"/>
      <c r="AJ88" s="11">
        <v>5</v>
      </c>
      <c r="AK88" s="12">
        <v>0.89678240740740733</v>
      </c>
      <c r="AL88" s="13">
        <f t="shared" si="39"/>
        <v>1.2881944444444571E-2</v>
      </c>
      <c r="AM88" s="12">
        <v>0.9096643518518519</v>
      </c>
      <c r="AN88" s="13">
        <f t="shared" si="40"/>
        <v>2.3148148148077752E-5</v>
      </c>
      <c r="AO88" s="12">
        <v>0.90968749999999998</v>
      </c>
      <c r="AP88" s="13">
        <f t="shared" si="42"/>
        <v>1.4236111111111116E-3</v>
      </c>
      <c r="AQ88" s="12">
        <v>0.91111111111111109</v>
      </c>
      <c r="AR88" s="283">
        <f t="shared" si="41"/>
        <v>1.432870370370376E-2</v>
      </c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ht="16" customHeight="1" x14ac:dyDescent="0.2">
      <c r="A89" s="184" t="s">
        <v>222</v>
      </c>
      <c r="B89" s="185" t="s">
        <v>3</v>
      </c>
      <c r="C89" s="19">
        <f>HOUR(AP50)*60+MINUTE(AP50)</f>
        <v>20</v>
      </c>
      <c r="D89" s="4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84" t="s">
        <v>222</v>
      </c>
      <c r="S89" s="185" t="s">
        <v>3</v>
      </c>
      <c r="T89" s="19">
        <f t="shared" si="38"/>
        <v>13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06"/>
      <c r="AH89" s="2"/>
      <c r="AI89" s="2"/>
      <c r="AJ89" s="11">
        <v>6</v>
      </c>
      <c r="AK89" s="12">
        <v>0.91131944444444446</v>
      </c>
      <c r="AL89" s="13">
        <f t="shared" si="39"/>
        <v>1.3113425925925903E-2</v>
      </c>
      <c r="AM89" s="12">
        <v>0.92443287037037036</v>
      </c>
      <c r="AN89" s="13">
        <f t="shared" si="40"/>
        <v>2.3148148148188774E-5</v>
      </c>
      <c r="AO89" s="12">
        <v>0.92445601851851855</v>
      </c>
      <c r="AP89" s="13">
        <f t="shared" si="42"/>
        <v>1.4236111111110006E-3</v>
      </c>
      <c r="AQ89" s="12">
        <v>0.92587962962962955</v>
      </c>
      <c r="AR89" s="283">
        <f t="shared" si="41"/>
        <v>1.4560185185185093E-2</v>
      </c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16" customHeight="1" x14ac:dyDescent="0.2">
      <c r="A90" s="184" t="s">
        <v>223</v>
      </c>
      <c r="B90" s="185" t="s">
        <v>3</v>
      </c>
      <c r="C90" s="19">
        <f>HOUR(AP51)*60+MINUTE(AP51)</f>
        <v>20</v>
      </c>
      <c r="D90" s="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84" t="s">
        <v>223</v>
      </c>
      <c r="S90" s="185" t="s">
        <v>3</v>
      </c>
      <c r="T90" s="19">
        <f t="shared" si="38"/>
        <v>20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06"/>
      <c r="AH90" s="2"/>
      <c r="AI90" s="2"/>
      <c r="AJ90" s="11">
        <v>7</v>
      </c>
      <c r="AK90" s="12">
        <v>0.92609953703703696</v>
      </c>
      <c r="AL90" s="13">
        <f t="shared" si="39"/>
        <v>1.3055555555555709E-2</v>
      </c>
      <c r="AM90" s="12">
        <v>0.93915509259259267</v>
      </c>
      <c r="AN90" s="13">
        <f t="shared" si="40"/>
        <v>2.3148148148077752E-5</v>
      </c>
      <c r="AO90" s="12">
        <v>0.93917824074074074</v>
      </c>
      <c r="AP90" s="13">
        <f t="shared" si="42"/>
        <v>1.4351851851851505E-3</v>
      </c>
      <c r="AQ90" s="12">
        <v>0.94061342592592589</v>
      </c>
      <c r="AR90" s="283">
        <f t="shared" si="41"/>
        <v>1.4513888888888937E-2</v>
      </c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16" customHeight="1" x14ac:dyDescent="0.2">
      <c r="A91" s="143" t="s">
        <v>224</v>
      </c>
      <c r="B91" s="186" t="s">
        <v>3</v>
      </c>
      <c r="C91" s="24">
        <f>HOUR(AP52)*60+MINUTE(AP52)</f>
        <v>20</v>
      </c>
      <c r="D91" s="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43" t="s">
        <v>224</v>
      </c>
      <c r="S91" s="186" t="s">
        <v>3</v>
      </c>
      <c r="T91" s="24">
        <f t="shared" si="38"/>
        <v>14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06"/>
      <c r="AH91" s="2"/>
      <c r="AI91" s="2"/>
      <c r="AJ91" s="11">
        <v>8</v>
      </c>
      <c r="AK91" s="12">
        <v>0.9408333333333333</v>
      </c>
      <c r="AL91" s="13">
        <f t="shared" si="39"/>
        <v>1.3078703703703676E-2</v>
      </c>
      <c r="AM91" s="12">
        <v>0.95391203703703698</v>
      </c>
      <c r="AN91" s="13">
        <f t="shared" si="40"/>
        <v>2.3148148148299796E-5</v>
      </c>
      <c r="AO91" s="12">
        <v>0.95393518518518527</v>
      </c>
      <c r="AP91" s="13">
        <f t="shared" si="42"/>
        <v>1.4351851851850395E-3</v>
      </c>
      <c r="AQ91" s="12">
        <v>0.95537037037037031</v>
      </c>
      <c r="AR91" s="283">
        <f t="shared" si="41"/>
        <v>1.4537037037037015E-2</v>
      </c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ht="16" customHeight="1" x14ac:dyDescent="0.2">
      <c r="A92" s="181"/>
      <c r="B92" s="39"/>
      <c r="C92" s="39"/>
      <c r="D92" s="5"/>
      <c r="E92" s="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9"/>
      <c r="S92" s="181"/>
      <c r="T92" s="5"/>
      <c r="U92" s="4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06"/>
      <c r="AH92" s="2"/>
      <c r="AI92" s="2"/>
      <c r="AJ92" s="11">
        <v>9</v>
      </c>
      <c r="AK92" s="12">
        <v>0.95559027777777772</v>
      </c>
      <c r="AL92" s="13">
        <f t="shared" si="39"/>
        <v>1.3043981481481559E-2</v>
      </c>
      <c r="AM92" s="12">
        <v>0.96863425925925928</v>
      </c>
      <c r="AN92" s="13">
        <f t="shared" si="40"/>
        <v>2.3148148148077752E-5</v>
      </c>
      <c r="AO92" s="12">
        <v>0.96865740740740736</v>
      </c>
      <c r="AP92" s="13">
        <f t="shared" si="42"/>
        <v>1.4351851851852615E-3</v>
      </c>
      <c r="AQ92" s="12">
        <v>0.97009259259259262</v>
      </c>
      <c r="AR92" s="283">
        <f t="shared" si="41"/>
        <v>1.4502314814814898E-2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ht="16" customHeight="1" x14ac:dyDescent="0.2">
      <c r="A93" s="5"/>
      <c r="B93" s="5"/>
      <c r="C93" s="5"/>
      <c r="D93" s="5"/>
      <c r="E93" s="4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06"/>
      <c r="AH93" s="2"/>
      <c r="AI93" s="2"/>
      <c r="AJ93" s="11">
        <v>10</v>
      </c>
      <c r="AK93" s="12">
        <v>0.97028935185185183</v>
      </c>
      <c r="AL93" s="13">
        <f t="shared" si="39"/>
        <v>1.3206018518518547E-2</v>
      </c>
      <c r="AM93" s="12">
        <v>0.98349537037037038</v>
      </c>
      <c r="AN93" s="13">
        <f t="shared" si="40"/>
        <v>2.3148148148077752E-5</v>
      </c>
      <c r="AO93" s="12">
        <v>0.98351851851851846</v>
      </c>
      <c r="AP93" s="13">
        <f t="shared" si="42"/>
        <v>1.4236111111111116E-3</v>
      </c>
      <c r="AQ93" s="12">
        <v>0.98494212962962957</v>
      </c>
      <c r="AR93" s="283">
        <f t="shared" si="41"/>
        <v>1.4652777777777737E-2</v>
      </c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ht="1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06"/>
      <c r="AH94" s="2"/>
      <c r="AI94" s="2"/>
      <c r="AJ94" s="11">
        <v>11</v>
      </c>
      <c r="AK94" s="12">
        <v>0.98515046296296294</v>
      </c>
      <c r="AL94" s="13">
        <f t="shared" si="39"/>
        <v>1.3067129629629637E-2</v>
      </c>
      <c r="AM94" s="12">
        <v>0.99821759259259257</v>
      </c>
      <c r="AN94" s="13">
        <f t="shared" si="40"/>
        <v>1.1574074074038876E-5</v>
      </c>
      <c r="AO94" s="12">
        <v>0.99822916666666661</v>
      </c>
      <c r="AP94" s="13">
        <f t="shared" si="42"/>
        <v>1.4699074074074892E-3</v>
      </c>
      <c r="AQ94" s="12">
        <v>0.9996990740740741</v>
      </c>
      <c r="AR94" s="283">
        <f t="shared" si="41"/>
        <v>1.4548611111111165E-2</v>
      </c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ht="16" customHeight="1" x14ac:dyDescent="0.2">
      <c r="A95" s="291" t="s">
        <v>132</v>
      </c>
      <c r="B95" s="291"/>
      <c r="C95" s="291"/>
      <c r="D95" s="291"/>
      <c r="E95" s="291"/>
      <c r="F95" s="291"/>
      <c r="G95" s="291"/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"/>
      <c r="AB95" s="2"/>
      <c r="AC95" s="2"/>
      <c r="AD95" s="2"/>
      <c r="AE95" s="2"/>
      <c r="AF95" s="2"/>
      <c r="AG95" s="106"/>
      <c r="AH95" s="2"/>
      <c r="AI95" s="2"/>
      <c r="AJ95" s="11">
        <v>12</v>
      </c>
      <c r="AK95" s="12">
        <v>0.99993055555555566</v>
      </c>
      <c r="AL95" s="13">
        <f t="shared" si="39"/>
        <v>1.3043981481481448E-2</v>
      </c>
      <c r="AM95" s="12">
        <v>1.0129745370370371</v>
      </c>
      <c r="AN95" s="13">
        <f t="shared" si="40"/>
        <v>2.3148148148077752E-5</v>
      </c>
      <c r="AO95" s="12">
        <v>1.0129976851851852</v>
      </c>
      <c r="AP95" s="13">
        <f t="shared" si="42"/>
        <v>1.4351851851852615E-3</v>
      </c>
      <c r="AQ95" s="12">
        <v>1.0144328703703704</v>
      </c>
      <c r="AR95" s="283">
        <f t="shared" si="41"/>
        <v>1.4502314814814787E-2</v>
      </c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ht="1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06"/>
      <c r="AH96" s="2"/>
      <c r="AI96" s="2"/>
      <c r="AJ96" s="11">
        <v>13</v>
      </c>
      <c r="AK96" s="12">
        <v>1.0146412037037036</v>
      </c>
      <c r="AL96" s="13">
        <f t="shared" si="39"/>
        <v>1.2986111111111143E-2</v>
      </c>
      <c r="AM96" s="12">
        <v>1.0276273148148147</v>
      </c>
      <c r="AN96" s="13">
        <f t="shared" si="40"/>
        <v>2.3148148148299796E-5</v>
      </c>
      <c r="AO96" s="12">
        <v>1.027650462962963</v>
      </c>
      <c r="AP96" s="13">
        <f t="shared" si="42"/>
        <v>1.4467592592593004E-3</v>
      </c>
      <c r="AQ96" s="12">
        <v>1.0290972222222223</v>
      </c>
      <c r="AR96" s="283">
        <f t="shared" si="41"/>
        <v>1.4456018518518743E-2</v>
      </c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ht="16" customHeight="1" x14ac:dyDescent="0.2">
      <c r="A97" s="296" t="s">
        <v>121</v>
      </c>
      <c r="B97" s="296"/>
      <c r="C97" s="29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06"/>
      <c r="AH97" s="2"/>
      <c r="AI97" s="2"/>
      <c r="AJ97" s="11">
        <v>14</v>
      </c>
      <c r="AK97" s="12">
        <v>2.9305555555555557E-2</v>
      </c>
      <c r="AL97" s="13">
        <f t="shared" si="39"/>
        <v>1.2986111111111108E-2</v>
      </c>
      <c r="AM97" s="12">
        <v>4.2291666666666665E-2</v>
      </c>
      <c r="AN97" s="13">
        <f t="shared" si="40"/>
        <v>2.3148148148147141E-5</v>
      </c>
      <c r="AO97" s="12">
        <v>4.2314814814814812E-2</v>
      </c>
      <c r="AP97" s="13">
        <f t="shared" si="42"/>
        <v>1.4583333333333323E-3</v>
      </c>
      <c r="AQ97" s="12">
        <v>4.3773148148148144E-2</v>
      </c>
      <c r="AR97" s="283">
        <f t="shared" si="41"/>
        <v>1.4467592592592587E-2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ht="16" customHeight="1" x14ac:dyDescent="0.2">
      <c r="A98" s="116" t="s">
        <v>39</v>
      </c>
      <c r="B98" s="36" t="s">
        <v>101</v>
      </c>
      <c r="C98" s="36" t="s">
        <v>102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06"/>
      <c r="AH98" s="2"/>
      <c r="AI98" s="2"/>
      <c r="AJ98" s="11">
        <v>15</v>
      </c>
      <c r="AK98" s="12">
        <v>4.3993055555555556E-2</v>
      </c>
      <c r="AL98" s="13">
        <f t="shared" si="39"/>
        <v>1.3009259259259262E-2</v>
      </c>
      <c r="AM98" s="12">
        <v>5.7002314814814818E-2</v>
      </c>
      <c r="AN98" s="13">
        <f t="shared" si="40"/>
        <v>2.3148148148140202E-5</v>
      </c>
      <c r="AO98" s="12">
        <v>5.7025462962962958E-2</v>
      </c>
      <c r="AP98" s="13">
        <f t="shared" si="42"/>
        <v>1.4351851851851852E-3</v>
      </c>
      <c r="AQ98" s="12">
        <v>5.8460648148148144E-2</v>
      </c>
      <c r="AR98" s="283">
        <f t="shared" si="41"/>
        <v>1.4467592592592587E-2</v>
      </c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6" customHeight="1" x14ac:dyDescent="0.2">
      <c r="A99" s="2" t="s">
        <v>0</v>
      </c>
      <c r="B99" s="94">
        <f>AL79</f>
        <v>5.1047758284601067E-4</v>
      </c>
      <c r="C99" s="94">
        <f>AL104</f>
        <v>1.2706597222222232E-2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06"/>
      <c r="AH99" s="2"/>
      <c r="AI99" s="2"/>
      <c r="AJ99" s="11">
        <v>16</v>
      </c>
      <c r="AK99" s="12">
        <v>5.8668981481481482E-2</v>
      </c>
      <c r="AL99" s="13">
        <f t="shared" si="39"/>
        <v>1.2986111111111108E-2</v>
      </c>
      <c r="AM99" s="12">
        <v>7.165509259259259E-2</v>
      </c>
      <c r="AN99" s="13">
        <f t="shared" si="40"/>
        <v>1.1574074074080509E-5</v>
      </c>
      <c r="AO99" s="12">
        <v>7.166666666666667E-2</v>
      </c>
      <c r="AP99" s="13">
        <f t="shared" si="42"/>
        <v>1.4467592592592449E-3</v>
      </c>
      <c r="AQ99" s="12">
        <v>7.3113425925925915E-2</v>
      </c>
      <c r="AR99" s="283">
        <f t="shared" si="41"/>
        <v>1.4444444444444433E-2</v>
      </c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ht="16" x14ac:dyDescent="0.2">
      <c r="A100" s="2" t="s">
        <v>1</v>
      </c>
      <c r="B100" s="93">
        <f>AN79</f>
        <v>1.9110623781676401E-2</v>
      </c>
      <c r="C100" s="94">
        <f>AN104</f>
        <v>2.0254629629630828E-5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40"/>
      <c r="AH100" s="2"/>
      <c r="AI100" s="2"/>
      <c r="AJ100" s="11">
        <v>17</v>
      </c>
      <c r="AK100" s="12">
        <v>7.3333333333333334E-2</v>
      </c>
      <c r="AL100" s="13">
        <f t="shared" si="39"/>
        <v>1.3009259259259262E-2</v>
      </c>
      <c r="AM100" s="12">
        <v>8.6342592592592596E-2</v>
      </c>
      <c r="AN100" s="13">
        <f t="shared" si="40"/>
        <v>1.1574074074066631E-5</v>
      </c>
      <c r="AO100" s="12">
        <v>8.6354166666666662E-2</v>
      </c>
      <c r="AP100" s="13">
        <f t="shared" si="42"/>
        <v>1.4351851851851782E-3</v>
      </c>
      <c r="AQ100" s="12">
        <v>8.7789351851851841E-2</v>
      </c>
      <c r="AR100" s="283">
        <f t="shared" si="41"/>
        <v>1.4456018518518507E-2</v>
      </c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">
      <c r="A101" s="2" t="s">
        <v>2</v>
      </c>
      <c r="B101" s="94">
        <f>AP79</f>
        <v>1.2183235867438559E-6</v>
      </c>
      <c r="C101" s="94">
        <f>AP104</f>
        <v>1.4392361111111196E-3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40"/>
      <c r="AH101" s="2"/>
      <c r="AI101" s="2"/>
      <c r="AJ101" s="11">
        <v>18</v>
      </c>
      <c r="AK101" s="12">
        <v>8.7997685185185193E-2</v>
      </c>
      <c r="AL101" s="13">
        <f t="shared" si="39"/>
        <v>1.3020833333333315E-2</v>
      </c>
      <c r="AM101" s="12">
        <v>0.10101851851851851</v>
      </c>
      <c r="AN101" s="13">
        <f t="shared" si="40"/>
        <v>1.1574074074080509E-5</v>
      </c>
      <c r="AO101" s="12">
        <v>0.10103009259259259</v>
      </c>
      <c r="AP101" s="13">
        <f t="shared" si="42"/>
        <v>1.4351851851851782E-3</v>
      </c>
      <c r="AQ101" s="12">
        <v>0.10246527777777777</v>
      </c>
      <c r="AR101" s="283">
        <f t="shared" si="41"/>
        <v>1.4467592592592574E-2</v>
      </c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">
      <c r="A102" s="114" t="s">
        <v>40</v>
      </c>
      <c r="B102" s="115">
        <f>SUM(B99:B101)</f>
        <v>1.9622319688109156E-2</v>
      </c>
      <c r="C102" s="115">
        <f>SUM(C99:C101)</f>
        <v>1.4166087962962983E-2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40"/>
      <c r="AH102" s="2"/>
      <c r="AI102" s="2"/>
      <c r="AJ102" s="11">
        <v>19</v>
      </c>
      <c r="AK102" s="12">
        <v>0.10269675925925925</v>
      </c>
      <c r="AL102" s="13">
        <f t="shared" si="39"/>
        <v>1.2974537037037048E-2</v>
      </c>
      <c r="AM102" s="12">
        <v>0.1156712962962963</v>
      </c>
      <c r="AN102" s="13">
        <f t="shared" si="40"/>
        <v>1.1574074074080509E-5</v>
      </c>
      <c r="AO102" s="12">
        <v>0.11568287037037038</v>
      </c>
      <c r="AP102" s="13">
        <f t="shared" si="42"/>
        <v>1.4467592592592449E-3</v>
      </c>
      <c r="AQ102" s="12">
        <v>0.11712962962962963</v>
      </c>
      <c r="AR102" s="283">
        <f t="shared" si="41"/>
        <v>1.4432870370370374E-2</v>
      </c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40"/>
      <c r="AH103" s="2"/>
      <c r="AI103" s="2"/>
      <c r="AJ103" s="11">
        <v>20</v>
      </c>
      <c r="AK103" s="12">
        <v>0.11734953703703704</v>
      </c>
      <c r="AL103" s="13">
        <f t="shared" si="39"/>
        <v>1.3101851851851837E-2</v>
      </c>
      <c r="AM103" s="12">
        <v>0.13045138888888888</v>
      </c>
      <c r="AN103" s="13">
        <f>AO103-AM103</f>
        <v>2.3148148148161019E-5</v>
      </c>
      <c r="AO103" s="12">
        <v>0.13047453703703704</v>
      </c>
      <c r="AP103" s="13">
        <f t="shared" si="42"/>
        <v>1.4351851851851782E-3</v>
      </c>
      <c r="AQ103" s="12">
        <v>0.13190972222222222</v>
      </c>
      <c r="AR103" s="283">
        <f t="shared" si="41"/>
        <v>1.4560185185185176E-2</v>
      </c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x14ac:dyDescent="0.2">
      <c r="A104" s="6"/>
      <c r="B104" s="6"/>
      <c r="C104" s="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40"/>
      <c r="AH104" s="2"/>
      <c r="AI104" s="2"/>
      <c r="AJ104" s="16" t="s">
        <v>38</v>
      </c>
      <c r="AK104" s="21"/>
      <c r="AL104" s="21">
        <f>SUM(AL84:AL103)/20</f>
        <v>1.2706597222222232E-2</v>
      </c>
      <c r="AM104" s="21"/>
      <c r="AN104" s="21">
        <f>SUM(AN84:AN103)/20</f>
        <v>2.0254629629630828E-5</v>
      </c>
      <c r="AO104" s="21"/>
      <c r="AP104" s="21">
        <f>SUM(AP84:AP103)/20</f>
        <v>1.4392361111111196E-3</v>
      </c>
      <c r="AQ104" s="21"/>
      <c r="AR104" s="284">
        <f>SUM(AR84:AR103)/20</f>
        <v>1.4166087962962981E-2</v>
      </c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</row>
    <row r="105" spans="1:67" x14ac:dyDescent="0.2">
      <c r="A105" s="40"/>
      <c r="B105" s="6"/>
      <c r="C105" s="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0"/>
      <c r="AC105" s="40"/>
      <c r="AD105" s="40"/>
      <c r="AE105" s="40"/>
      <c r="AF105" s="40"/>
      <c r="AG105" s="40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</row>
    <row r="106" spans="1:67" x14ac:dyDescent="0.2">
      <c r="A106" s="40"/>
      <c r="B106" s="154"/>
      <c r="C106" s="15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40"/>
      <c r="AB106" s="40"/>
      <c r="AC106" s="40"/>
      <c r="AD106" s="40"/>
      <c r="AE106" s="40"/>
      <c r="AF106" s="40"/>
      <c r="AG106" s="40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</row>
    <row r="107" spans="1:67" ht="16" x14ac:dyDescent="0.2">
      <c r="A107" s="40"/>
      <c r="B107" s="155"/>
      <c r="C107" s="154"/>
      <c r="D107" s="2"/>
      <c r="E107" s="2"/>
      <c r="F107" s="2"/>
      <c r="G107" s="2"/>
      <c r="H107" s="2"/>
      <c r="I107" s="2"/>
      <c r="J107" s="40"/>
      <c r="K107" s="40"/>
      <c r="L107" s="105"/>
      <c r="M107" s="105"/>
      <c r="N107" s="105"/>
      <c r="O107" s="105"/>
      <c r="P107" s="10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40"/>
      <c r="AB107" s="40"/>
      <c r="AC107" s="40"/>
      <c r="AD107" s="40"/>
      <c r="AE107" s="40"/>
      <c r="AF107" s="40"/>
      <c r="AG107" s="40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</row>
    <row r="108" spans="1:67" x14ac:dyDescent="0.2">
      <c r="A108" s="40"/>
      <c r="B108" s="154"/>
      <c r="C108" s="154"/>
      <c r="D108" s="2"/>
      <c r="E108" s="2"/>
      <c r="F108" s="2"/>
      <c r="G108" s="2"/>
      <c r="H108" s="2"/>
      <c r="I108" s="2"/>
      <c r="J108" s="40"/>
      <c r="K108" s="40"/>
      <c r="L108" s="105"/>
      <c r="M108" s="105"/>
      <c r="N108" s="105"/>
      <c r="O108" s="105"/>
      <c r="P108" s="10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40"/>
      <c r="AB108" s="40"/>
      <c r="AC108" s="40"/>
      <c r="AD108" s="40"/>
      <c r="AE108" s="40"/>
      <c r="AF108" s="40"/>
      <c r="AG108" s="40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</row>
    <row r="109" spans="1:67" x14ac:dyDescent="0.2">
      <c r="A109" s="40"/>
      <c r="B109" s="156"/>
      <c r="C109" s="156"/>
      <c r="D109" s="2"/>
      <c r="E109" s="2"/>
      <c r="F109" s="2"/>
      <c r="G109" s="2"/>
      <c r="H109" s="2"/>
      <c r="I109" s="2"/>
      <c r="J109" s="40"/>
      <c r="K109" s="40"/>
      <c r="L109" s="105"/>
      <c r="M109" s="105"/>
      <c r="N109" s="105"/>
      <c r="O109" s="105"/>
      <c r="P109" s="10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40"/>
      <c r="AB109" s="40"/>
      <c r="AC109" s="40"/>
      <c r="AD109" s="40"/>
      <c r="AE109" s="40"/>
      <c r="AF109" s="40"/>
      <c r="AG109" s="40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</row>
    <row r="110" spans="1:67" x14ac:dyDescent="0.2">
      <c r="A110" s="40"/>
      <c r="B110" s="40"/>
      <c r="C110" s="40"/>
      <c r="D110" s="2"/>
      <c r="E110" s="2"/>
      <c r="F110" s="2"/>
      <c r="G110" s="2"/>
      <c r="H110" s="2"/>
      <c r="I110" s="2"/>
      <c r="J110" s="2"/>
      <c r="K110" s="2"/>
      <c r="L110" s="105"/>
      <c r="M110" s="105"/>
      <c r="N110" s="105"/>
      <c r="O110" s="105"/>
      <c r="P110" s="10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40"/>
      <c r="AB110" s="40"/>
      <c r="AC110" s="40"/>
      <c r="AD110" s="40"/>
      <c r="AE110" s="40"/>
      <c r="AF110" s="40"/>
      <c r="AG110" s="40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</row>
    <row r="111" spans="1:67" x14ac:dyDescent="0.2">
      <c r="A111" s="297"/>
      <c r="B111" s="297"/>
      <c r="C111" s="297"/>
      <c r="D111" s="2"/>
      <c r="E111" s="2"/>
      <c r="F111" s="2"/>
      <c r="G111" s="2"/>
      <c r="H111" s="2"/>
      <c r="I111" s="2"/>
      <c r="J111" s="2"/>
      <c r="K111" s="2"/>
      <c r="L111" s="105"/>
      <c r="M111" s="105"/>
      <c r="N111" s="105"/>
      <c r="O111" s="105"/>
      <c r="P111" s="10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40"/>
      <c r="AB111" s="40"/>
      <c r="AC111" s="40"/>
      <c r="AD111" s="40"/>
      <c r="AE111" s="40"/>
      <c r="AF111" s="40"/>
      <c r="AG111" s="40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</row>
    <row r="112" spans="1:67" x14ac:dyDescent="0.2">
      <c r="A112" s="40"/>
      <c r="B112" s="6"/>
      <c r="C112" s="6"/>
      <c r="D112" s="2"/>
      <c r="E112" s="2"/>
      <c r="F112" s="2"/>
      <c r="G112" s="2"/>
      <c r="H112" s="2"/>
      <c r="I112" s="2"/>
      <c r="J112" s="2"/>
      <c r="K112" s="2"/>
      <c r="L112" s="105"/>
      <c r="M112" s="105"/>
      <c r="N112" s="105"/>
      <c r="O112" s="105"/>
      <c r="P112" s="10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</row>
    <row r="113" spans="1:63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</row>
    <row r="114" spans="1:63" ht="15" x14ac:dyDescent="0.2">
      <c r="A114" s="291" t="s">
        <v>131</v>
      </c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"/>
      <c r="AB114" s="2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</row>
    <row r="115" spans="1:63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</row>
    <row r="116" spans="1:63" ht="15" x14ac:dyDescent="0.2">
      <c r="A116" s="289" t="s">
        <v>101</v>
      </c>
      <c r="B116" s="289"/>
      <c r="C116" s="289"/>
      <c r="D116" s="289"/>
      <c r="E116" s="289"/>
      <c r="F116" s="289"/>
      <c r="G116" s="289"/>
      <c r="H116" s="289"/>
      <c r="I116" s="110"/>
      <c r="J116" s="2"/>
      <c r="K116" s="289" t="s">
        <v>102</v>
      </c>
      <c r="L116" s="289"/>
      <c r="M116" s="289"/>
      <c r="N116" s="289"/>
      <c r="O116" s="289"/>
      <c r="P116" s="289"/>
      <c r="Q116" s="289"/>
      <c r="R116" s="289"/>
      <c r="S116" s="2"/>
      <c r="T116" s="2"/>
      <c r="U116" s="2"/>
      <c r="V116" s="2"/>
      <c r="W116" s="2"/>
      <c r="X116" s="2"/>
      <c r="Y116" s="2"/>
      <c r="Z116" s="2"/>
      <c r="AA116" s="2"/>
      <c r="AB116" s="2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</row>
    <row r="117" spans="1:63" x14ac:dyDescent="0.2">
      <c r="A117" s="34" t="s">
        <v>22</v>
      </c>
      <c r="B117" s="107" t="s">
        <v>69</v>
      </c>
      <c r="C117" s="107" t="s">
        <v>70</v>
      </c>
      <c r="D117" s="107" t="s">
        <v>71</v>
      </c>
      <c r="E117" s="107" t="s">
        <v>23</v>
      </c>
      <c r="F117" s="2"/>
      <c r="G117" s="107" t="s">
        <v>110</v>
      </c>
      <c r="H117" s="40"/>
      <c r="I117" s="2"/>
      <c r="J117" s="2"/>
      <c r="K117" s="34" t="s">
        <v>22</v>
      </c>
      <c r="L117" s="107" t="s">
        <v>69</v>
      </c>
      <c r="M117" s="107" t="s">
        <v>70</v>
      </c>
      <c r="N117" s="107" t="s">
        <v>71</v>
      </c>
      <c r="O117" s="107" t="s">
        <v>23</v>
      </c>
      <c r="P117" s="2"/>
      <c r="Q117" s="107" t="s">
        <v>110</v>
      </c>
      <c r="R117" s="40"/>
      <c r="S117" s="2"/>
      <c r="T117" s="2"/>
      <c r="U117" s="2"/>
      <c r="V117" s="2"/>
      <c r="W117" s="2"/>
      <c r="X117" s="2"/>
      <c r="Y117" s="2"/>
      <c r="Z117" s="2"/>
      <c r="AA117" s="2"/>
      <c r="AB117" s="2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</row>
    <row r="118" spans="1:63" x14ac:dyDescent="0.2">
      <c r="A118" s="11">
        <v>1</v>
      </c>
      <c r="B118" s="159">
        <f>HOUR(AL58)*60+MINUTE(AL58)</f>
        <v>0</v>
      </c>
      <c r="C118" s="159">
        <f>HOUR(AN58)*60+MINUTE(AN58)</f>
        <v>43</v>
      </c>
      <c r="D118" s="159">
        <f>HOUR(AP58)*60+MINUTE(AP58)</f>
        <v>0</v>
      </c>
      <c r="E118" s="159">
        <f>SUM(B118:D118)</f>
        <v>43</v>
      </c>
      <c r="F118" s="33"/>
      <c r="G118" s="168">
        <f>(E118-$E$138)^2</f>
        <v>294.12249999999995</v>
      </c>
      <c r="H118" s="167"/>
      <c r="I118" s="33"/>
      <c r="J118" s="33"/>
      <c r="K118" s="11">
        <v>1</v>
      </c>
      <c r="L118" s="159">
        <f t="shared" ref="L118:L137" si="43">HOUR(AL84)*60+MINUTE(AL84)</f>
        <v>18</v>
      </c>
      <c r="M118" s="159">
        <f t="shared" ref="M118:M137" si="44">HOUR(AN84)*60+MINUTE(AN84)</f>
        <v>0</v>
      </c>
      <c r="N118" s="159">
        <f t="shared" ref="N118:N137" si="45">HOUR(AP84)*60+MINUTE(AP84)</f>
        <v>2</v>
      </c>
      <c r="O118" s="159">
        <f>SUM(L118:N118)</f>
        <v>20</v>
      </c>
      <c r="P118" s="33"/>
      <c r="Q118" s="118">
        <f t="shared" ref="Q118:Q137" si="46">(O118-$O$138)^2</f>
        <v>0.15999999999999887</v>
      </c>
      <c r="R118" s="167"/>
      <c r="S118" s="2"/>
      <c r="T118" s="2"/>
      <c r="U118" s="2"/>
      <c r="V118" s="2"/>
      <c r="W118" s="2"/>
      <c r="X118" s="2"/>
      <c r="Y118" s="2"/>
      <c r="Z118" s="2"/>
      <c r="AA118" s="2"/>
      <c r="AB118" s="2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</row>
    <row r="119" spans="1:63" x14ac:dyDescent="0.2">
      <c r="A119" s="15">
        <v>2</v>
      </c>
      <c r="B119" s="159">
        <f>HOUR(AL59)*60+MINUTE(AL59)</f>
        <v>1</v>
      </c>
      <c r="C119" s="159">
        <f>HOUR(AN59)*60+MINUTE(AN59)</f>
        <v>19</v>
      </c>
      <c r="D119" s="159">
        <f>HOUR(AP59)*60+MINUTE(AP59)</f>
        <v>0</v>
      </c>
      <c r="E119" s="159">
        <f t="shared" ref="E119:E137" si="47">SUM(B119:D119)</f>
        <v>20</v>
      </c>
      <c r="F119" s="33"/>
      <c r="G119" s="165">
        <f>(E119-$E$138)^2</f>
        <v>34.222500000000018</v>
      </c>
      <c r="H119" s="167"/>
      <c r="I119" s="33"/>
      <c r="J119" s="33"/>
      <c r="K119" s="15">
        <v>2</v>
      </c>
      <c r="L119" s="159">
        <f t="shared" si="43"/>
        <v>19</v>
      </c>
      <c r="M119" s="159">
        <f t="shared" si="44"/>
        <v>0</v>
      </c>
      <c r="N119" s="159">
        <f t="shared" si="45"/>
        <v>2</v>
      </c>
      <c r="O119" s="159">
        <f t="shared" ref="O119:O137" si="48">SUM(L119:N119)</f>
        <v>21</v>
      </c>
      <c r="P119" s="33"/>
      <c r="Q119" s="118">
        <f t="shared" si="46"/>
        <v>1.959999999999996</v>
      </c>
      <c r="R119" s="167"/>
      <c r="S119" s="2"/>
      <c r="T119" s="2"/>
      <c r="U119" s="2"/>
      <c r="V119" s="2"/>
      <c r="W119" s="2"/>
      <c r="X119" s="2"/>
      <c r="Y119" s="2"/>
      <c r="Z119" s="2"/>
      <c r="AA119" s="2"/>
      <c r="AB119" s="2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</row>
    <row r="120" spans="1:63" x14ac:dyDescent="0.2">
      <c r="A120" s="261">
        <v>3</v>
      </c>
      <c r="B120" s="285">
        <f>HOUR(AL60)*60+MINUTE(AL60)</f>
        <v>0</v>
      </c>
      <c r="C120" s="285">
        <f>HOUR(AN60)*60+MINUTE(AN60)</f>
        <v>239</v>
      </c>
      <c r="D120" s="285" t="s">
        <v>231</v>
      </c>
      <c r="E120" s="285" t="s">
        <v>231</v>
      </c>
      <c r="F120" s="33"/>
      <c r="G120" s="286" t="s">
        <v>231</v>
      </c>
      <c r="H120" s="10"/>
      <c r="I120" s="33"/>
      <c r="J120" s="33"/>
      <c r="K120" s="11">
        <v>3</v>
      </c>
      <c r="L120" s="159">
        <f t="shared" si="43"/>
        <v>18</v>
      </c>
      <c r="M120" s="159">
        <f t="shared" si="44"/>
        <v>0</v>
      </c>
      <c r="N120" s="159">
        <f t="shared" si="45"/>
        <v>2</v>
      </c>
      <c r="O120" s="159">
        <f t="shared" si="48"/>
        <v>20</v>
      </c>
      <c r="P120" s="33"/>
      <c r="Q120" s="118">
        <f t="shared" si="46"/>
        <v>0.15999999999999887</v>
      </c>
      <c r="R120" s="10"/>
      <c r="S120" s="2"/>
      <c r="T120" s="2"/>
      <c r="U120" s="2"/>
      <c r="V120" s="2"/>
      <c r="W120" s="2"/>
      <c r="X120" s="2"/>
      <c r="Y120" s="2"/>
      <c r="Z120" s="2"/>
      <c r="AA120" s="2"/>
      <c r="AB120" s="2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</row>
    <row r="121" spans="1:63" x14ac:dyDescent="0.2">
      <c r="A121" s="11">
        <v>4</v>
      </c>
      <c r="B121" s="159">
        <f>HOUR(AL61)*60+MINUTE(AL61)</f>
        <v>0</v>
      </c>
      <c r="C121" s="159">
        <f>HOUR(AN61)*60+MINUTE(AN61)</f>
        <v>15</v>
      </c>
      <c r="D121" s="159">
        <f t="shared" ref="D121:D137" si="49">HOUR(AP61)*60+MINUTE(AP61)</f>
        <v>0</v>
      </c>
      <c r="E121" s="159">
        <f t="shared" si="47"/>
        <v>15</v>
      </c>
      <c r="F121" s="33"/>
      <c r="G121" s="118">
        <f t="shared" ref="G121:G137" si="50">(E121-$E$138)^2</f>
        <v>117.72250000000003</v>
      </c>
      <c r="H121" s="10"/>
      <c r="I121" s="33"/>
      <c r="J121" s="33"/>
      <c r="K121" s="11">
        <v>4</v>
      </c>
      <c r="L121" s="159">
        <f t="shared" si="43"/>
        <v>8</v>
      </c>
      <c r="M121" s="159">
        <f t="shared" si="44"/>
        <v>0</v>
      </c>
      <c r="N121" s="159">
        <f t="shared" si="45"/>
        <v>2</v>
      </c>
      <c r="O121" s="159">
        <f t="shared" si="48"/>
        <v>10</v>
      </c>
      <c r="P121" s="33"/>
      <c r="Q121" s="118">
        <f t="shared" si="46"/>
        <v>92.160000000000025</v>
      </c>
      <c r="R121" s="10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</row>
    <row r="122" spans="1:63" x14ac:dyDescent="0.2">
      <c r="A122" s="11">
        <v>5</v>
      </c>
      <c r="B122" s="159">
        <f>HOUR(AL62)*60+MINUTE(AL62)</f>
        <v>0</v>
      </c>
      <c r="C122" s="159">
        <f>HOUR(AN62)*60+MINUTE(AN62)</f>
        <v>23</v>
      </c>
      <c r="D122" s="159">
        <f t="shared" si="49"/>
        <v>0</v>
      </c>
      <c r="E122" s="159">
        <f t="shared" si="47"/>
        <v>23</v>
      </c>
      <c r="F122" s="33"/>
      <c r="G122" s="118">
        <f t="shared" si="50"/>
        <v>8.1225000000000076</v>
      </c>
      <c r="H122" s="10"/>
      <c r="I122" s="33"/>
      <c r="J122" s="33"/>
      <c r="K122" s="11">
        <v>5</v>
      </c>
      <c r="L122" s="159">
        <f t="shared" si="43"/>
        <v>18</v>
      </c>
      <c r="M122" s="159">
        <f t="shared" si="44"/>
        <v>0</v>
      </c>
      <c r="N122" s="159">
        <f t="shared" si="45"/>
        <v>2</v>
      </c>
      <c r="O122" s="159">
        <f t="shared" si="48"/>
        <v>20</v>
      </c>
      <c r="P122" s="33"/>
      <c r="Q122" s="118">
        <f t="shared" si="46"/>
        <v>0.15999999999999887</v>
      </c>
      <c r="R122" s="10"/>
      <c r="S122" s="2"/>
      <c r="T122" s="2"/>
      <c r="U122" s="2"/>
      <c r="V122" s="2"/>
      <c r="W122" s="2"/>
      <c r="X122" s="2"/>
      <c r="Y122" s="2"/>
      <c r="Z122" s="2"/>
      <c r="AA122" s="2"/>
      <c r="AB122" s="40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</row>
    <row r="123" spans="1:63" x14ac:dyDescent="0.2">
      <c r="A123" s="11">
        <v>6</v>
      </c>
      <c r="B123" s="159">
        <f t="shared" ref="B123:B137" si="51">HOUR(AL64)*60+MINUTE(AL64)</f>
        <v>0</v>
      </c>
      <c r="C123" s="159">
        <f t="shared" ref="C123:C137" si="52">HOUR(AN64)*60+MINUTE(AN64)</f>
        <v>24</v>
      </c>
      <c r="D123" s="159">
        <f t="shared" si="49"/>
        <v>0</v>
      </c>
      <c r="E123" s="159">
        <f t="shared" si="47"/>
        <v>24</v>
      </c>
      <c r="F123" s="33"/>
      <c r="G123" s="118">
        <f t="shared" si="50"/>
        <v>3.4225000000000052</v>
      </c>
      <c r="H123" s="10"/>
      <c r="I123" s="33"/>
      <c r="J123" s="33"/>
      <c r="K123" s="11">
        <v>6</v>
      </c>
      <c r="L123" s="159">
        <f t="shared" si="43"/>
        <v>18</v>
      </c>
      <c r="M123" s="159">
        <f t="shared" si="44"/>
        <v>0</v>
      </c>
      <c r="N123" s="159">
        <f t="shared" si="45"/>
        <v>2</v>
      </c>
      <c r="O123" s="159">
        <f t="shared" si="48"/>
        <v>20</v>
      </c>
      <c r="P123" s="33"/>
      <c r="Q123" s="118">
        <f t="shared" si="46"/>
        <v>0.15999999999999887</v>
      </c>
      <c r="R123" s="10"/>
      <c r="S123" s="2"/>
      <c r="T123" s="2"/>
      <c r="U123" s="2"/>
      <c r="V123" s="2"/>
      <c r="W123" s="2"/>
      <c r="X123" s="2"/>
      <c r="Y123" s="2"/>
      <c r="Z123" s="2"/>
      <c r="AA123" s="2"/>
      <c r="AB123" s="40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</row>
    <row r="124" spans="1:63" x14ac:dyDescent="0.2">
      <c r="A124" s="11">
        <v>7</v>
      </c>
      <c r="B124" s="159">
        <f t="shared" si="51"/>
        <v>0</v>
      </c>
      <c r="C124" s="159">
        <f t="shared" si="52"/>
        <v>19</v>
      </c>
      <c r="D124" s="159">
        <f t="shared" si="49"/>
        <v>0</v>
      </c>
      <c r="E124" s="159">
        <f t="shared" si="47"/>
        <v>19</v>
      </c>
      <c r="F124" s="33"/>
      <c r="G124" s="118">
        <f t="shared" si="50"/>
        <v>46.922500000000021</v>
      </c>
      <c r="H124" s="10"/>
      <c r="I124" s="33"/>
      <c r="J124" s="33"/>
      <c r="K124" s="11">
        <v>7</v>
      </c>
      <c r="L124" s="159">
        <f t="shared" si="43"/>
        <v>18</v>
      </c>
      <c r="M124" s="159">
        <f t="shared" si="44"/>
        <v>0</v>
      </c>
      <c r="N124" s="159">
        <f t="shared" si="45"/>
        <v>2</v>
      </c>
      <c r="O124" s="159">
        <f t="shared" si="48"/>
        <v>20</v>
      </c>
      <c r="P124" s="33"/>
      <c r="Q124" s="118">
        <f t="shared" si="46"/>
        <v>0.15999999999999887</v>
      </c>
      <c r="R124" s="10"/>
      <c r="S124" s="2"/>
      <c r="T124" s="2"/>
      <c r="U124" s="2"/>
      <c r="V124" s="2"/>
      <c r="W124" s="2"/>
      <c r="X124" s="2"/>
      <c r="Y124" s="2"/>
      <c r="Z124" s="2"/>
      <c r="AA124" s="2"/>
      <c r="AB124" s="40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</row>
    <row r="125" spans="1:63" x14ac:dyDescent="0.2">
      <c r="A125" s="11">
        <v>8</v>
      </c>
      <c r="B125" s="159">
        <f t="shared" si="51"/>
        <v>0</v>
      </c>
      <c r="C125" s="159">
        <f t="shared" si="52"/>
        <v>33</v>
      </c>
      <c r="D125" s="159">
        <f t="shared" si="49"/>
        <v>0</v>
      </c>
      <c r="E125" s="159">
        <f t="shared" si="47"/>
        <v>33</v>
      </c>
      <c r="F125" s="33"/>
      <c r="G125" s="118">
        <f t="shared" si="50"/>
        <v>51.122499999999981</v>
      </c>
      <c r="H125" s="10"/>
      <c r="I125" s="33"/>
      <c r="J125" s="33"/>
      <c r="K125" s="11">
        <v>8</v>
      </c>
      <c r="L125" s="159">
        <f t="shared" si="43"/>
        <v>18</v>
      </c>
      <c r="M125" s="159">
        <f t="shared" si="44"/>
        <v>0</v>
      </c>
      <c r="N125" s="159">
        <f t="shared" si="45"/>
        <v>2</v>
      </c>
      <c r="O125" s="159">
        <f t="shared" si="48"/>
        <v>20</v>
      </c>
      <c r="P125" s="33"/>
      <c r="Q125" s="118">
        <f t="shared" si="46"/>
        <v>0.15999999999999887</v>
      </c>
      <c r="R125" s="10"/>
      <c r="S125" s="2"/>
      <c r="T125" s="2"/>
      <c r="U125" s="2"/>
      <c r="V125" s="40"/>
      <c r="W125" s="40"/>
      <c r="X125" s="40"/>
      <c r="Y125" s="40"/>
      <c r="Z125" s="40"/>
      <c r="AA125" s="2"/>
      <c r="AB125" s="40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</row>
    <row r="126" spans="1:63" x14ac:dyDescent="0.2">
      <c r="A126" s="11">
        <v>9</v>
      </c>
      <c r="B126" s="159">
        <f t="shared" si="51"/>
        <v>1</v>
      </c>
      <c r="C126" s="159">
        <f t="shared" si="52"/>
        <v>67</v>
      </c>
      <c r="D126" s="159">
        <f t="shared" si="49"/>
        <v>0</v>
      </c>
      <c r="E126" s="159">
        <f t="shared" si="47"/>
        <v>68</v>
      </c>
      <c r="F126" s="33"/>
      <c r="G126" s="118">
        <f t="shared" si="50"/>
        <v>1776.6224999999999</v>
      </c>
      <c r="H126" s="10"/>
      <c r="I126" s="33"/>
      <c r="J126" s="33"/>
      <c r="K126" s="11">
        <v>9</v>
      </c>
      <c r="L126" s="159">
        <f t="shared" si="43"/>
        <v>18</v>
      </c>
      <c r="M126" s="159">
        <f t="shared" si="44"/>
        <v>0</v>
      </c>
      <c r="N126" s="159">
        <f t="shared" si="45"/>
        <v>2</v>
      </c>
      <c r="O126" s="159">
        <f t="shared" si="48"/>
        <v>20</v>
      </c>
      <c r="P126" s="33"/>
      <c r="Q126" s="118">
        <f t="shared" si="46"/>
        <v>0.15999999999999887</v>
      </c>
      <c r="R126" s="10"/>
      <c r="S126" s="2"/>
      <c r="T126" s="2"/>
      <c r="U126" s="2"/>
      <c r="V126" s="40"/>
      <c r="W126" s="40"/>
      <c r="X126" s="40"/>
      <c r="Y126" s="40"/>
      <c r="Z126" s="40"/>
      <c r="AA126" s="40"/>
      <c r="AB126" s="40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</row>
    <row r="127" spans="1:63" ht="15" x14ac:dyDescent="0.2">
      <c r="A127" s="11">
        <v>10</v>
      </c>
      <c r="B127" s="159">
        <f t="shared" si="51"/>
        <v>0</v>
      </c>
      <c r="C127" s="159">
        <f t="shared" si="52"/>
        <v>17</v>
      </c>
      <c r="D127" s="159">
        <f t="shared" si="49"/>
        <v>0</v>
      </c>
      <c r="E127" s="159">
        <f t="shared" si="47"/>
        <v>17</v>
      </c>
      <c r="F127" s="33"/>
      <c r="G127" s="118">
        <f t="shared" si="50"/>
        <v>78.322500000000019</v>
      </c>
      <c r="H127" s="10"/>
      <c r="I127" s="33"/>
      <c r="J127" s="33"/>
      <c r="K127" s="11">
        <v>10</v>
      </c>
      <c r="L127" s="159">
        <f t="shared" si="43"/>
        <v>19</v>
      </c>
      <c r="M127" s="159">
        <f t="shared" si="44"/>
        <v>0</v>
      </c>
      <c r="N127" s="159">
        <f t="shared" si="45"/>
        <v>2</v>
      </c>
      <c r="O127" s="159">
        <f t="shared" si="48"/>
        <v>21</v>
      </c>
      <c r="P127" s="33"/>
      <c r="Q127" s="118">
        <f t="shared" si="46"/>
        <v>1.959999999999996</v>
      </c>
      <c r="R127" s="10"/>
      <c r="S127" s="2"/>
      <c r="T127" s="2"/>
      <c r="U127" s="2"/>
      <c r="V127" s="110"/>
      <c r="W127" s="110"/>
      <c r="X127" s="110"/>
      <c r="Y127" s="110"/>
      <c r="Z127" s="110"/>
      <c r="AA127" s="40"/>
      <c r="AB127" s="40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</row>
    <row r="128" spans="1:63" x14ac:dyDescent="0.2">
      <c r="A128" s="11">
        <v>11</v>
      </c>
      <c r="B128" s="159">
        <f t="shared" si="51"/>
        <v>0</v>
      </c>
      <c r="C128" s="159">
        <f t="shared" si="52"/>
        <v>12</v>
      </c>
      <c r="D128" s="159">
        <f t="shared" si="49"/>
        <v>0</v>
      </c>
      <c r="E128" s="159">
        <f t="shared" si="47"/>
        <v>12</v>
      </c>
      <c r="F128" s="33"/>
      <c r="G128" s="118">
        <f t="shared" si="50"/>
        <v>191.82250000000005</v>
      </c>
      <c r="H128" s="10"/>
      <c r="I128" s="33"/>
      <c r="J128" s="33"/>
      <c r="K128" s="11">
        <v>11</v>
      </c>
      <c r="L128" s="159">
        <f t="shared" si="43"/>
        <v>18</v>
      </c>
      <c r="M128" s="159">
        <f t="shared" si="44"/>
        <v>0</v>
      </c>
      <c r="N128" s="159">
        <f t="shared" si="45"/>
        <v>2</v>
      </c>
      <c r="O128" s="159">
        <f t="shared" si="48"/>
        <v>20</v>
      </c>
      <c r="P128" s="33"/>
      <c r="Q128" s="118">
        <f t="shared" si="46"/>
        <v>0.15999999999999887</v>
      </c>
      <c r="R128" s="10"/>
      <c r="S128" s="2"/>
      <c r="T128" s="2"/>
      <c r="U128" s="2"/>
      <c r="V128" s="6"/>
      <c r="W128" s="40"/>
      <c r="X128" s="40"/>
      <c r="Y128" s="40"/>
      <c r="Z128" s="40"/>
      <c r="AA128" s="40"/>
      <c r="AB128" s="40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</row>
    <row r="129" spans="1:63" x14ac:dyDescent="0.2">
      <c r="A129" s="11">
        <v>12</v>
      </c>
      <c r="B129" s="159">
        <f t="shared" si="51"/>
        <v>0</v>
      </c>
      <c r="C129" s="159">
        <f t="shared" si="52"/>
        <v>12</v>
      </c>
      <c r="D129" s="159">
        <f t="shared" si="49"/>
        <v>0</v>
      </c>
      <c r="E129" s="159">
        <f t="shared" si="47"/>
        <v>12</v>
      </c>
      <c r="F129" s="33"/>
      <c r="G129" s="118">
        <f t="shared" si="50"/>
        <v>191.82250000000005</v>
      </c>
      <c r="H129" s="10"/>
      <c r="I129" s="33"/>
      <c r="J129" s="33"/>
      <c r="K129" s="11">
        <v>12</v>
      </c>
      <c r="L129" s="159">
        <f t="shared" si="43"/>
        <v>18</v>
      </c>
      <c r="M129" s="159">
        <f t="shared" si="44"/>
        <v>0</v>
      </c>
      <c r="N129" s="159">
        <f t="shared" si="45"/>
        <v>2</v>
      </c>
      <c r="O129" s="159">
        <f t="shared" si="48"/>
        <v>20</v>
      </c>
      <c r="P129" s="33"/>
      <c r="Q129" s="118">
        <f t="shared" si="46"/>
        <v>0.15999999999999887</v>
      </c>
      <c r="R129" s="10"/>
      <c r="S129" s="2"/>
      <c r="T129" s="2"/>
      <c r="U129" s="2"/>
      <c r="V129" s="40"/>
      <c r="W129" s="40"/>
      <c r="X129" s="40"/>
      <c r="Y129" s="40"/>
      <c r="Z129" s="40"/>
      <c r="AA129" s="40"/>
      <c r="AB129" s="40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</row>
    <row r="130" spans="1:63" x14ac:dyDescent="0.2">
      <c r="A130" s="11">
        <v>13</v>
      </c>
      <c r="B130" s="159">
        <f t="shared" si="51"/>
        <v>0</v>
      </c>
      <c r="C130" s="159">
        <f t="shared" si="52"/>
        <v>21</v>
      </c>
      <c r="D130" s="159">
        <f t="shared" si="49"/>
        <v>0</v>
      </c>
      <c r="E130" s="159">
        <f t="shared" si="47"/>
        <v>21</v>
      </c>
      <c r="F130" s="33"/>
      <c r="G130" s="118">
        <f t="shared" si="50"/>
        <v>23.522500000000015</v>
      </c>
      <c r="H130" s="10"/>
      <c r="I130" s="33"/>
      <c r="J130" s="33"/>
      <c r="K130" s="11">
        <v>13</v>
      </c>
      <c r="L130" s="159">
        <f t="shared" si="43"/>
        <v>18</v>
      </c>
      <c r="M130" s="159">
        <f t="shared" si="44"/>
        <v>0</v>
      </c>
      <c r="N130" s="159">
        <f t="shared" si="45"/>
        <v>2</v>
      </c>
      <c r="O130" s="159">
        <f t="shared" si="48"/>
        <v>20</v>
      </c>
      <c r="P130" s="33"/>
      <c r="Q130" s="118">
        <f t="shared" si="46"/>
        <v>0.15999999999999887</v>
      </c>
      <c r="R130" s="10"/>
      <c r="S130" s="2"/>
      <c r="T130" s="2"/>
      <c r="U130" s="2"/>
      <c r="V130" s="40"/>
      <c r="W130" s="40"/>
      <c r="X130" s="40"/>
      <c r="Y130" s="40"/>
      <c r="Z130" s="40"/>
      <c r="AA130" s="40"/>
      <c r="AB130" s="40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</row>
    <row r="131" spans="1:63" x14ac:dyDescent="0.2">
      <c r="A131" s="11">
        <v>14</v>
      </c>
      <c r="B131" s="159">
        <f t="shared" si="51"/>
        <v>0</v>
      </c>
      <c r="C131" s="159">
        <f t="shared" si="52"/>
        <v>24</v>
      </c>
      <c r="D131" s="159">
        <f t="shared" si="49"/>
        <v>0</v>
      </c>
      <c r="E131" s="159">
        <f t="shared" si="47"/>
        <v>24</v>
      </c>
      <c r="F131" s="33"/>
      <c r="G131" s="118">
        <f t="shared" si="50"/>
        <v>3.4225000000000052</v>
      </c>
      <c r="H131" s="10"/>
      <c r="I131" s="33"/>
      <c r="J131" s="33"/>
      <c r="K131" s="11">
        <v>14</v>
      </c>
      <c r="L131" s="159">
        <f t="shared" si="43"/>
        <v>18</v>
      </c>
      <c r="M131" s="159">
        <f t="shared" si="44"/>
        <v>0</v>
      </c>
      <c r="N131" s="159">
        <f t="shared" si="45"/>
        <v>2</v>
      </c>
      <c r="O131" s="159">
        <f t="shared" si="48"/>
        <v>20</v>
      </c>
      <c r="P131" s="33"/>
      <c r="Q131" s="118">
        <f t="shared" si="46"/>
        <v>0.15999999999999887</v>
      </c>
      <c r="R131" s="10"/>
      <c r="S131" s="2"/>
      <c r="T131" s="2"/>
      <c r="U131" s="2"/>
      <c r="V131" s="40"/>
      <c r="W131" s="40"/>
      <c r="X131" s="40"/>
      <c r="Y131" s="40"/>
      <c r="Z131" s="40"/>
      <c r="AA131" s="40"/>
      <c r="AB131" s="40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</row>
    <row r="132" spans="1:63" x14ac:dyDescent="0.2">
      <c r="A132" s="11">
        <v>15</v>
      </c>
      <c r="B132" s="159">
        <f t="shared" si="51"/>
        <v>0</v>
      </c>
      <c r="C132" s="159">
        <f t="shared" si="52"/>
        <v>75</v>
      </c>
      <c r="D132" s="159">
        <f t="shared" si="49"/>
        <v>0</v>
      </c>
      <c r="E132" s="159">
        <f t="shared" si="47"/>
        <v>75</v>
      </c>
      <c r="F132" s="33"/>
      <c r="G132" s="118">
        <f t="shared" si="50"/>
        <v>2415.7224999999999</v>
      </c>
      <c r="H132" s="10"/>
      <c r="I132" s="33"/>
      <c r="J132" s="33"/>
      <c r="K132" s="11">
        <v>15</v>
      </c>
      <c r="L132" s="159">
        <f t="shared" si="43"/>
        <v>18</v>
      </c>
      <c r="M132" s="159">
        <f t="shared" si="44"/>
        <v>0</v>
      </c>
      <c r="N132" s="159">
        <f t="shared" si="45"/>
        <v>2</v>
      </c>
      <c r="O132" s="159">
        <f t="shared" si="48"/>
        <v>20</v>
      </c>
      <c r="P132" s="33"/>
      <c r="Q132" s="118">
        <f t="shared" si="46"/>
        <v>0.15999999999999887</v>
      </c>
      <c r="R132" s="10"/>
      <c r="S132" s="2"/>
      <c r="T132" s="2"/>
      <c r="U132" s="2"/>
      <c r="V132" s="40"/>
      <c r="W132" s="40"/>
      <c r="X132" s="40"/>
      <c r="Y132" s="40"/>
      <c r="Z132" s="40"/>
      <c r="AA132" s="40"/>
      <c r="AB132" s="40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</row>
    <row r="133" spans="1:63" x14ac:dyDescent="0.2">
      <c r="A133" s="11">
        <v>16</v>
      </c>
      <c r="B133" s="159">
        <f t="shared" si="51"/>
        <v>0</v>
      </c>
      <c r="C133" s="159">
        <f t="shared" si="52"/>
        <v>47</v>
      </c>
      <c r="D133" s="159">
        <f t="shared" si="49"/>
        <v>0</v>
      </c>
      <c r="E133" s="159">
        <f t="shared" si="47"/>
        <v>47</v>
      </c>
      <c r="F133" s="33"/>
      <c r="G133" s="118">
        <f t="shared" si="50"/>
        <v>447.32249999999993</v>
      </c>
      <c r="H133" s="10"/>
      <c r="I133" s="33"/>
      <c r="J133" s="33"/>
      <c r="K133" s="11">
        <v>16</v>
      </c>
      <c r="L133" s="159">
        <f t="shared" si="43"/>
        <v>18</v>
      </c>
      <c r="M133" s="159">
        <f t="shared" si="44"/>
        <v>0</v>
      </c>
      <c r="N133" s="159">
        <f t="shared" si="45"/>
        <v>2</v>
      </c>
      <c r="O133" s="159">
        <f t="shared" si="48"/>
        <v>20</v>
      </c>
      <c r="P133" s="33"/>
      <c r="Q133" s="118">
        <f t="shared" si="46"/>
        <v>0.15999999999999887</v>
      </c>
      <c r="R133" s="10"/>
      <c r="S133" s="2"/>
      <c r="T133" s="2"/>
      <c r="U133" s="2"/>
      <c r="V133" s="40"/>
      <c r="W133" s="40"/>
      <c r="X133" s="40"/>
      <c r="Y133" s="40"/>
      <c r="Z133" s="40"/>
      <c r="AA133" s="40"/>
      <c r="AB133" s="40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</row>
    <row r="134" spans="1:63" x14ac:dyDescent="0.2">
      <c r="A134" s="11">
        <v>17</v>
      </c>
      <c r="B134" s="159">
        <f t="shared" si="51"/>
        <v>0</v>
      </c>
      <c r="C134" s="159">
        <f t="shared" si="52"/>
        <v>13</v>
      </c>
      <c r="D134" s="159">
        <f t="shared" si="49"/>
        <v>0</v>
      </c>
      <c r="E134" s="159">
        <f t="shared" si="47"/>
        <v>13</v>
      </c>
      <c r="F134" s="33"/>
      <c r="G134" s="118">
        <f t="shared" si="50"/>
        <v>165.12250000000003</v>
      </c>
      <c r="H134" s="10"/>
      <c r="I134" s="33"/>
      <c r="J134" s="33"/>
      <c r="K134" s="11">
        <v>17</v>
      </c>
      <c r="L134" s="159">
        <f t="shared" si="43"/>
        <v>18</v>
      </c>
      <c r="M134" s="159">
        <f t="shared" si="44"/>
        <v>0</v>
      </c>
      <c r="N134" s="159">
        <f t="shared" si="45"/>
        <v>2</v>
      </c>
      <c r="O134" s="159">
        <f t="shared" si="48"/>
        <v>20</v>
      </c>
      <c r="P134" s="33"/>
      <c r="Q134" s="118">
        <f t="shared" si="46"/>
        <v>0.15999999999999887</v>
      </c>
      <c r="R134" s="10"/>
      <c r="S134" s="2"/>
      <c r="T134" s="2"/>
      <c r="U134" s="2"/>
      <c r="V134" s="40"/>
      <c r="W134" s="40"/>
      <c r="X134" s="40"/>
      <c r="Y134" s="40"/>
      <c r="Z134" s="40"/>
      <c r="AA134" s="40"/>
      <c r="AB134" s="40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</row>
    <row r="135" spans="1:63" x14ac:dyDescent="0.2">
      <c r="A135" s="11">
        <v>18</v>
      </c>
      <c r="B135" s="159">
        <f t="shared" si="51"/>
        <v>0</v>
      </c>
      <c r="C135" s="159">
        <f t="shared" si="52"/>
        <v>20</v>
      </c>
      <c r="D135" s="159">
        <f t="shared" si="49"/>
        <v>0</v>
      </c>
      <c r="E135" s="159">
        <f>SUM(B135:D135)</f>
        <v>20</v>
      </c>
      <c r="F135" s="33"/>
      <c r="G135" s="118">
        <f t="shared" si="50"/>
        <v>34.222500000000018</v>
      </c>
      <c r="H135" s="10"/>
      <c r="I135" s="33"/>
      <c r="J135" s="33"/>
      <c r="K135" s="11">
        <v>18</v>
      </c>
      <c r="L135" s="159">
        <f t="shared" si="43"/>
        <v>18</v>
      </c>
      <c r="M135" s="159">
        <f t="shared" si="44"/>
        <v>0</v>
      </c>
      <c r="N135" s="159">
        <f t="shared" si="45"/>
        <v>2</v>
      </c>
      <c r="O135" s="159">
        <f t="shared" si="48"/>
        <v>20</v>
      </c>
      <c r="P135" s="33"/>
      <c r="Q135" s="118">
        <f t="shared" si="46"/>
        <v>0.15999999999999887</v>
      </c>
      <c r="R135" s="10"/>
      <c r="S135" s="2"/>
      <c r="T135" s="2"/>
      <c r="U135" s="2"/>
      <c r="V135" s="40"/>
      <c r="W135" s="40"/>
      <c r="X135" s="40"/>
      <c r="Y135" s="40"/>
      <c r="Z135" s="40"/>
      <c r="AA135" s="40"/>
      <c r="AB135" s="40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</row>
    <row r="136" spans="1:63" x14ac:dyDescent="0.2">
      <c r="A136" s="11">
        <v>19</v>
      </c>
      <c r="B136" s="159">
        <f t="shared" si="51"/>
        <v>0</v>
      </c>
      <c r="C136" s="159">
        <f t="shared" si="52"/>
        <v>13</v>
      </c>
      <c r="D136" s="159">
        <f t="shared" si="49"/>
        <v>0</v>
      </c>
      <c r="E136" s="159">
        <f t="shared" si="47"/>
        <v>13</v>
      </c>
      <c r="F136" s="33"/>
      <c r="G136" s="118">
        <f t="shared" si="50"/>
        <v>165.12250000000003</v>
      </c>
      <c r="H136" s="10"/>
      <c r="I136" s="33"/>
      <c r="J136" s="33"/>
      <c r="K136" s="11">
        <v>19</v>
      </c>
      <c r="L136" s="159">
        <f t="shared" si="43"/>
        <v>18</v>
      </c>
      <c r="M136" s="159">
        <f t="shared" si="44"/>
        <v>0</v>
      </c>
      <c r="N136" s="159">
        <f t="shared" si="45"/>
        <v>2</v>
      </c>
      <c r="O136" s="159">
        <f t="shared" si="48"/>
        <v>20</v>
      </c>
      <c r="P136" s="33"/>
      <c r="Q136" s="118">
        <f t="shared" si="46"/>
        <v>0.15999999999999887</v>
      </c>
      <c r="R136" s="10"/>
      <c r="S136" s="2"/>
      <c r="T136" s="2"/>
      <c r="U136" s="2"/>
      <c r="V136" s="40"/>
      <c r="W136" s="40"/>
      <c r="X136" s="40"/>
      <c r="Y136" s="40"/>
      <c r="Z136" s="40"/>
      <c r="AA136" s="40"/>
      <c r="AB136" s="40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</row>
    <row r="137" spans="1:63" x14ac:dyDescent="0.2">
      <c r="A137" s="11">
        <v>20</v>
      </c>
      <c r="B137" s="159">
        <f t="shared" si="51"/>
        <v>0</v>
      </c>
      <c r="C137" s="159">
        <f t="shared" si="52"/>
        <v>18</v>
      </c>
      <c r="D137" s="159">
        <f t="shared" si="49"/>
        <v>0</v>
      </c>
      <c r="E137" s="159">
        <f t="shared" si="47"/>
        <v>18</v>
      </c>
      <c r="F137" s="33"/>
      <c r="G137" s="118">
        <f t="shared" si="50"/>
        <v>61.622500000000024</v>
      </c>
      <c r="H137" s="166" t="s">
        <v>130</v>
      </c>
      <c r="I137" s="33"/>
      <c r="J137" s="33"/>
      <c r="K137" s="11">
        <v>20</v>
      </c>
      <c r="L137" s="159">
        <f t="shared" si="43"/>
        <v>18</v>
      </c>
      <c r="M137" s="159">
        <f t="shared" si="44"/>
        <v>0</v>
      </c>
      <c r="N137" s="159">
        <f t="shared" si="45"/>
        <v>2</v>
      </c>
      <c r="O137" s="159">
        <f t="shared" si="48"/>
        <v>20</v>
      </c>
      <c r="P137" s="33"/>
      <c r="Q137" s="118">
        <f t="shared" si="46"/>
        <v>0.15999999999999887</v>
      </c>
      <c r="R137" s="166" t="s">
        <v>130</v>
      </c>
      <c r="S137" s="2"/>
      <c r="T137" s="2"/>
      <c r="U137" s="2"/>
      <c r="V137" s="40"/>
      <c r="W137" s="40"/>
      <c r="X137" s="40"/>
      <c r="Y137" s="40"/>
      <c r="Z137" s="40"/>
      <c r="AA137" s="40"/>
      <c r="AB137" s="40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</row>
    <row r="138" spans="1:63" ht="15" x14ac:dyDescent="0.2">
      <c r="A138" s="175" t="s">
        <v>38</v>
      </c>
      <c r="B138" s="176">
        <f>SUM(B118:B137)/20</f>
        <v>0.1</v>
      </c>
      <c r="C138" s="176">
        <f t="shared" ref="C138:E138" si="53">SUM(C118:C137)/20</f>
        <v>37.700000000000003</v>
      </c>
      <c r="D138" s="176">
        <f t="shared" si="53"/>
        <v>0</v>
      </c>
      <c r="E138" s="176">
        <f t="shared" si="53"/>
        <v>25.85</v>
      </c>
      <c r="F138" s="177"/>
      <c r="G138" s="178">
        <f>SUM(G118:G137)/20</f>
        <v>305.5163750000001</v>
      </c>
      <c r="H138" s="179">
        <f>SQRT(G138)</f>
        <v>17.4790267177552</v>
      </c>
      <c r="I138" s="33"/>
      <c r="J138" s="33"/>
      <c r="K138" s="175" t="s">
        <v>38</v>
      </c>
      <c r="L138" s="176">
        <f>SUM(L118:L137)/20</f>
        <v>17.600000000000001</v>
      </c>
      <c r="M138" s="176">
        <f t="shared" ref="M138" si="54">SUM(M118:M137)/20</f>
        <v>0</v>
      </c>
      <c r="N138" s="176">
        <f t="shared" ref="N138" si="55">SUM(N118:N137)/20</f>
        <v>2</v>
      </c>
      <c r="O138" s="176">
        <f>SUM(O118:O137)/20</f>
        <v>19.600000000000001</v>
      </c>
      <c r="P138" s="177"/>
      <c r="Q138" s="178">
        <f>SUM(Q118:Q137)/20</f>
        <v>4.9399999999999977</v>
      </c>
      <c r="R138" s="180">
        <f>SQRT(Q138)</f>
        <v>2.2226110770892862</v>
      </c>
      <c r="S138" s="2"/>
      <c r="T138" s="2"/>
      <c r="U138" s="2"/>
      <c r="V138" s="40"/>
      <c r="W138" s="40"/>
      <c r="X138" s="40"/>
      <c r="Y138" s="40"/>
      <c r="Z138" s="40"/>
      <c r="AA138" s="40"/>
      <c r="AB138" s="40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</row>
    <row r="139" spans="1:63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40"/>
      <c r="W139" s="40"/>
      <c r="X139" s="40"/>
      <c r="Y139" s="40"/>
      <c r="Z139" s="40"/>
      <c r="AA139" s="40"/>
      <c r="AB139" s="40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</row>
    <row r="140" spans="1:63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40"/>
      <c r="W140" s="40"/>
      <c r="X140" s="40"/>
      <c r="Y140" s="40"/>
      <c r="Z140" s="40"/>
      <c r="AA140" s="40"/>
      <c r="AB140" s="40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</row>
    <row r="141" spans="1:63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40"/>
      <c r="W141" s="40"/>
      <c r="X141" s="40"/>
      <c r="Y141" s="40"/>
      <c r="Z141" s="40"/>
      <c r="AA141" s="40"/>
      <c r="AB141" s="40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</row>
    <row r="142" spans="1:63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40"/>
      <c r="W142" s="40"/>
      <c r="X142" s="40"/>
      <c r="Y142" s="40"/>
      <c r="Z142" s="40"/>
      <c r="AA142" s="40"/>
      <c r="AB142" s="40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</row>
    <row r="143" spans="1:63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40"/>
      <c r="W143" s="40"/>
      <c r="X143" s="40"/>
      <c r="Y143" s="40"/>
      <c r="Z143" s="40"/>
      <c r="AA143" s="40"/>
      <c r="AB143" s="40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</row>
    <row r="144" spans="1:63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40"/>
      <c r="W144" s="40"/>
      <c r="X144" s="40"/>
      <c r="Y144" s="40"/>
      <c r="Z144" s="40"/>
      <c r="AA144" s="40"/>
      <c r="AB144" s="40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</row>
    <row r="145" spans="1:63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0"/>
      <c r="W145" s="40"/>
      <c r="X145" s="40"/>
      <c r="Y145" s="40"/>
      <c r="Z145" s="40"/>
      <c r="AA145" s="40"/>
      <c r="AB145" s="40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</row>
    <row r="146" spans="1:63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</row>
    <row r="149" spans="1:63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</row>
    <row r="150" spans="1:63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</row>
    <row r="151" spans="1:63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</row>
    <row r="152" spans="1:63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</row>
    <row r="153" spans="1:63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</row>
    <row r="154" spans="1:63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</row>
    <row r="155" spans="1:63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</row>
    <row r="156" spans="1:63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</row>
    <row r="157" spans="1:63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</row>
    <row r="158" spans="1:63" x14ac:dyDescent="0.2"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</row>
    <row r="159" spans="1:63" x14ac:dyDescent="0.2">
      <c r="AA159" s="40"/>
      <c r="AB159" s="40"/>
      <c r="AC159" s="40"/>
      <c r="AD159" s="40"/>
      <c r="AE159" s="40"/>
      <c r="AF159" s="40"/>
      <c r="AG159" s="40"/>
      <c r="AH159" s="40"/>
      <c r="AI159" s="40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</row>
    <row r="160" spans="1:63" x14ac:dyDescent="0.2"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</row>
    <row r="161" spans="33:63" x14ac:dyDescent="0.2"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</row>
    <row r="162" spans="33:63" x14ac:dyDescent="0.2"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</row>
  </sheetData>
  <mergeCells count="22">
    <mergeCell ref="A95:Z95"/>
    <mergeCell ref="A116:H116"/>
    <mergeCell ref="K116:R116"/>
    <mergeCell ref="A114:Z114"/>
    <mergeCell ref="R59:AC59"/>
    <mergeCell ref="A97:C97"/>
    <mergeCell ref="A111:C111"/>
    <mergeCell ref="AJ30:AP30"/>
    <mergeCell ref="AJ56:AR56"/>
    <mergeCell ref="AJ82:AR82"/>
    <mergeCell ref="A1:AT1"/>
    <mergeCell ref="A3:AG3"/>
    <mergeCell ref="AJ4:AP4"/>
    <mergeCell ref="S4:AG4"/>
    <mergeCell ref="AP2:AT2"/>
    <mergeCell ref="B4:P4"/>
    <mergeCell ref="A12:AG12"/>
    <mergeCell ref="R13:AC13"/>
    <mergeCell ref="A13:L13"/>
    <mergeCell ref="A56:AG56"/>
    <mergeCell ref="A20:N20"/>
    <mergeCell ref="R20:AE20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ED1-BE31-BA44-9A28-3C80DCE4EDEB}">
  <dimension ref="A1:V72"/>
  <sheetViews>
    <sheetView zoomScaleNormal="100" workbookViewId="0">
      <selection activeCell="R41" sqref="R41"/>
    </sheetView>
  </sheetViews>
  <sheetFormatPr baseColWidth="10" defaultRowHeight="16" x14ac:dyDescent="0.2"/>
  <cols>
    <col min="1" max="1" width="3" customWidth="1"/>
    <col min="2" max="2" width="12" customWidth="1"/>
    <col min="3" max="3" width="17.1640625" customWidth="1"/>
    <col min="4" max="4" width="13.1640625" customWidth="1"/>
    <col min="5" max="5" width="15.33203125" customWidth="1"/>
    <col min="6" max="6" width="11.6640625" customWidth="1"/>
    <col min="7" max="7" width="11.83203125" customWidth="1"/>
    <col min="8" max="8" width="12.6640625" customWidth="1"/>
    <col min="9" max="9" width="25" customWidth="1"/>
    <col min="10" max="10" width="4.83203125" customWidth="1"/>
    <col min="11" max="11" width="3.1640625" customWidth="1"/>
    <col min="13" max="13" width="16.5" customWidth="1"/>
    <col min="14" max="14" width="13" customWidth="1"/>
    <col min="15" max="15" width="12.5" customWidth="1"/>
    <col min="16" max="16" width="10.5" customWidth="1"/>
    <col min="17" max="17" width="11.6640625" customWidth="1"/>
    <col min="18" max="18" width="11.5" customWidth="1"/>
    <col min="19" max="19" width="25.33203125" customWidth="1"/>
  </cols>
  <sheetData>
    <row r="1" spans="1:22" x14ac:dyDescent="0.2">
      <c r="A1" s="298" t="s">
        <v>227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194"/>
      <c r="U1" s="194"/>
      <c r="V1" s="194"/>
    </row>
    <row r="2" spans="1:22" ht="10" customHeight="1" x14ac:dyDescent="0.2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</row>
    <row r="3" spans="1:22" x14ac:dyDescent="0.2">
      <c r="A3" s="290" t="s">
        <v>277</v>
      </c>
      <c r="B3" s="290"/>
      <c r="C3" s="290"/>
      <c r="D3" s="290"/>
      <c r="E3" s="290"/>
      <c r="F3" s="290"/>
      <c r="G3" s="290"/>
      <c r="H3" s="290"/>
      <c r="I3" s="290"/>
      <c r="J3" s="194"/>
      <c r="K3" s="290" t="s">
        <v>276</v>
      </c>
      <c r="L3" s="290"/>
      <c r="M3" s="290"/>
      <c r="N3" s="290"/>
      <c r="O3" s="290"/>
      <c r="P3" s="290"/>
      <c r="Q3" s="290"/>
      <c r="R3" s="290"/>
      <c r="S3" s="290"/>
      <c r="T3" s="194"/>
      <c r="U3" s="194"/>
      <c r="V3" s="194"/>
    </row>
    <row r="4" spans="1:22" x14ac:dyDescent="0.2">
      <c r="A4" s="299" t="s">
        <v>225</v>
      </c>
      <c r="B4" s="122" t="s">
        <v>191</v>
      </c>
      <c r="C4" s="122" t="s">
        <v>192</v>
      </c>
      <c r="D4" s="122" t="s">
        <v>193</v>
      </c>
      <c r="E4" s="122" t="s">
        <v>194</v>
      </c>
      <c r="F4" s="122" t="s">
        <v>199</v>
      </c>
      <c r="G4" s="122" t="s">
        <v>195</v>
      </c>
      <c r="H4" s="122" t="s">
        <v>198</v>
      </c>
      <c r="I4" s="122" t="s">
        <v>200</v>
      </c>
      <c r="J4" s="194"/>
      <c r="K4" s="300" t="s">
        <v>225</v>
      </c>
      <c r="L4" s="140" t="s">
        <v>191</v>
      </c>
      <c r="M4" s="122" t="s">
        <v>197</v>
      </c>
      <c r="N4" s="140" t="s">
        <v>196</v>
      </c>
      <c r="O4" s="140" t="s">
        <v>194</v>
      </c>
      <c r="P4" s="122" t="s">
        <v>199</v>
      </c>
      <c r="Q4" s="122" t="s">
        <v>195</v>
      </c>
      <c r="R4" s="122" t="s">
        <v>198</v>
      </c>
      <c r="S4" s="122" t="s">
        <v>200</v>
      </c>
      <c r="T4" s="194"/>
      <c r="U4" s="194"/>
      <c r="V4" s="194"/>
    </row>
    <row r="5" spans="1:22" x14ac:dyDescent="0.2">
      <c r="A5" s="299"/>
      <c r="B5" s="122" t="s">
        <v>36</v>
      </c>
      <c r="C5" s="49">
        <v>22</v>
      </c>
      <c r="D5" s="243">
        <v>3</v>
      </c>
      <c r="E5" s="243">
        <v>2</v>
      </c>
      <c r="F5" s="244">
        <f>E5/2</f>
        <v>1</v>
      </c>
      <c r="G5" s="243">
        <f>SUM(C5:E5)</f>
        <v>27</v>
      </c>
      <c r="H5" s="244">
        <f>G5/27</f>
        <v>1</v>
      </c>
      <c r="I5" s="243"/>
      <c r="J5" s="194"/>
      <c r="K5" s="300"/>
      <c r="L5" s="123" t="s">
        <v>79</v>
      </c>
      <c r="M5" s="49">
        <v>0</v>
      </c>
      <c r="N5" s="243">
        <v>0</v>
      </c>
      <c r="O5" s="243">
        <v>0</v>
      </c>
      <c r="P5" s="244">
        <f>O5/2</f>
        <v>0</v>
      </c>
      <c r="Q5" s="243">
        <f>SUM(M5:O5)</f>
        <v>0</v>
      </c>
      <c r="R5" s="244">
        <f>Q5/29</f>
        <v>0</v>
      </c>
      <c r="S5" s="245" t="s">
        <v>202</v>
      </c>
      <c r="T5" s="194"/>
      <c r="U5" s="194"/>
      <c r="V5" s="194"/>
    </row>
    <row r="6" spans="1:22" x14ac:dyDescent="0.2">
      <c r="A6" s="299"/>
      <c r="B6" s="122" t="s">
        <v>73</v>
      </c>
      <c r="C6" s="49">
        <v>22</v>
      </c>
      <c r="D6" s="243">
        <v>3</v>
      </c>
      <c r="E6" s="243">
        <v>2</v>
      </c>
      <c r="F6" s="244">
        <f t="shared" ref="F6:F14" si="0">E6/2</f>
        <v>1</v>
      </c>
      <c r="G6" s="243">
        <f t="shared" ref="G6" si="1">SUM(C6:E6)</f>
        <v>27</v>
      </c>
      <c r="H6" s="244">
        <f t="shared" ref="H6:H14" si="2">G6/27</f>
        <v>1</v>
      </c>
      <c r="I6" s="243" t="s">
        <v>229</v>
      </c>
      <c r="J6" s="194"/>
      <c r="K6" s="300"/>
      <c r="L6" s="122" t="s">
        <v>80</v>
      </c>
      <c r="M6" s="49">
        <v>0</v>
      </c>
      <c r="N6" s="243">
        <v>0</v>
      </c>
      <c r="O6" s="243">
        <v>0</v>
      </c>
      <c r="P6" s="244">
        <f t="shared" ref="P6:P14" si="3">O6/2</f>
        <v>0</v>
      </c>
      <c r="Q6" s="243">
        <f t="shared" ref="Q6:Q13" si="4">SUM(M6:O6)</f>
        <v>0</v>
      </c>
      <c r="R6" s="244">
        <f t="shared" ref="R6:R14" si="5">Q6/29</f>
        <v>0</v>
      </c>
      <c r="S6" s="245" t="s">
        <v>202</v>
      </c>
      <c r="T6" s="194"/>
      <c r="U6" s="194"/>
      <c r="V6" s="194"/>
    </row>
    <row r="7" spans="1:22" x14ac:dyDescent="0.2">
      <c r="A7" s="299"/>
      <c r="B7" s="122" t="s">
        <v>75</v>
      </c>
      <c r="C7" s="49">
        <v>22</v>
      </c>
      <c r="D7" s="243">
        <v>3</v>
      </c>
      <c r="E7" s="243">
        <v>2</v>
      </c>
      <c r="F7" s="244">
        <f t="shared" si="0"/>
        <v>1</v>
      </c>
      <c r="G7" s="243">
        <f t="shared" ref="G7:G12" si="6">SUM(C7:E7)</f>
        <v>27</v>
      </c>
      <c r="H7" s="244">
        <f t="shared" si="2"/>
        <v>1</v>
      </c>
      <c r="I7" s="243" t="s">
        <v>229</v>
      </c>
      <c r="J7" s="194"/>
      <c r="K7" s="300"/>
      <c r="L7" s="122" t="s">
        <v>81</v>
      </c>
      <c r="M7" s="49">
        <v>0</v>
      </c>
      <c r="N7" s="243">
        <v>0</v>
      </c>
      <c r="O7" s="243">
        <v>0</v>
      </c>
      <c r="P7" s="244">
        <f t="shared" si="3"/>
        <v>0</v>
      </c>
      <c r="Q7" s="243">
        <f t="shared" si="4"/>
        <v>0</v>
      </c>
      <c r="R7" s="244">
        <f t="shared" si="5"/>
        <v>0</v>
      </c>
      <c r="S7" s="243" t="s">
        <v>201</v>
      </c>
      <c r="T7" s="194"/>
      <c r="U7" s="194"/>
      <c r="V7" s="194"/>
    </row>
    <row r="8" spans="1:22" x14ac:dyDescent="0.2">
      <c r="A8" s="299"/>
      <c r="B8" s="122" t="s">
        <v>78</v>
      </c>
      <c r="C8" s="49">
        <v>22</v>
      </c>
      <c r="D8" s="243">
        <v>3</v>
      </c>
      <c r="E8" s="243">
        <v>2</v>
      </c>
      <c r="F8" s="244">
        <f t="shared" si="0"/>
        <v>1</v>
      </c>
      <c r="G8" s="243">
        <f t="shared" si="6"/>
        <v>27</v>
      </c>
      <c r="H8" s="244">
        <f t="shared" si="2"/>
        <v>1</v>
      </c>
      <c r="I8" s="243" t="s">
        <v>229</v>
      </c>
      <c r="J8" s="194"/>
      <c r="K8" s="300"/>
      <c r="L8" s="122" t="s">
        <v>82</v>
      </c>
      <c r="M8" s="49">
        <v>0</v>
      </c>
      <c r="N8" s="243">
        <v>0</v>
      </c>
      <c r="O8" s="243">
        <v>0</v>
      </c>
      <c r="P8" s="244">
        <f t="shared" si="3"/>
        <v>0</v>
      </c>
      <c r="Q8" s="243">
        <f t="shared" si="4"/>
        <v>0</v>
      </c>
      <c r="R8" s="244">
        <f t="shared" si="5"/>
        <v>0</v>
      </c>
      <c r="S8" s="245" t="s">
        <v>202</v>
      </c>
      <c r="T8" s="194"/>
      <c r="U8" s="194"/>
      <c r="V8" s="194"/>
    </row>
    <row r="9" spans="1:22" x14ac:dyDescent="0.2">
      <c r="A9" s="299"/>
      <c r="B9" s="122" t="s">
        <v>77</v>
      </c>
      <c r="C9" s="49">
        <v>22</v>
      </c>
      <c r="D9" s="243">
        <v>3</v>
      </c>
      <c r="E9" s="243">
        <v>2</v>
      </c>
      <c r="F9" s="244">
        <f t="shared" si="0"/>
        <v>1</v>
      </c>
      <c r="G9" s="243">
        <f t="shared" ref="G9" si="7">SUM(C9:E9)</f>
        <v>27</v>
      </c>
      <c r="H9" s="244">
        <f t="shared" si="2"/>
        <v>1</v>
      </c>
      <c r="I9" s="243" t="s">
        <v>229</v>
      </c>
      <c r="J9" s="194"/>
      <c r="K9" s="300"/>
      <c r="L9" s="122" t="s">
        <v>83</v>
      </c>
      <c r="M9" s="49">
        <v>0</v>
      </c>
      <c r="N9" s="243">
        <v>0</v>
      </c>
      <c r="O9" s="243">
        <v>0</v>
      </c>
      <c r="P9" s="244">
        <f t="shared" si="3"/>
        <v>0</v>
      </c>
      <c r="Q9" s="243">
        <f t="shared" si="4"/>
        <v>0</v>
      </c>
      <c r="R9" s="244">
        <f t="shared" si="5"/>
        <v>0</v>
      </c>
      <c r="S9" s="245" t="s">
        <v>202</v>
      </c>
      <c r="T9" s="194"/>
      <c r="U9" s="194"/>
      <c r="V9" s="194"/>
    </row>
    <row r="10" spans="1:22" ht="17" thickBot="1" x14ac:dyDescent="0.25">
      <c r="A10" s="299"/>
      <c r="B10" s="122" t="s">
        <v>90</v>
      </c>
      <c r="C10" s="49">
        <v>0</v>
      </c>
      <c r="D10" s="243">
        <v>0</v>
      </c>
      <c r="E10" s="243">
        <v>0</v>
      </c>
      <c r="F10" s="244">
        <f t="shared" si="0"/>
        <v>0</v>
      </c>
      <c r="G10" s="243">
        <f t="shared" si="6"/>
        <v>0</v>
      </c>
      <c r="H10" s="244">
        <f t="shared" si="2"/>
        <v>0</v>
      </c>
      <c r="I10" s="245" t="s">
        <v>202</v>
      </c>
      <c r="J10" s="194"/>
      <c r="K10" s="300"/>
      <c r="L10" s="246" t="s">
        <v>84</v>
      </c>
      <c r="M10" s="247">
        <v>0</v>
      </c>
      <c r="N10" s="248">
        <v>0</v>
      </c>
      <c r="O10" s="248">
        <v>0</v>
      </c>
      <c r="P10" s="249">
        <f t="shared" si="3"/>
        <v>0</v>
      </c>
      <c r="Q10" s="248">
        <f t="shared" si="4"/>
        <v>0</v>
      </c>
      <c r="R10" s="249">
        <f t="shared" si="5"/>
        <v>0</v>
      </c>
      <c r="S10" s="248" t="s">
        <v>201</v>
      </c>
      <c r="T10" s="194"/>
      <c r="U10" s="194"/>
      <c r="V10" s="194"/>
    </row>
    <row r="11" spans="1:22" ht="17" thickBot="1" x14ac:dyDescent="0.25">
      <c r="A11" s="299"/>
      <c r="B11" s="122" t="s">
        <v>92</v>
      </c>
      <c r="C11" s="49">
        <v>22</v>
      </c>
      <c r="D11" s="243">
        <v>3</v>
      </c>
      <c r="E11" s="243">
        <v>2</v>
      </c>
      <c r="F11" s="244">
        <f t="shared" si="0"/>
        <v>1</v>
      </c>
      <c r="G11" s="243">
        <f t="shared" si="6"/>
        <v>27</v>
      </c>
      <c r="H11" s="244">
        <f t="shared" si="2"/>
        <v>1</v>
      </c>
      <c r="I11" s="243" t="s">
        <v>229</v>
      </c>
      <c r="J11" s="194"/>
      <c r="K11" s="301"/>
      <c r="L11" s="254" t="s">
        <v>85</v>
      </c>
      <c r="M11" s="255">
        <v>25</v>
      </c>
      <c r="N11" s="256">
        <v>2</v>
      </c>
      <c r="O11" s="256">
        <v>2</v>
      </c>
      <c r="P11" s="257">
        <f t="shared" si="3"/>
        <v>1</v>
      </c>
      <c r="Q11" s="256">
        <f t="shared" ref="Q11" si="8">SUM(M11:O11)</f>
        <v>29</v>
      </c>
      <c r="R11" s="257">
        <f t="shared" si="5"/>
        <v>1</v>
      </c>
      <c r="S11" s="258" t="s">
        <v>229</v>
      </c>
      <c r="T11" s="194"/>
      <c r="U11" s="194"/>
      <c r="V11" s="194"/>
    </row>
    <row r="12" spans="1:22" ht="17" thickBot="1" x14ac:dyDescent="0.25">
      <c r="A12" s="299"/>
      <c r="B12" s="122" t="s">
        <v>93</v>
      </c>
      <c r="C12" s="49">
        <v>22</v>
      </c>
      <c r="D12" s="243">
        <v>3</v>
      </c>
      <c r="E12" s="243">
        <v>2</v>
      </c>
      <c r="F12" s="244">
        <f t="shared" si="0"/>
        <v>1</v>
      </c>
      <c r="G12" s="243">
        <f t="shared" si="6"/>
        <v>27</v>
      </c>
      <c r="H12" s="244">
        <f t="shared" si="2"/>
        <v>1</v>
      </c>
      <c r="I12" s="243" t="s">
        <v>229</v>
      </c>
      <c r="J12" s="194"/>
      <c r="K12" s="301"/>
      <c r="L12" s="254" t="s">
        <v>86</v>
      </c>
      <c r="M12" s="255">
        <v>25</v>
      </c>
      <c r="N12" s="256">
        <v>2</v>
      </c>
      <c r="O12" s="256">
        <v>2</v>
      </c>
      <c r="P12" s="257">
        <f t="shared" si="3"/>
        <v>1</v>
      </c>
      <c r="Q12" s="256">
        <f t="shared" si="4"/>
        <v>29</v>
      </c>
      <c r="R12" s="257">
        <f t="shared" si="5"/>
        <v>1</v>
      </c>
      <c r="S12" s="258" t="s">
        <v>229</v>
      </c>
      <c r="T12" s="194"/>
      <c r="U12" s="194"/>
      <c r="V12" s="194"/>
    </row>
    <row r="13" spans="1:22" ht="17" thickBot="1" x14ac:dyDescent="0.25">
      <c r="A13" s="299"/>
      <c r="B13" s="122" t="s">
        <v>106</v>
      </c>
      <c r="C13" s="49">
        <v>22</v>
      </c>
      <c r="D13" s="243">
        <v>3</v>
      </c>
      <c r="E13" s="243">
        <v>2</v>
      </c>
      <c r="F13" s="244">
        <f t="shared" si="0"/>
        <v>1</v>
      </c>
      <c r="G13" s="243">
        <f t="shared" ref="G13" si="9">SUM(C13:E13)</f>
        <v>27</v>
      </c>
      <c r="H13" s="244">
        <f t="shared" si="2"/>
        <v>1</v>
      </c>
      <c r="I13" s="243" t="s">
        <v>229</v>
      </c>
      <c r="J13" s="194"/>
      <c r="K13" s="301"/>
      <c r="L13" s="254" t="s">
        <v>87</v>
      </c>
      <c r="M13" s="255">
        <v>25</v>
      </c>
      <c r="N13" s="256">
        <v>2</v>
      </c>
      <c r="O13" s="256">
        <v>2</v>
      </c>
      <c r="P13" s="257">
        <f t="shared" si="3"/>
        <v>1</v>
      </c>
      <c r="Q13" s="256">
        <f t="shared" si="4"/>
        <v>29</v>
      </c>
      <c r="R13" s="257">
        <f t="shared" si="5"/>
        <v>1</v>
      </c>
      <c r="S13" s="258" t="s">
        <v>229</v>
      </c>
      <c r="T13" s="194"/>
      <c r="U13" s="194"/>
      <c r="V13" s="194"/>
    </row>
    <row r="14" spans="1:22" x14ac:dyDescent="0.2">
      <c r="A14" s="299"/>
      <c r="B14" s="122" t="s">
        <v>107</v>
      </c>
      <c r="C14" s="49">
        <v>22</v>
      </c>
      <c r="D14" s="243">
        <v>3</v>
      </c>
      <c r="E14" s="243">
        <v>2</v>
      </c>
      <c r="F14" s="244">
        <f t="shared" si="0"/>
        <v>1</v>
      </c>
      <c r="G14" s="243">
        <f t="shared" ref="G14" si="10">SUM(C14:E14)</f>
        <v>27</v>
      </c>
      <c r="H14" s="244">
        <f t="shared" si="2"/>
        <v>1</v>
      </c>
      <c r="I14" s="243" t="s">
        <v>229</v>
      </c>
      <c r="J14" s="194"/>
      <c r="K14" s="300"/>
      <c r="L14" s="121" t="s">
        <v>35</v>
      </c>
      <c r="M14" s="250">
        <v>0</v>
      </c>
      <c r="N14" s="251">
        <v>0</v>
      </c>
      <c r="O14" s="251">
        <v>0</v>
      </c>
      <c r="P14" s="252">
        <f t="shared" si="3"/>
        <v>0</v>
      </c>
      <c r="Q14" s="251">
        <f t="shared" ref="Q14" si="11">SUM(M14:O14)</f>
        <v>0</v>
      </c>
      <c r="R14" s="252">
        <f t="shared" si="5"/>
        <v>0</v>
      </c>
      <c r="S14" s="253" t="s">
        <v>202</v>
      </c>
      <c r="T14" s="194"/>
      <c r="U14" s="194"/>
      <c r="V14" s="194"/>
    </row>
    <row r="15" spans="1:22" ht="13" customHeight="1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</row>
    <row r="16" spans="1:22" x14ac:dyDescent="0.2">
      <c r="A16" s="290" t="s">
        <v>203</v>
      </c>
      <c r="B16" s="290"/>
      <c r="C16" s="290"/>
      <c r="D16" s="290"/>
      <c r="E16" s="290"/>
      <c r="F16" s="290"/>
      <c r="G16" s="290"/>
      <c r="H16" s="290"/>
      <c r="I16" s="290"/>
      <c r="J16" s="194"/>
      <c r="K16" s="290" t="s">
        <v>204</v>
      </c>
      <c r="L16" s="290"/>
      <c r="M16" s="290"/>
      <c r="N16" s="290"/>
      <c r="O16" s="290"/>
      <c r="P16" s="290"/>
      <c r="Q16" s="290"/>
      <c r="R16" s="290"/>
      <c r="S16" s="290"/>
      <c r="T16" s="194"/>
      <c r="U16" s="194"/>
      <c r="V16" s="194"/>
    </row>
    <row r="17" spans="1:22" x14ac:dyDescent="0.2">
      <c r="A17" s="299" t="s">
        <v>226</v>
      </c>
      <c r="B17" s="140" t="s">
        <v>191</v>
      </c>
      <c r="C17" s="122" t="s">
        <v>192</v>
      </c>
      <c r="D17" s="140" t="s">
        <v>196</v>
      </c>
      <c r="E17" s="140" t="s">
        <v>228</v>
      </c>
      <c r="F17" s="122" t="s">
        <v>199</v>
      </c>
      <c r="G17" s="122" t="s">
        <v>195</v>
      </c>
      <c r="H17" s="122" t="s">
        <v>198</v>
      </c>
      <c r="I17" s="122" t="s">
        <v>200</v>
      </c>
      <c r="J17" s="194"/>
      <c r="K17" s="300" t="s">
        <v>226</v>
      </c>
      <c r="L17" s="140" t="s">
        <v>191</v>
      </c>
      <c r="M17" s="122" t="s">
        <v>197</v>
      </c>
      <c r="N17" s="140" t="s">
        <v>196</v>
      </c>
      <c r="O17" s="140" t="s">
        <v>194</v>
      </c>
      <c r="P17" s="122" t="s">
        <v>199</v>
      </c>
      <c r="Q17" s="122" t="s">
        <v>195</v>
      </c>
      <c r="R17" s="122" t="s">
        <v>198</v>
      </c>
      <c r="S17" s="122" t="s">
        <v>200</v>
      </c>
      <c r="T17" s="194"/>
      <c r="U17" s="194"/>
      <c r="V17" s="194"/>
    </row>
    <row r="18" spans="1:22" x14ac:dyDescent="0.2">
      <c r="A18" s="299"/>
      <c r="B18" s="122" t="s">
        <v>205</v>
      </c>
      <c r="C18" s="49">
        <v>22</v>
      </c>
      <c r="D18" s="243">
        <v>2</v>
      </c>
      <c r="E18" s="243">
        <v>3</v>
      </c>
      <c r="F18" s="244">
        <f>E18/3</f>
        <v>1</v>
      </c>
      <c r="G18" s="243">
        <f>SUM(C18:E18)</f>
        <v>27</v>
      </c>
      <c r="H18" s="244">
        <f>G18/27</f>
        <v>1</v>
      </c>
      <c r="I18" s="243"/>
      <c r="J18" s="194"/>
      <c r="K18" s="300"/>
      <c r="L18" s="122" t="s">
        <v>205</v>
      </c>
      <c r="M18" s="49">
        <v>25</v>
      </c>
      <c r="N18" s="243">
        <v>2</v>
      </c>
      <c r="O18" s="243">
        <v>2</v>
      </c>
      <c r="P18" s="244">
        <f t="shared" ref="P18:P37" si="12">O18/2</f>
        <v>1</v>
      </c>
      <c r="Q18" s="243">
        <f t="shared" ref="Q18:Q19" si="13">SUM(M18:O18)</f>
        <v>29</v>
      </c>
      <c r="R18" s="244">
        <f t="shared" ref="R18:R37" si="14">Q18/29</f>
        <v>1</v>
      </c>
      <c r="S18" s="243"/>
      <c r="T18" s="194"/>
      <c r="U18" s="194"/>
      <c r="V18" s="194"/>
    </row>
    <row r="19" spans="1:22" x14ac:dyDescent="0.2">
      <c r="A19" s="299"/>
      <c r="B19" s="122" t="s">
        <v>206</v>
      </c>
      <c r="C19" s="49">
        <v>22</v>
      </c>
      <c r="D19" s="243">
        <v>2</v>
      </c>
      <c r="E19" s="243">
        <v>3</v>
      </c>
      <c r="F19" s="244">
        <f t="shared" ref="F19:F37" si="15">E19/3</f>
        <v>1</v>
      </c>
      <c r="G19" s="243">
        <f t="shared" ref="G19:G37" si="16">SUM(C19:E19)</f>
        <v>27</v>
      </c>
      <c r="H19" s="244">
        <f t="shared" ref="H19:H37" si="17">G19/27</f>
        <v>1</v>
      </c>
      <c r="I19" s="243"/>
      <c r="J19" s="194"/>
      <c r="K19" s="300"/>
      <c r="L19" s="122" t="s">
        <v>206</v>
      </c>
      <c r="M19" s="49">
        <v>25</v>
      </c>
      <c r="N19" s="243">
        <v>2</v>
      </c>
      <c r="O19" s="243">
        <v>2</v>
      </c>
      <c r="P19" s="244">
        <f t="shared" si="12"/>
        <v>1</v>
      </c>
      <c r="Q19" s="243">
        <f t="shared" si="13"/>
        <v>29</v>
      </c>
      <c r="R19" s="244">
        <f t="shared" si="14"/>
        <v>1</v>
      </c>
      <c r="S19" s="243"/>
      <c r="T19" s="194"/>
      <c r="U19" s="194"/>
      <c r="V19" s="194"/>
    </row>
    <row r="20" spans="1:22" x14ac:dyDescent="0.2">
      <c r="A20" s="299"/>
      <c r="B20" s="122" t="s">
        <v>207</v>
      </c>
      <c r="C20" s="49">
        <v>22</v>
      </c>
      <c r="D20" s="243">
        <v>2</v>
      </c>
      <c r="E20" s="243">
        <v>3</v>
      </c>
      <c r="F20" s="244">
        <f t="shared" si="15"/>
        <v>1</v>
      </c>
      <c r="G20" s="243">
        <f t="shared" si="16"/>
        <v>27</v>
      </c>
      <c r="H20" s="244">
        <f t="shared" si="17"/>
        <v>1</v>
      </c>
      <c r="I20" s="243"/>
      <c r="J20" s="194"/>
      <c r="K20" s="300"/>
      <c r="L20" s="122" t="s">
        <v>207</v>
      </c>
      <c r="M20" s="49">
        <v>0</v>
      </c>
      <c r="N20" s="243">
        <v>0</v>
      </c>
      <c r="O20" s="243">
        <v>0</v>
      </c>
      <c r="P20" s="244">
        <f t="shared" ref="P20" si="18">O20/2</f>
        <v>0</v>
      </c>
      <c r="Q20" s="243">
        <v>0</v>
      </c>
      <c r="R20" s="244">
        <f t="shared" ref="R20" si="19">Q20/29</f>
        <v>0</v>
      </c>
      <c r="S20" s="253" t="s">
        <v>202</v>
      </c>
      <c r="T20" s="194"/>
      <c r="U20" s="194"/>
      <c r="V20" s="194"/>
    </row>
    <row r="21" spans="1:22" x14ac:dyDescent="0.2">
      <c r="A21" s="299"/>
      <c r="B21" s="122" t="s">
        <v>208</v>
      </c>
      <c r="C21" s="49">
        <v>22</v>
      </c>
      <c r="D21" s="243">
        <v>2</v>
      </c>
      <c r="E21" s="243">
        <v>3</v>
      </c>
      <c r="F21" s="244">
        <f t="shared" si="15"/>
        <v>1</v>
      </c>
      <c r="G21" s="243">
        <f t="shared" si="16"/>
        <v>27</v>
      </c>
      <c r="H21" s="244">
        <f t="shared" si="17"/>
        <v>1</v>
      </c>
      <c r="I21" s="243"/>
      <c r="J21" s="194"/>
      <c r="K21" s="300"/>
      <c r="L21" s="122" t="s">
        <v>208</v>
      </c>
      <c r="M21" s="49">
        <v>25</v>
      </c>
      <c r="N21" s="243">
        <v>2</v>
      </c>
      <c r="O21" s="243">
        <v>2</v>
      </c>
      <c r="P21" s="244">
        <f t="shared" si="12"/>
        <v>1</v>
      </c>
      <c r="Q21" s="243">
        <f t="shared" ref="Q21:Q37" si="20">SUM(M21:O21)</f>
        <v>29</v>
      </c>
      <c r="R21" s="244">
        <f t="shared" si="14"/>
        <v>1</v>
      </c>
      <c r="S21" s="243"/>
      <c r="T21" s="194"/>
      <c r="U21" s="194"/>
      <c r="V21" s="194"/>
    </row>
    <row r="22" spans="1:22" x14ac:dyDescent="0.2">
      <c r="A22" s="299"/>
      <c r="B22" s="122" t="s">
        <v>209</v>
      </c>
      <c r="C22" s="49">
        <v>22</v>
      </c>
      <c r="D22" s="243">
        <v>2</v>
      </c>
      <c r="E22" s="243">
        <v>3</v>
      </c>
      <c r="F22" s="244">
        <f t="shared" si="15"/>
        <v>1</v>
      </c>
      <c r="G22" s="243">
        <f t="shared" si="16"/>
        <v>27</v>
      </c>
      <c r="H22" s="244">
        <f t="shared" si="17"/>
        <v>1</v>
      </c>
      <c r="I22" s="243"/>
      <c r="J22" s="194"/>
      <c r="K22" s="300"/>
      <c r="L22" s="122" t="s">
        <v>209</v>
      </c>
      <c r="M22" s="49">
        <v>25</v>
      </c>
      <c r="N22" s="243">
        <v>2</v>
      </c>
      <c r="O22" s="243">
        <v>2</v>
      </c>
      <c r="P22" s="244">
        <f t="shared" si="12"/>
        <v>1</v>
      </c>
      <c r="Q22" s="243">
        <f t="shared" si="20"/>
        <v>29</v>
      </c>
      <c r="R22" s="244">
        <f t="shared" si="14"/>
        <v>1</v>
      </c>
      <c r="S22" s="243"/>
      <c r="T22" s="194"/>
      <c r="U22" s="194"/>
      <c r="V22" s="194"/>
    </row>
    <row r="23" spans="1:22" x14ac:dyDescent="0.2">
      <c r="A23" s="299"/>
      <c r="B23" s="122" t="s">
        <v>210</v>
      </c>
      <c r="C23" s="49">
        <v>22</v>
      </c>
      <c r="D23" s="243">
        <v>2</v>
      </c>
      <c r="E23" s="243">
        <v>3</v>
      </c>
      <c r="F23" s="244">
        <f t="shared" si="15"/>
        <v>1</v>
      </c>
      <c r="G23" s="243">
        <f t="shared" si="16"/>
        <v>27</v>
      </c>
      <c r="H23" s="244">
        <f t="shared" si="17"/>
        <v>1</v>
      </c>
      <c r="I23" s="243"/>
      <c r="J23" s="194"/>
      <c r="K23" s="300"/>
      <c r="L23" s="122" t="s">
        <v>210</v>
      </c>
      <c r="M23" s="49">
        <v>25</v>
      </c>
      <c r="N23" s="243">
        <v>2</v>
      </c>
      <c r="O23" s="243">
        <v>2</v>
      </c>
      <c r="P23" s="244">
        <f t="shared" si="12"/>
        <v>1</v>
      </c>
      <c r="Q23" s="243">
        <f t="shared" si="20"/>
        <v>29</v>
      </c>
      <c r="R23" s="244">
        <f t="shared" si="14"/>
        <v>1</v>
      </c>
      <c r="S23" s="243"/>
      <c r="T23" s="194"/>
      <c r="U23" s="194"/>
      <c r="V23" s="194"/>
    </row>
    <row r="24" spans="1:22" x14ac:dyDescent="0.2">
      <c r="A24" s="299"/>
      <c r="B24" s="122" t="s">
        <v>211</v>
      </c>
      <c r="C24" s="49">
        <v>22</v>
      </c>
      <c r="D24" s="243">
        <v>2</v>
      </c>
      <c r="E24" s="243">
        <v>3</v>
      </c>
      <c r="F24" s="244">
        <f t="shared" si="15"/>
        <v>1</v>
      </c>
      <c r="G24" s="243">
        <f t="shared" si="16"/>
        <v>27</v>
      </c>
      <c r="H24" s="244">
        <f t="shared" si="17"/>
        <v>1</v>
      </c>
      <c r="I24" s="243"/>
      <c r="J24" s="194"/>
      <c r="K24" s="300"/>
      <c r="L24" s="122" t="s">
        <v>211</v>
      </c>
      <c r="M24" s="49">
        <v>25</v>
      </c>
      <c r="N24" s="243">
        <v>2</v>
      </c>
      <c r="O24" s="243">
        <v>2</v>
      </c>
      <c r="P24" s="244">
        <f t="shared" si="12"/>
        <v>1</v>
      </c>
      <c r="Q24" s="243">
        <f t="shared" si="20"/>
        <v>29</v>
      </c>
      <c r="R24" s="244">
        <f t="shared" si="14"/>
        <v>1</v>
      </c>
      <c r="S24" s="243"/>
      <c r="T24" s="194"/>
      <c r="U24" s="194"/>
      <c r="V24" s="194"/>
    </row>
    <row r="25" spans="1:22" x14ac:dyDescent="0.2">
      <c r="A25" s="299"/>
      <c r="B25" s="122" t="s">
        <v>212</v>
      </c>
      <c r="C25" s="49">
        <v>22</v>
      </c>
      <c r="D25" s="243">
        <v>2</v>
      </c>
      <c r="E25" s="243">
        <v>3</v>
      </c>
      <c r="F25" s="244">
        <f t="shared" si="15"/>
        <v>1</v>
      </c>
      <c r="G25" s="243">
        <f t="shared" si="16"/>
        <v>27</v>
      </c>
      <c r="H25" s="244">
        <f t="shared" si="17"/>
        <v>1</v>
      </c>
      <c r="I25" s="243"/>
      <c r="J25" s="194"/>
      <c r="K25" s="300"/>
      <c r="L25" s="122" t="s">
        <v>212</v>
      </c>
      <c r="M25" s="49">
        <v>25</v>
      </c>
      <c r="N25" s="243">
        <v>2</v>
      </c>
      <c r="O25" s="243">
        <v>2</v>
      </c>
      <c r="P25" s="244">
        <f t="shared" si="12"/>
        <v>1</v>
      </c>
      <c r="Q25" s="243">
        <f t="shared" si="20"/>
        <v>29</v>
      </c>
      <c r="R25" s="244">
        <f t="shared" si="14"/>
        <v>1</v>
      </c>
      <c r="S25" s="243"/>
      <c r="T25" s="194"/>
      <c r="U25" s="194"/>
      <c r="V25" s="194"/>
    </row>
    <row r="26" spans="1:22" x14ac:dyDescent="0.2">
      <c r="A26" s="299"/>
      <c r="B26" s="122" t="s">
        <v>213</v>
      </c>
      <c r="C26" s="49">
        <v>22</v>
      </c>
      <c r="D26" s="243">
        <v>2</v>
      </c>
      <c r="E26" s="243">
        <v>3</v>
      </c>
      <c r="F26" s="244">
        <f t="shared" si="15"/>
        <v>1</v>
      </c>
      <c r="G26" s="243">
        <f t="shared" si="16"/>
        <v>27</v>
      </c>
      <c r="H26" s="244">
        <f t="shared" si="17"/>
        <v>1</v>
      </c>
      <c r="I26" s="243"/>
      <c r="J26" s="194"/>
      <c r="K26" s="300"/>
      <c r="L26" s="122" t="s">
        <v>213</v>
      </c>
      <c r="M26" s="49">
        <v>25</v>
      </c>
      <c r="N26" s="243">
        <v>2</v>
      </c>
      <c r="O26" s="243">
        <v>2</v>
      </c>
      <c r="P26" s="244">
        <f t="shared" si="12"/>
        <v>1</v>
      </c>
      <c r="Q26" s="243">
        <f t="shared" si="20"/>
        <v>29</v>
      </c>
      <c r="R26" s="244">
        <f t="shared" si="14"/>
        <v>1</v>
      </c>
      <c r="S26" s="243"/>
      <c r="T26" s="194"/>
      <c r="U26" s="194"/>
      <c r="V26" s="194"/>
    </row>
    <row r="27" spans="1:22" x14ac:dyDescent="0.2">
      <c r="A27" s="299"/>
      <c r="B27" s="122" t="s">
        <v>214</v>
      </c>
      <c r="C27" s="49">
        <v>22</v>
      </c>
      <c r="D27" s="243">
        <v>2</v>
      </c>
      <c r="E27" s="243">
        <v>3</v>
      </c>
      <c r="F27" s="244">
        <f t="shared" si="15"/>
        <v>1</v>
      </c>
      <c r="G27" s="243">
        <f t="shared" si="16"/>
        <v>27</v>
      </c>
      <c r="H27" s="244">
        <f t="shared" si="17"/>
        <v>1</v>
      </c>
      <c r="I27" s="243"/>
      <c r="J27" s="194"/>
      <c r="K27" s="300"/>
      <c r="L27" s="122" t="s">
        <v>214</v>
      </c>
      <c r="M27" s="49">
        <v>25</v>
      </c>
      <c r="N27" s="243">
        <v>2</v>
      </c>
      <c r="O27" s="243">
        <v>2</v>
      </c>
      <c r="P27" s="244">
        <f t="shared" si="12"/>
        <v>1</v>
      </c>
      <c r="Q27" s="243">
        <f t="shared" si="20"/>
        <v>29</v>
      </c>
      <c r="R27" s="244">
        <f t="shared" si="14"/>
        <v>1</v>
      </c>
      <c r="S27" s="243"/>
      <c r="T27" s="194"/>
      <c r="U27" s="194"/>
      <c r="V27" s="194"/>
    </row>
    <row r="28" spans="1:22" x14ac:dyDescent="0.2">
      <c r="A28" s="299"/>
      <c r="B28" s="122" t="s">
        <v>215</v>
      </c>
      <c r="C28" s="49">
        <v>22</v>
      </c>
      <c r="D28" s="243">
        <v>2</v>
      </c>
      <c r="E28" s="243">
        <v>3</v>
      </c>
      <c r="F28" s="244">
        <f t="shared" si="15"/>
        <v>1</v>
      </c>
      <c r="G28" s="243">
        <f t="shared" si="16"/>
        <v>27</v>
      </c>
      <c r="H28" s="244">
        <f t="shared" si="17"/>
        <v>1</v>
      </c>
      <c r="I28" s="243"/>
      <c r="J28" s="194"/>
      <c r="K28" s="300"/>
      <c r="L28" s="122" t="s">
        <v>215</v>
      </c>
      <c r="M28" s="49">
        <v>25</v>
      </c>
      <c r="N28" s="243">
        <v>2</v>
      </c>
      <c r="O28" s="243">
        <v>2</v>
      </c>
      <c r="P28" s="244">
        <f t="shared" si="12"/>
        <v>1</v>
      </c>
      <c r="Q28" s="243">
        <f t="shared" si="20"/>
        <v>29</v>
      </c>
      <c r="R28" s="244">
        <f t="shared" si="14"/>
        <v>1</v>
      </c>
      <c r="S28" s="243"/>
      <c r="T28" s="194"/>
      <c r="U28" s="194"/>
      <c r="V28" s="194"/>
    </row>
    <row r="29" spans="1:22" x14ac:dyDescent="0.2">
      <c r="A29" s="299"/>
      <c r="B29" s="122" t="s">
        <v>216</v>
      </c>
      <c r="C29" s="49">
        <v>22</v>
      </c>
      <c r="D29" s="243">
        <v>2</v>
      </c>
      <c r="E29" s="243">
        <v>3</v>
      </c>
      <c r="F29" s="244">
        <f t="shared" si="15"/>
        <v>1</v>
      </c>
      <c r="G29" s="243">
        <f t="shared" si="16"/>
        <v>27</v>
      </c>
      <c r="H29" s="244">
        <f t="shared" si="17"/>
        <v>1</v>
      </c>
      <c r="I29" s="243"/>
      <c r="J29" s="194"/>
      <c r="K29" s="300"/>
      <c r="L29" s="122" t="s">
        <v>216</v>
      </c>
      <c r="M29" s="49">
        <v>25</v>
      </c>
      <c r="N29" s="243">
        <v>2</v>
      </c>
      <c r="O29" s="243">
        <v>2</v>
      </c>
      <c r="P29" s="244">
        <f t="shared" si="12"/>
        <v>1</v>
      </c>
      <c r="Q29" s="243">
        <f t="shared" si="20"/>
        <v>29</v>
      </c>
      <c r="R29" s="244">
        <f t="shared" si="14"/>
        <v>1</v>
      </c>
      <c r="S29" s="243"/>
      <c r="T29" s="194"/>
      <c r="U29" s="194"/>
      <c r="V29" s="194"/>
    </row>
    <row r="30" spans="1:22" x14ac:dyDescent="0.2">
      <c r="A30" s="299"/>
      <c r="B30" s="122" t="s">
        <v>217</v>
      </c>
      <c r="C30" s="49">
        <v>22</v>
      </c>
      <c r="D30" s="243">
        <v>2</v>
      </c>
      <c r="E30" s="243">
        <v>3</v>
      </c>
      <c r="F30" s="244">
        <f t="shared" si="15"/>
        <v>1</v>
      </c>
      <c r="G30" s="243">
        <f t="shared" si="16"/>
        <v>27</v>
      </c>
      <c r="H30" s="244">
        <f t="shared" si="17"/>
        <v>1</v>
      </c>
      <c r="I30" s="243"/>
      <c r="J30" s="194"/>
      <c r="K30" s="300"/>
      <c r="L30" s="122" t="s">
        <v>217</v>
      </c>
      <c r="M30" s="49">
        <v>25</v>
      </c>
      <c r="N30" s="243">
        <v>2</v>
      </c>
      <c r="O30" s="243">
        <v>2</v>
      </c>
      <c r="P30" s="244">
        <f t="shared" si="12"/>
        <v>1</v>
      </c>
      <c r="Q30" s="243">
        <f t="shared" si="20"/>
        <v>29</v>
      </c>
      <c r="R30" s="244">
        <f t="shared" si="14"/>
        <v>1</v>
      </c>
      <c r="S30" s="243"/>
      <c r="T30" s="194"/>
      <c r="U30" s="194"/>
      <c r="V30" s="194"/>
    </row>
    <row r="31" spans="1:22" x14ac:dyDescent="0.2">
      <c r="A31" s="299"/>
      <c r="B31" s="122" t="s">
        <v>218</v>
      </c>
      <c r="C31" s="49">
        <v>22</v>
      </c>
      <c r="D31" s="243">
        <v>2</v>
      </c>
      <c r="E31" s="243">
        <v>3</v>
      </c>
      <c r="F31" s="244">
        <f t="shared" si="15"/>
        <v>1</v>
      </c>
      <c r="G31" s="243">
        <f t="shared" si="16"/>
        <v>27</v>
      </c>
      <c r="H31" s="244">
        <f t="shared" si="17"/>
        <v>1</v>
      </c>
      <c r="I31" s="243"/>
      <c r="J31" s="194"/>
      <c r="K31" s="300"/>
      <c r="L31" s="122" t="s">
        <v>218</v>
      </c>
      <c r="M31" s="49">
        <v>25</v>
      </c>
      <c r="N31" s="243">
        <v>2</v>
      </c>
      <c r="O31" s="243">
        <v>2</v>
      </c>
      <c r="P31" s="244">
        <f t="shared" si="12"/>
        <v>1</v>
      </c>
      <c r="Q31" s="243">
        <f t="shared" si="20"/>
        <v>29</v>
      </c>
      <c r="R31" s="244">
        <f t="shared" si="14"/>
        <v>1</v>
      </c>
      <c r="S31" s="243"/>
      <c r="T31" s="194"/>
      <c r="U31" s="194"/>
      <c r="V31" s="194"/>
    </row>
    <row r="32" spans="1:22" x14ac:dyDescent="0.2">
      <c r="A32" s="299"/>
      <c r="B32" s="122" t="s">
        <v>219</v>
      </c>
      <c r="C32" s="49">
        <v>22</v>
      </c>
      <c r="D32" s="243">
        <v>2</v>
      </c>
      <c r="E32" s="243">
        <v>3</v>
      </c>
      <c r="F32" s="244">
        <f t="shared" si="15"/>
        <v>1</v>
      </c>
      <c r="G32" s="243">
        <f t="shared" si="16"/>
        <v>27</v>
      </c>
      <c r="H32" s="244">
        <f t="shared" si="17"/>
        <v>1</v>
      </c>
      <c r="I32" s="243"/>
      <c r="J32" s="194"/>
      <c r="K32" s="300"/>
      <c r="L32" s="122" t="s">
        <v>219</v>
      </c>
      <c r="M32" s="49">
        <v>25</v>
      </c>
      <c r="N32" s="243">
        <v>2</v>
      </c>
      <c r="O32" s="243">
        <v>2</v>
      </c>
      <c r="P32" s="244">
        <f t="shared" si="12"/>
        <v>1</v>
      </c>
      <c r="Q32" s="243">
        <f t="shared" si="20"/>
        <v>29</v>
      </c>
      <c r="R32" s="244">
        <f t="shared" si="14"/>
        <v>1</v>
      </c>
      <c r="S32" s="243"/>
      <c r="T32" s="194"/>
      <c r="U32" s="194"/>
      <c r="V32" s="194"/>
    </row>
    <row r="33" spans="1:22" x14ac:dyDescent="0.2">
      <c r="A33" s="299"/>
      <c r="B33" s="122" t="s">
        <v>220</v>
      </c>
      <c r="C33" s="49">
        <v>22</v>
      </c>
      <c r="D33" s="243">
        <v>2</v>
      </c>
      <c r="E33" s="243">
        <v>3</v>
      </c>
      <c r="F33" s="244">
        <f t="shared" si="15"/>
        <v>1</v>
      </c>
      <c r="G33" s="243">
        <f t="shared" si="16"/>
        <v>27</v>
      </c>
      <c r="H33" s="244">
        <f t="shared" si="17"/>
        <v>1</v>
      </c>
      <c r="I33" s="243"/>
      <c r="J33" s="194"/>
      <c r="K33" s="300"/>
      <c r="L33" s="122" t="s">
        <v>220</v>
      </c>
      <c r="M33" s="49">
        <v>25</v>
      </c>
      <c r="N33" s="243">
        <v>2</v>
      </c>
      <c r="O33" s="243">
        <v>2</v>
      </c>
      <c r="P33" s="244">
        <f t="shared" si="12"/>
        <v>1</v>
      </c>
      <c r="Q33" s="243">
        <f t="shared" si="20"/>
        <v>29</v>
      </c>
      <c r="R33" s="244">
        <f t="shared" si="14"/>
        <v>1</v>
      </c>
      <c r="S33" s="243"/>
      <c r="T33" s="194"/>
      <c r="U33" s="194"/>
      <c r="V33" s="194"/>
    </row>
    <row r="34" spans="1:22" x14ac:dyDescent="0.2">
      <c r="A34" s="299"/>
      <c r="B34" s="122" t="s">
        <v>221</v>
      </c>
      <c r="C34" s="49">
        <v>22</v>
      </c>
      <c r="D34" s="243">
        <v>2</v>
      </c>
      <c r="E34" s="243">
        <v>3</v>
      </c>
      <c r="F34" s="244">
        <f t="shared" si="15"/>
        <v>1</v>
      </c>
      <c r="G34" s="243">
        <f t="shared" si="16"/>
        <v>27</v>
      </c>
      <c r="H34" s="244">
        <f t="shared" si="17"/>
        <v>1</v>
      </c>
      <c r="I34" s="243"/>
      <c r="J34" s="194"/>
      <c r="K34" s="300"/>
      <c r="L34" s="122" t="s">
        <v>221</v>
      </c>
      <c r="M34" s="49">
        <v>25</v>
      </c>
      <c r="N34" s="243">
        <v>2</v>
      </c>
      <c r="O34" s="243">
        <v>2</v>
      </c>
      <c r="P34" s="244">
        <f t="shared" si="12"/>
        <v>1</v>
      </c>
      <c r="Q34" s="243">
        <f t="shared" si="20"/>
        <v>29</v>
      </c>
      <c r="R34" s="244">
        <f t="shared" si="14"/>
        <v>1</v>
      </c>
      <c r="S34" s="243"/>
      <c r="T34" s="194"/>
      <c r="U34" s="194"/>
      <c r="V34" s="194"/>
    </row>
    <row r="35" spans="1:22" x14ac:dyDescent="0.2">
      <c r="A35" s="299"/>
      <c r="B35" s="122" t="s">
        <v>222</v>
      </c>
      <c r="C35" s="49">
        <v>22</v>
      </c>
      <c r="D35" s="243">
        <v>2</v>
      </c>
      <c r="E35" s="243">
        <v>3</v>
      </c>
      <c r="F35" s="244">
        <f t="shared" si="15"/>
        <v>1</v>
      </c>
      <c r="G35" s="243">
        <f t="shared" si="16"/>
        <v>27</v>
      </c>
      <c r="H35" s="244">
        <f t="shared" si="17"/>
        <v>1</v>
      </c>
      <c r="I35" s="243"/>
      <c r="J35" s="194"/>
      <c r="K35" s="300"/>
      <c r="L35" s="122" t="s">
        <v>222</v>
      </c>
      <c r="M35" s="49">
        <v>25</v>
      </c>
      <c r="N35" s="243">
        <v>2</v>
      </c>
      <c r="O35" s="243">
        <v>2</v>
      </c>
      <c r="P35" s="244">
        <f t="shared" si="12"/>
        <v>1</v>
      </c>
      <c r="Q35" s="243">
        <f t="shared" si="20"/>
        <v>29</v>
      </c>
      <c r="R35" s="244">
        <f t="shared" si="14"/>
        <v>1</v>
      </c>
      <c r="S35" s="243"/>
      <c r="T35" s="194"/>
      <c r="U35" s="194"/>
      <c r="V35" s="194"/>
    </row>
    <row r="36" spans="1:22" x14ac:dyDescent="0.2">
      <c r="A36" s="299"/>
      <c r="B36" s="122" t="s">
        <v>223</v>
      </c>
      <c r="C36" s="49">
        <v>22</v>
      </c>
      <c r="D36" s="243">
        <v>2</v>
      </c>
      <c r="E36" s="243">
        <v>3</v>
      </c>
      <c r="F36" s="244">
        <f t="shared" si="15"/>
        <v>1</v>
      </c>
      <c r="G36" s="243">
        <f t="shared" si="16"/>
        <v>27</v>
      </c>
      <c r="H36" s="244">
        <f t="shared" si="17"/>
        <v>1</v>
      </c>
      <c r="I36" s="243"/>
      <c r="J36" s="194"/>
      <c r="K36" s="300"/>
      <c r="L36" s="122" t="s">
        <v>223</v>
      </c>
      <c r="M36" s="49">
        <v>25</v>
      </c>
      <c r="N36" s="243">
        <v>2</v>
      </c>
      <c r="O36" s="243">
        <v>2</v>
      </c>
      <c r="P36" s="244">
        <f t="shared" ref="P36" si="21">O36/2</f>
        <v>1</v>
      </c>
      <c r="Q36" s="243">
        <f t="shared" ref="Q36" si="22">SUM(M36:O36)</f>
        <v>29</v>
      </c>
      <c r="R36" s="244">
        <f t="shared" ref="R36" si="23">Q36/29</f>
        <v>1</v>
      </c>
      <c r="S36" s="253"/>
      <c r="T36" s="194"/>
      <c r="U36" s="194"/>
      <c r="V36" s="194"/>
    </row>
    <row r="37" spans="1:22" x14ac:dyDescent="0.2">
      <c r="A37" s="299"/>
      <c r="B37" s="122" t="s">
        <v>224</v>
      </c>
      <c r="C37" s="49">
        <v>22</v>
      </c>
      <c r="D37" s="243">
        <v>2</v>
      </c>
      <c r="E37" s="243">
        <v>3</v>
      </c>
      <c r="F37" s="244">
        <f t="shared" si="15"/>
        <v>1</v>
      </c>
      <c r="G37" s="243">
        <f t="shared" si="16"/>
        <v>27</v>
      </c>
      <c r="H37" s="244">
        <f t="shared" si="17"/>
        <v>1</v>
      </c>
      <c r="I37" s="243"/>
      <c r="J37" s="194"/>
      <c r="K37" s="300"/>
      <c r="L37" s="122" t="s">
        <v>224</v>
      </c>
      <c r="M37" s="49">
        <v>25</v>
      </c>
      <c r="N37" s="243">
        <v>2</v>
      </c>
      <c r="O37" s="243">
        <v>2</v>
      </c>
      <c r="P37" s="244">
        <f t="shared" si="12"/>
        <v>1</v>
      </c>
      <c r="Q37" s="243">
        <f t="shared" si="20"/>
        <v>29</v>
      </c>
      <c r="R37" s="244">
        <f t="shared" si="14"/>
        <v>1</v>
      </c>
      <c r="S37" s="243"/>
      <c r="T37" s="194"/>
      <c r="U37" s="194"/>
      <c r="V37" s="194"/>
    </row>
    <row r="38" spans="1:22" x14ac:dyDescent="0.2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</row>
    <row r="39" spans="1:22" x14ac:dyDescent="0.2">
      <c r="A39" s="288"/>
      <c r="B39" s="288"/>
      <c r="C39" s="288"/>
      <c r="D39" s="288"/>
      <c r="E39" s="288"/>
      <c r="F39" s="288"/>
      <c r="G39" s="288"/>
      <c r="H39" s="288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</row>
    <row r="40" spans="1:22" x14ac:dyDescent="0.2">
      <c r="A40" s="194"/>
      <c r="B40" s="291" t="s">
        <v>66</v>
      </c>
      <c r="C40" s="291"/>
      <c r="D40" s="291"/>
      <c r="E40" s="291"/>
      <c r="F40" s="291"/>
      <c r="G40" s="291"/>
      <c r="H40" s="291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</row>
    <row r="41" spans="1:22" x14ac:dyDescent="0.2">
      <c r="A41" s="194"/>
      <c r="B41" s="38" t="s">
        <v>41</v>
      </c>
      <c r="C41" s="38" t="s">
        <v>42</v>
      </c>
      <c r="D41" s="38" t="s">
        <v>43</v>
      </c>
      <c r="E41" s="41" t="s">
        <v>44</v>
      </c>
      <c r="F41" s="169" t="s">
        <v>45</v>
      </c>
      <c r="G41" s="169"/>
      <c r="H41" s="41" t="s">
        <v>61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</row>
    <row r="42" spans="1:22" x14ac:dyDescent="0.2">
      <c r="A42" s="194"/>
      <c r="B42" s="5"/>
      <c r="C42" s="5"/>
      <c r="D42" s="5"/>
      <c r="E42" s="22"/>
      <c r="F42" s="170" t="s">
        <v>46</v>
      </c>
      <c r="G42" s="170" t="s">
        <v>47</v>
      </c>
      <c r="H42" s="23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</row>
    <row r="43" spans="1:22" x14ac:dyDescent="0.2">
      <c r="A43" s="194"/>
      <c r="B43" s="38" t="s">
        <v>13</v>
      </c>
      <c r="C43" s="38" t="s">
        <v>26</v>
      </c>
      <c r="D43" s="38" t="s">
        <v>57</v>
      </c>
      <c r="E43" s="41" t="s">
        <v>91</v>
      </c>
      <c r="F43" s="42" t="s">
        <v>56</v>
      </c>
      <c r="G43" s="42" t="s">
        <v>53</v>
      </c>
      <c r="H43" s="38" t="s">
        <v>11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</row>
    <row r="44" spans="1:22" x14ac:dyDescent="0.2">
      <c r="A44" s="194"/>
      <c r="B44" s="39"/>
      <c r="C44" s="5" t="s">
        <v>27</v>
      </c>
      <c r="D44" s="5" t="s">
        <v>54</v>
      </c>
      <c r="E44" s="5" t="s">
        <v>118</v>
      </c>
      <c r="F44" s="29" t="s">
        <v>50</v>
      </c>
      <c r="G44" s="29" t="s">
        <v>56</v>
      </c>
      <c r="H44" s="5" t="s">
        <v>64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</row>
    <row r="45" spans="1:22" x14ac:dyDescent="0.2">
      <c r="A45" s="194"/>
      <c r="B45" s="40"/>
      <c r="C45" s="5" t="s">
        <v>28</v>
      </c>
      <c r="D45" s="5" t="s">
        <v>48</v>
      </c>
      <c r="E45" s="22" t="s">
        <v>116</v>
      </c>
      <c r="F45" s="29" t="s">
        <v>50</v>
      </c>
      <c r="G45" s="29" t="s">
        <v>50</v>
      </c>
      <c r="H45" s="5" t="s">
        <v>7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</row>
    <row r="46" spans="1:22" x14ac:dyDescent="0.2">
      <c r="A46" s="194"/>
      <c r="B46" s="40"/>
      <c r="C46" s="5" t="s">
        <v>29</v>
      </c>
      <c r="D46" s="5" t="s">
        <v>57</v>
      </c>
      <c r="E46" s="5" t="s">
        <v>116</v>
      </c>
      <c r="F46" s="29" t="s">
        <v>50</v>
      </c>
      <c r="G46" s="29" t="s">
        <v>56</v>
      </c>
      <c r="H46" s="5" t="s">
        <v>89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</row>
    <row r="47" spans="1:22" x14ac:dyDescent="0.2">
      <c r="A47" s="194"/>
      <c r="B47" s="171"/>
      <c r="C47" s="5" t="s">
        <v>30</v>
      </c>
      <c r="D47" s="5" t="s">
        <v>57</v>
      </c>
      <c r="E47" s="5" t="s">
        <v>116</v>
      </c>
      <c r="F47" s="29" t="s">
        <v>50</v>
      </c>
      <c r="G47" s="29" t="s">
        <v>53</v>
      </c>
      <c r="H47" s="5" t="s">
        <v>76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</row>
    <row r="48" spans="1:22" x14ac:dyDescent="0.2">
      <c r="A48" s="194"/>
      <c r="B48" s="40"/>
      <c r="C48" s="5" t="s">
        <v>31</v>
      </c>
      <c r="D48" s="5" t="s">
        <v>57</v>
      </c>
      <c r="E48" s="5" t="s">
        <v>116</v>
      </c>
      <c r="F48" s="29" t="s">
        <v>50</v>
      </c>
      <c r="G48" s="29" t="s">
        <v>53</v>
      </c>
      <c r="H48" s="5" t="s">
        <v>72</v>
      </c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</row>
    <row r="49" spans="1:22" x14ac:dyDescent="0.2">
      <c r="A49" s="194"/>
      <c r="B49" s="40"/>
      <c r="C49" s="5" t="s">
        <v>32</v>
      </c>
      <c r="D49" s="172" t="s">
        <v>48</v>
      </c>
      <c r="E49" s="5" t="s">
        <v>65</v>
      </c>
      <c r="F49" s="29" t="s">
        <v>50</v>
      </c>
      <c r="G49" s="29" t="s">
        <v>50</v>
      </c>
      <c r="H49" s="5" t="s">
        <v>103</v>
      </c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</row>
    <row r="50" spans="1:22" x14ac:dyDescent="0.2">
      <c r="A50" s="194"/>
      <c r="B50" s="40"/>
      <c r="C50" s="5" t="s">
        <v>33</v>
      </c>
      <c r="D50" s="172" t="s">
        <v>48</v>
      </c>
      <c r="E50" s="5" t="s">
        <v>117</v>
      </c>
      <c r="F50" s="173" t="s">
        <v>50</v>
      </c>
      <c r="G50" s="174" t="s">
        <v>60</v>
      </c>
      <c r="H50" s="5" t="s">
        <v>8</v>
      </c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</row>
    <row r="51" spans="1:22" x14ac:dyDescent="0.2">
      <c r="A51" s="194"/>
      <c r="B51" s="40"/>
      <c r="C51" s="5" t="s">
        <v>34</v>
      </c>
      <c r="D51" s="5" t="s">
        <v>96</v>
      </c>
      <c r="E51" s="5" t="s">
        <v>95</v>
      </c>
      <c r="F51" s="29" t="s">
        <v>50</v>
      </c>
      <c r="G51" s="29" t="s">
        <v>50</v>
      </c>
      <c r="H51" s="5" t="s">
        <v>105</v>
      </c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</row>
    <row r="52" spans="1:22" x14ac:dyDescent="0.2">
      <c r="A52" s="194"/>
      <c r="B52" s="127"/>
      <c r="C52" s="30" t="s">
        <v>35</v>
      </c>
      <c r="D52" s="30" t="s">
        <v>48</v>
      </c>
      <c r="E52" s="31" t="s">
        <v>116</v>
      </c>
      <c r="F52" s="157" t="s">
        <v>56</v>
      </c>
      <c r="G52" s="157" t="s">
        <v>56</v>
      </c>
      <c r="H52" s="31" t="s">
        <v>109</v>
      </c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</row>
    <row r="53" spans="1:22" x14ac:dyDescent="0.2">
      <c r="A53" s="194"/>
      <c r="B53" s="2"/>
      <c r="C53" s="2"/>
      <c r="D53" s="2"/>
      <c r="E53" s="2"/>
      <c r="F53" s="2"/>
      <c r="G53" s="2"/>
      <c r="H53" s="2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</row>
    <row r="54" spans="1:22" x14ac:dyDescent="0.2">
      <c r="A54" s="194"/>
      <c r="B54" s="5" t="s">
        <v>14</v>
      </c>
      <c r="C54" s="5" t="s">
        <v>36</v>
      </c>
      <c r="D54" s="5" t="s">
        <v>57</v>
      </c>
      <c r="E54" s="22" t="s">
        <v>59</v>
      </c>
      <c r="F54" s="29" t="s">
        <v>50</v>
      </c>
      <c r="G54" s="29" t="s">
        <v>56</v>
      </c>
      <c r="H54" s="22" t="s">
        <v>108</v>
      </c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</row>
    <row r="55" spans="1:22" x14ac:dyDescent="0.2">
      <c r="A55" s="194"/>
      <c r="B55" s="5"/>
      <c r="C55" s="5" t="s">
        <v>73</v>
      </c>
      <c r="D55" s="5" t="s">
        <v>57</v>
      </c>
      <c r="E55" s="22" t="s">
        <v>58</v>
      </c>
      <c r="F55" s="29" t="s">
        <v>56</v>
      </c>
      <c r="G55" s="29" t="s">
        <v>56</v>
      </c>
      <c r="H55" s="22" t="s">
        <v>15</v>
      </c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</row>
    <row r="56" spans="1:22" x14ac:dyDescent="0.2">
      <c r="A56" s="194"/>
      <c r="B56" s="5"/>
      <c r="C56" s="5" t="s">
        <v>75</v>
      </c>
      <c r="D56" s="5" t="s">
        <v>54</v>
      </c>
      <c r="E56" s="22" t="s">
        <v>55</v>
      </c>
      <c r="F56" s="29" t="s">
        <v>50</v>
      </c>
      <c r="G56" s="29" t="s">
        <v>56</v>
      </c>
      <c r="H56" s="22" t="s">
        <v>10</v>
      </c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</row>
    <row r="57" spans="1:22" x14ac:dyDescent="0.2">
      <c r="A57" s="194"/>
      <c r="B57" s="5"/>
      <c r="C57" s="5" t="s">
        <v>78</v>
      </c>
      <c r="D57" s="5" t="s">
        <v>48</v>
      </c>
      <c r="E57" s="22" t="s">
        <v>49</v>
      </c>
      <c r="F57" s="29" t="s">
        <v>50</v>
      </c>
      <c r="G57" s="29" t="s">
        <v>50</v>
      </c>
      <c r="H57" s="22" t="s">
        <v>5</v>
      </c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</row>
    <row r="58" spans="1:22" x14ac:dyDescent="0.2">
      <c r="A58" s="194"/>
      <c r="B58" s="5"/>
      <c r="C58" s="5" t="s">
        <v>77</v>
      </c>
      <c r="D58" s="5" t="s">
        <v>48</v>
      </c>
      <c r="E58" s="22" t="s">
        <v>51</v>
      </c>
      <c r="F58" s="29" t="s">
        <v>50</v>
      </c>
      <c r="G58" s="29" t="s">
        <v>50</v>
      </c>
      <c r="H58" s="22" t="s">
        <v>6</v>
      </c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</row>
    <row r="59" spans="1:22" x14ac:dyDescent="0.2">
      <c r="A59" s="194"/>
      <c r="B59" s="5"/>
      <c r="C59" s="5" t="s">
        <v>90</v>
      </c>
      <c r="D59" s="88" t="s">
        <v>48</v>
      </c>
      <c r="E59" s="22" t="s">
        <v>52</v>
      </c>
      <c r="F59" s="60" t="s">
        <v>50</v>
      </c>
      <c r="G59" s="60" t="s">
        <v>53</v>
      </c>
      <c r="H59" s="22" t="s">
        <v>9</v>
      </c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</row>
    <row r="60" spans="1:22" x14ac:dyDescent="0.2">
      <c r="A60" s="194"/>
      <c r="B60" s="5"/>
      <c r="C60" s="5" t="s">
        <v>92</v>
      </c>
      <c r="D60" s="5" t="s">
        <v>57</v>
      </c>
      <c r="E60" s="5" t="s">
        <v>116</v>
      </c>
      <c r="F60" s="5" t="s">
        <v>53</v>
      </c>
      <c r="G60" s="5" t="s">
        <v>56</v>
      </c>
      <c r="H60" s="5" t="s">
        <v>88</v>
      </c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</row>
    <row r="61" spans="1:22" x14ac:dyDescent="0.2">
      <c r="A61" s="194"/>
      <c r="B61" s="40"/>
      <c r="C61" s="5" t="s">
        <v>93</v>
      </c>
      <c r="D61" s="5" t="s">
        <v>54</v>
      </c>
      <c r="E61" s="5" t="s">
        <v>63</v>
      </c>
      <c r="F61" s="5" t="s">
        <v>53</v>
      </c>
      <c r="G61" s="173" t="s">
        <v>53</v>
      </c>
      <c r="H61" s="5" t="s">
        <v>104</v>
      </c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</row>
    <row r="62" spans="1:22" x14ac:dyDescent="0.2">
      <c r="A62" s="194"/>
      <c r="B62" s="40"/>
      <c r="C62" s="5" t="s">
        <v>106</v>
      </c>
      <c r="D62" s="5" t="s">
        <v>96</v>
      </c>
      <c r="E62" s="5" t="s">
        <v>119</v>
      </c>
      <c r="F62" s="173" t="s">
        <v>50</v>
      </c>
      <c r="G62" s="29" t="s">
        <v>50</v>
      </c>
      <c r="H62" s="5" t="s">
        <v>94</v>
      </c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</row>
    <row r="63" spans="1:22" x14ac:dyDescent="0.2">
      <c r="A63" s="194"/>
      <c r="B63" s="32"/>
      <c r="C63" s="30" t="s">
        <v>107</v>
      </c>
      <c r="D63" s="30" t="s">
        <v>48</v>
      </c>
      <c r="E63" s="30" t="s">
        <v>62</v>
      </c>
      <c r="F63" s="30" t="s">
        <v>53</v>
      </c>
      <c r="G63" s="30" t="s">
        <v>56</v>
      </c>
      <c r="H63" s="30" t="s">
        <v>124</v>
      </c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</row>
    <row r="64" spans="1:22" x14ac:dyDescent="0.2">
      <c r="A64" s="194"/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</row>
    <row r="65" spans="1:22" x14ac:dyDescent="0.2">
      <c r="A65" s="194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</row>
    <row r="66" spans="1:22" x14ac:dyDescent="0.2">
      <c r="A66" s="194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</row>
    <row r="67" spans="1:22" x14ac:dyDescent="0.2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</row>
    <row r="68" spans="1:22" x14ac:dyDescent="0.2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</row>
    <row r="69" spans="1:22" x14ac:dyDescent="0.2">
      <c r="A69" s="194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</row>
    <row r="70" spans="1:22" x14ac:dyDescent="0.2">
      <c r="A70" s="194"/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</row>
    <row r="71" spans="1:22" x14ac:dyDescent="0.2">
      <c r="A71" s="194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</row>
    <row r="72" spans="1:22" x14ac:dyDescent="0.2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</row>
  </sheetData>
  <mergeCells count="11">
    <mergeCell ref="B40:H40"/>
    <mergeCell ref="K3:S3"/>
    <mergeCell ref="A3:I3"/>
    <mergeCell ref="A1:S1"/>
    <mergeCell ref="A39:H39"/>
    <mergeCell ref="A4:A14"/>
    <mergeCell ref="A17:A37"/>
    <mergeCell ref="K17:K37"/>
    <mergeCell ref="K4:K14"/>
    <mergeCell ref="A16:I16"/>
    <mergeCell ref="K16:S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6423-3C28-E848-A8F4-535C735FBB5A}">
  <dimension ref="A1:AF68"/>
  <sheetViews>
    <sheetView topLeftCell="A25" zoomScaleNormal="100" workbookViewId="0">
      <selection activeCell="B50" sqref="B50"/>
    </sheetView>
  </sheetViews>
  <sheetFormatPr baseColWidth="10" defaultRowHeight="16" x14ac:dyDescent="0.2"/>
  <cols>
    <col min="1" max="1" width="24.83203125" customWidth="1"/>
    <col min="2" max="2" width="11.6640625" customWidth="1"/>
    <col min="3" max="3" width="15.6640625" customWidth="1"/>
    <col min="4" max="4" width="12.33203125" customWidth="1"/>
    <col min="5" max="5" width="8.83203125" customWidth="1"/>
    <col min="6" max="12" width="6.1640625" customWidth="1"/>
    <col min="15" max="15" width="4" customWidth="1"/>
    <col min="16" max="16" width="26.83203125" customWidth="1"/>
    <col min="17" max="17" width="10.6640625" customWidth="1"/>
    <col min="18" max="22" width="8.5" customWidth="1"/>
    <col min="23" max="27" width="7" customWidth="1"/>
  </cols>
  <sheetData>
    <row r="1" spans="1:32" x14ac:dyDescent="0.2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</row>
    <row r="2" spans="1:32" x14ac:dyDescent="0.2">
      <c r="A2" s="290" t="s">
        <v>133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194"/>
      <c r="AE2" s="194"/>
      <c r="AF2" s="194"/>
    </row>
    <row r="3" spans="1:32" x14ac:dyDescent="0.2">
      <c r="A3" s="194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</row>
    <row r="4" spans="1:32" ht="16" customHeight="1" x14ac:dyDescent="0.2">
      <c r="A4" s="303" t="s">
        <v>129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153"/>
      <c r="P4" s="303" t="s">
        <v>128</v>
      </c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194"/>
      <c r="AE4" s="194"/>
      <c r="AF4" s="194"/>
    </row>
    <row r="5" spans="1:32" ht="30" x14ac:dyDescent="0.2">
      <c r="A5" s="140" t="s">
        <v>37</v>
      </c>
      <c r="B5" s="147" t="s">
        <v>3</v>
      </c>
      <c r="C5" s="123" t="s">
        <v>79</v>
      </c>
      <c r="D5" s="122" t="s">
        <v>80</v>
      </c>
      <c r="E5" s="122" t="s">
        <v>81</v>
      </c>
      <c r="F5" s="122" t="s">
        <v>82</v>
      </c>
      <c r="G5" s="122" t="s">
        <v>83</v>
      </c>
      <c r="H5" s="122" t="s">
        <v>84</v>
      </c>
      <c r="I5" s="122" t="s">
        <v>85</v>
      </c>
      <c r="J5" s="122" t="s">
        <v>86</v>
      </c>
      <c r="K5" s="122" t="s">
        <v>87</v>
      </c>
      <c r="L5" s="122" t="s">
        <v>35</v>
      </c>
      <c r="M5" s="122" t="s">
        <v>127</v>
      </c>
      <c r="N5" s="141" t="s">
        <v>112</v>
      </c>
      <c r="O5" s="102"/>
      <c r="P5" s="140" t="s">
        <v>37</v>
      </c>
      <c r="Q5" s="144" t="s">
        <v>3</v>
      </c>
      <c r="R5" s="123" t="s">
        <v>36</v>
      </c>
      <c r="S5" s="122" t="s">
        <v>73</v>
      </c>
      <c r="T5" s="122" t="s">
        <v>75</v>
      </c>
      <c r="U5" s="122" t="s">
        <v>78</v>
      </c>
      <c r="V5" s="122" t="s">
        <v>77</v>
      </c>
      <c r="W5" s="122" t="s">
        <v>90</v>
      </c>
      <c r="X5" s="122" t="s">
        <v>92</v>
      </c>
      <c r="Y5" s="122" t="s">
        <v>93</v>
      </c>
      <c r="Z5" s="122" t="s">
        <v>106</v>
      </c>
      <c r="AA5" s="122" t="s">
        <v>107</v>
      </c>
      <c r="AB5" s="122" t="s">
        <v>127</v>
      </c>
      <c r="AC5" s="141" t="s">
        <v>112</v>
      </c>
      <c r="AD5" s="194"/>
      <c r="AE5" s="194"/>
      <c r="AF5" s="194"/>
    </row>
    <row r="6" spans="1:32" x14ac:dyDescent="0.2">
      <c r="A6" s="133" t="s">
        <v>4</v>
      </c>
      <c r="B6" s="148">
        <v>75</v>
      </c>
      <c r="C6" s="135">
        <v>240</v>
      </c>
      <c r="D6" s="49">
        <v>240</v>
      </c>
      <c r="E6" s="49">
        <v>181</v>
      </c>
      <c r="F6" s="49">
        <v>240</v>
      </c>
      <c r="G6" s="49">
        <v>240</v>
      </c>
      <c r="H6" s="49">
        <v>114</v>
      </c>
      <c r="I6" s="49">
        <v>104</v>
      </c>
      <c r="J6" s="49">
        <v>194</v>
      </c>
      <c r="K6" s="49">
        <v>131</v>
      </c>
      <c r="L6" s="49">
        <v>240</v>
      </c>
      <c r="M6" s="120">
        <v>192.4</v>
      </c>
      <c r="N6" s="120">
        <v>174.90909090909091</v>
      </c>
      <c r="O6" s="103"/>
      <c r="P6" s="133" t="s">
        <v>4</v>
      </c>
      <c r="Q6" s="145">
        <v>25</v>
      </c>
      <c r="R6" s="135">
        <v>82</v>
      </c>
      <c r="S6" s="49">
        <v>88</v>
      </c>
      <c r="T6" s="49">
        <v>77</v>
      </c>
      <c r="U6" s="49">
        <v>68</v>
      </c>
      <c r="V6" s="49">
        <v>81</v>
      </c>
      <c r="W6" s="49">
        <v>105</v>
      </c>
      <c r="X6" s="49">
        <v>87</v>
      </c>
      <c r="Y6" s="49">
        <v>83</v>
      </c>
      <c r="Z6" s="49">
        <v>73</v>
      </c>
      <c r="AA6" s="49">
        <v>113</v>
      </c>
      <c r="AB6" s="131">
        <v>85.7</v>
      </c>
      <c r="AC6" s="132">
        <v>85.7</v>
      </c>
      <c r="AD6" s="194"/>
      <c r="AE6" s="194"/>
      <c r="AF6" s="194"/>
    </row>
    <row r="7" spans="1:32" x14ac:dyDescent="0.2">
      <c r="A7" s="194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</row>
    <row r="8" spans="1:32" x14ac:dyDescent="0.2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</row>
    <row r="9" spans="1:32" x14ac:dyDescent="0.2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</row>
    <row r="10" spans="1:32" ht="20" x14ac:dyDescent="0.25">
      <c r="A10" s="302" t="s">
        <v>190</v>
      </c>
      <c r="B10" s="302"/>
      <c r="C10" s="302"/>
      <c r="D10" s="302"/>
      <c r="E10" s="213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302" t="s">
        <v>189</v>
      </c>
      <c r="Q10" s="302"/>
      <c r="R10" s="302"/>
      <c r="S10" s="302"/>
      <c r="T10" s="213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</row>
    <row r="11" spans="1:32" ht="20" x14ac:dyDescent="0.25">
      <c r="A11" s="214"/>
      <c r="B11" s="305" t="s">
        <v>165</v>
      </c>
      <c r="C11" s="305"/>
      <c r="D11" s="305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214"/>
      <c r="Q11" s="305" t="s">
        <v>165</v>
      </c>
      <c r="R11" s="305"/>
      <c r="S11" s="305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</row>
    <row r="12" spans="1:32" ht="20" x14ac:dyDescent="0.25">
      <c r="A12" s="198"/>
      <c r="B12" s="215">
        <v>1</v>
      </c>
      <c r="C12" s="215">
        <v>2</v>
      </c>
      <c r="D12" s="215" t="s">
        <v>4</v>
      </c>
      <c r="E12" s="198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215">
        <v>1</v>
      </c>
      <c r="Q12" s="215">
        <v>2</v>
      </c>
      <c r="R12" s="215">
        <v>3</v>
      </c>
      <c r="S12" s="215" t="s">
        <v>4</v>
      </c>
      <c r="T12" s="198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</row>
    <row r="13" spans="1:32" ht="20" x14ac:dyDescent="0.25">
      <c r="A13" s="214" t="s">
        <v>166</v>
      </c>
      <c r="B13" s="214">
        <v>10</v>
      </c>
      <c r="C13" s="214">
        <v>20</v>
      </c>
      <c r="D13" s="214">
        <v>30</v>
      </c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214" t="s">
        <v>166</v>
      </c>
      <c r="Q13" s="214">
        <v>10</v>
      </c>
      <c r="R13" s="214">
        <v>20</v>
      </c>
      <c r="S13" s="214">
        <v>30</v>
      </c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</row>
    <row r="14" spans="1:32" ht="20" x14ac:dyDescent="0.25">
      <c r="A14" s="214" t="s">
        <v>167</v>
      </c>
      <c r="B14" s="214">
        <v>1924</v>
      </c>
      <c r="C14" s="214">
        <v>1516</v>
      </c>
      <c r="D14" s="214">
        <v>3440</v>
      </c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214" t="s">
        <v>167</v>
      </c>
      <c r="Q14" s="214">
        <v>857</v>
      </c>
      <c r="R14" s="214">
        <v>504</v>
      </c>
      <c r="S14" s="214">
        <v>1361</v>
      </c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</row>
    <row r="15" spans="1:32" ht="20" x14ac:dyDescent="0.25">
      <c r="A15" s="214" t="s">
        <v>168</v>
      </c>
      <c r="B15" s="214">
        <v>192.4</v>
      </c>
      <c r="C15" s="214">
        <v>75.8</v>
      </c>
      <c r="D15" s="214">
        <v>114.667</v>
      </c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214" t="s">
        <v>168</v>
      </c>
      <c r="Q15" s="214">
        <v>85.7</v>
      </c>
      <c r="R15" s="214">
        <v>25.2</v>
      </c>
      <c r="S15" s="214">
        <v>45.366999999999997</v>
      </c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</row>
    <row r="16" spans="1:32" ht="22" x14ac:dyDescent="0.25">
      <c r="A16" s="214" t="s">
        <v>169</v>
      </c>
      <c r="B16" s="214">
        <v>399370</v>
      </c>
      <c r="C16" s="214">
        <v>134000</v>
      </c>
      <c r="D16" s="214">
        <v>533370</v>
      </c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214" t="s">
        <v>169</v>
      </c>
      <c r="Q16" s="214">
        <v>75163</v>
      </c>
      <c r="R16" s="214">
        <v>12776</v>
      </c>
      <c r="S16" s="214">
        <v>87939</v>
      </c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</row>
    <row r="17" spans="1:32" ht="20" x14ac:dyDescent="0.25">
      <c r="A17" s="214" t="s">
        <v>170</v>
      </c>
      <c r="B17" s="214">
        <v>56.952599999999997</v>
      </c>
      <c r="C17" s="214">
        <v>31.6953</v>
      </c>
      <c r="D17" s="214">
        <v>69.211500000000001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214" t="s">
        <v>170</v>
      </c>
      <c r="Q17" s="214">
        <v>13.816700000000001</v>
      </c>
      <c r="R17" s="214">
        <v>1.9894000000000001</v>
      </c>
      <c r="S17" s="214">
        <v>30.054500000000001</v>
      </c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</row>
    <row r="18" spans="1:32" x14ac:dyDescent="0.2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</row>
    <row r="19" spans="1:32" ht="20" x14ac:dyDescent="0.25">
      <c r="A19" s="304" t="s">
        <v>171</v>
      </c>
      <c r="B19" s="304"/>
      <c r="C19" s="304"/>
      <c r="D19" s="304"/>
      <c r="E19" s="30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304" t="s">
        <v>171</v>
      </c>
      <c r="Q19" s="304"/>
      <c r="R19" s="304"/>
      <c r="S19" s="304"/>
      <c r="T19" s="30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</row>
    <row r="20" spans="1:32" ht="20" x14ac:dyDescent="0.25">
      <c r="A20" s="216" t="s">
        <v>172</v>
      </c>
      <c r="B20" s="221" t="s">
        <v>178</v>
      </c>
      <c r="C20" s="221" t="s">
        <v>173</v>
      </c>
      <c r="D20" s="221" t="s">
        <v>179</v>
      </c>
      <c r="E20" s="222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216" t="s">
        <v>172</v>
      </c>
      <c r="Q20" s="221" t="s">
        <v>178</v>
      </c>
      <c r="R20" s="221" t="s">
        <v>173</v>
      </c>
      <c r="S20" s="221" t="s">
        <v>179</v>
      </c>
      <c r="T20" s="217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</row>
    <row r="21" spans="1:32" ht="20" x14ac:dyDescent="0.25">
      <c r="A21" s="214" t="s">
        <v>174</v>
      </c>
      <c r="B21" s="223">
        <v>90637.066699999996</v>
      </c>
      <c r="C21" s="223">
        <v>1</v>
      </c>
      <c r="D21" s="223">
        <v>90637.066699999996</v>
      </c>
      <c r="E21" s="218" t="s">
        <v>175</v>
      </c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214" t="s">
        <v>174</v>
      </c>
      <c r="Q21" s="223">
        <v>24401.666700000002</v>
      </c>
      <c r="R21" s="223">
        <v>1</v>
      </c>
      <c r="S21" s="223">
        <v>24401.666700000002</v>
      </c>
      <c r="T21" s="218" t="s">
        <v>177</v>
      </c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</row>
    <row r="22" spans="1:32" ht="20" x14ac:dyDescent="0.25">
      <c r="A22" s="214" t="s">
        <v>176</v>
      </c>
      <c r="B22" s="223">
        <v>48279.6</v>
      </c>
      <c r="C22" s="223">
        <v>28</v>
      </c>
      <c r="D22" s="223">
        <v>1724.2714000000001</v>
      </c>
      <c r="E22" s="21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214" t="s">
        <v>176</v>
      </c>
      <c r="Q22" s="223">
        <v>1793.3</v>
      </c>
      <c r="R22" s="223">
        <v>28</v>
      </c>
      <c r="S22" s="223">
        <v>64.046400000000006</v>
      </c>
      <c r="T22" s="21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</row>
    <row r="23" spans="1:32" ht="20" x14ac:dyDescent="0.25">
      <c r="A23" s="220" t="s">
        <v>4</v>
      </c>
      <c r="B23" s="215">
        <v>138916.6667</v>
      </c>
      <c r="C23" s="215">
        <v>29</v>
      </c>
      <c r="D23" s="223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220" t="s">
        <v>4</v>
      </c>
      <c r="Q23" s="215">
        <v>26194.966700000001</v>
      </c>
      <c r="R23" s="215">
        <v>29</v>
      </c>
      <c r="S23" s="212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</row>
    <row r="24" spans="1:32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</row>
    <row r="25" spans="1:32" ht="20" x14ac:dyDescent="0.25">
      <c r="A25" s="219" t="s">
        <v>164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19" t="s">
        <v>163</v>
      </c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</row>
    <row r="26" spans="1:32" x14ac:dyDescent="0.2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1:32" x14ac:dyDescent="0.2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</row>
    <row r="28" spans="1:32" ht="20" x14ac:dyDescent="0.25">
      <c r="A28" s="302" t="s">
        <v>190</v>
      </c>
      <c r="B28" s="302"/>
      <c r="C28" s="302"/>
      <c r="D28" s="302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302" t="s">
        <v>189</v>
      </c>
      <c r="Q28" s="302"/>
      <c r="R28" s="302"/>
      <c r="S28" s="302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</row>
    <row r="29" spans="1:32" x14ac:dyDescent="0.2">
      <c r="A29" s="194" t="s">
        <v>241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 t="s">
        <v>241</v>
      </c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</row>
    <row r="30" spans="1:32" x14ac:dyDescent="0.2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</row>
    <row r="31" spans="1:32" x14ac:dyDescent="0.2">
      <c r="A31" s="194" t="s">
        <v>242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 t="s">
        <v>242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</row>
    <row r="32" spans="1:32" x14ac:dyDescent="0.2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</row>
    <row r="33" spans="1:32" x14ac:dyDescent="0.2">
      <c r="A33" s="194"/>
      <c r="B33" s="194" t="s">
        <v>243</v>
      </c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 t="s">
        <v>243</v>
      </c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</row>
    <row r="34" spans="1:32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</row>
    <row r="35" spans="1:32" x14ac:dyDescent="0.2">
      <c r="A35" s="194" t="s">
        <v>244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 t="s">
        <v>244</v>
      </c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</row>
    <row r="36" spans="1:32" x14ac:dyDescent="0.2">
      <c r="A36" s="194" t="s">
        <v>266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 t="s">
        <v>245</v>
      </c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</row>
    <row r="37" spans="1:32" x14ac:dyDescent="0.2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</row>
    <row r="38" spans="1:32" x14ac:dyDescent="0.2">
      <c r="A38" s="194" t="s">
        <v>246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 t="s">
        <v>246</v>
      </c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</row>
    <row r="39" spans="1:32" x14ac:dyDescent="0.2">
      <c r="A39" s="194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</row>
    <row r="40" spans="1:32" x14ac:dyDescent="0.2">
      <c r="A40" s="194" t="s">
        <v>247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 t="s">
        <v>247</v>
      </c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</row>
    <row r="41" spans="1:32" x14ac:dyDescent="0.2">
      <c r="A41" s="194" t="s">
        <v>267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 t="s">
        <v>248</v>
      </c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</row>
    <row r="42" spans="1:32" x14ac:dyDescent="0.2">
      <c r="A42" s="194" t="s">
        <v>268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 t="s">
        <v>249</v>
      </c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</row>
    <row r="43" spans="1:32" x14ac:dyDescent="0.2">
      <c r="A43" s="194" t="s">
        <v>269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 t="s">
        <v>250</v>
      </c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</row>
    <row r="44" spans="1:32" x14ac:dyDescent="0.2">
      <c r="A44" s="194" t="s">
        <v>251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 t="s">
        <v>251</v>
      </c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</row>
    <row r="45" spans="1:32" x14ac:dyDescent="0.2">
      <c r="A45" s="194" t="s">
        <v>252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 t="s">
        <v>252</v>
      </c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</row>
    <row r="46" spans="1:32" x14ac:dyDescent="0.2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</row>
    <row r="48" spans="1:32" x14ac:dyDescent="0.2">
      <c r="A48" t="s">
        <v>253</v>
      </c>
      <c r="P48" t="s">
        <v>253</v>
      </c>
    </row>
    <row r="50" spans="1:17" x14ac:dyDescent="0.2">
      <c r="B50" t="s">
        <v>254</v>
      </c>
      <c r="Q50" t="s">
        <v>254</v>
      </c>
    </row>
    <row r="52" spans="1:17" x14ac:dyDescent="0.2">
      <c r="A52" t="s">
        <v>255</v>
      </c>
      <c r="P52" t="s">
        <v>255</v>
      </c>
    </row>
    <row r="54" spans="1:17" x14ac:dyDescent="0.2">
      <c r="A54" t="s">
        <v>270</v>
      </c>
      <c r="P54" t="s">
        <v>256</v>
      </c>
    </row>
    <row r="55" spans="1:17" x14ac:dyDescent="0.2">
      <c r="A55" t="s">
        <v>271</v>
      </c>
      <c r="P55" t="s">
        <v>257</v>
      </c>
    </row>
    <row r="57" spans="1:17" x14ac:dyDescent="0.2">
      <c r="A57" t="s">
        <v>258</v>
      </c>
      <c r="P57" t="s">
        <v>258</v>
      </c>
    </row>
    <row r="60" spans="1:17" x14ac:dyDescent="0.2">
      <c r="A60" t="s">
        <v>259</v>
      </c>
      <c r="P60" t="s">
        <v>259</v>
      </c>
    </row>
    <row r="61" spans="1:17" x14ac:dyDescent="0.2">
      <c r="A61" t="s">
        <v>260</v>
      </c>
      <c r="P61" t="s">
        <v>260</v>
      </c>
    </row>
    <row r="62" spans="1:17" x14ac:dyDescent="0.2">
      <c r="A62" t="s">
        <v>261</v>
      </c>
      <c r="P62" t="s">
        <v>261</v>
      </c>
    </row>
    <row r="64" spans="1:17" x14ac:dyDescent="0.2">
      <c r="A64" t="s">
        <v>262</v>
      </c>
      <c r="P64" t="s">
        <v>262</v>
      </c>
    </row>
    <row r="66" spans="1:16" x14ac:dyDescent="0.2">
      <c r="A66" t="s">
        <v>263</v>
      </c>
      <c r="P66" t="s">
        <v>263</v>
      </c>
    </row>
    <row r="67" spans="1:16" x14ac:dyDescent="0.2">
      <c r="A67" t="s">
        <v>264</v>
      </c>
      <c r="P67" t="s">
        <v>264</v>
      </c>
    </row>
    <row r="68" spans="1:16" x14ac:dyDescent="0.2">
      <c r="A68" t="s">
        <v>272</v>
      </c>
      <c r="P68" t="s">
        <v>265</v>
      </c>
    </row>
  </sheetData>
  <mergeCells count="11">
    <mergeCell ref="A28:D28"/>
    <mergeCell ref="P28:S28"/>
    <mergeCell ref="A2:AC2"/>
    <mergeCell ref="A4:N4"/>
    <mergeCell ref="P4:AC4"/>
    <mergeCell ref="P19:T19"/>
    <mergeCell ref="A19:E19"/>
    <mergeCell ref="A10:D10"/>
    <mergeCell ref="P10:S10"/>
    <mergeCell ref="Q11:S11"/>
    <mergeCell ref="B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EF85-ABF0-3A47-ADCC-98B39A80A86C}">
  <dimension ref="A1:Z65"/>
  <sheetViews>
    <sheetView zoomScale="90" zoomScaleNormal="90" workbookViewId="0">
      <selection activeCell="B5" sqref="B5"/>
    </sheetView>
  </sheetViews>
  <sheetFormatPr baseColWidth="10" defaultRowHeight="16" x14ac:dyDescent="0.2"/>
  <cols>
    <col min="1" max="1" width="20.6640625" customWidth="1"/>
    <col min="2" max="2" width="13.1640625" customWidth="1"/>
    <col min="3" max="7" width="11.6640625" customWidth="1"/>
    <col min="8" max="8" width="13" customWidth="1"/>
    <col min="9" max="11" width="11.6640625" customWidth="1"/>
    <col min="12" max="12" width="5.6640625" customWidth="1"/>
    <col min="13" max="13" width="14.5" customWidth="1"/>
    <col min="14" max="14" width="7.6640625" customWidth="1"/>
    <col min="15" max="15" width="12.5" customWidth="1"/>
  </cols>
  <sheetData>
    <row r="1" spans="1:26" x14ac:dyDescent="0.2">
      <c r="A1" s="306" t="s">
        <v>162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194"/>
      <c r="Y1" s="194"/>
      <c r="Z1" s="194"/>
    </row>
    <row r="2" spans="1:26" x14ac:dyDescent="0.2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</row>
    <row r="3" spans="1:26" ht="16" customHeight="1" x14ac:dyDescent="0.2">
      <c r="A3" s="290" t="s">
        <v>134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194"/>
      <c r="Y3" s="194"/>
      <c r="Z3" s="194"/>
    </row>
    <row r="4" spans="1:26" x14ac:dyDescent="0.2">
      <c r="A4" s="228" t="s">
        <v>3</v>
      </c>
      <c r="B4" s="224" t="s">
        <v>135</v>
      </c>
      <c r="C4" s="224" t="s">
        <v>136</v>
      </c>
      <c r="D4" s="224" t="s">
        <v>137</v>
      </c>
      <c r="E4" s="224" t="s">
        <v>138</v>
      </c>
      <c r="F4" s="224" t="s">
        <v>139</v>
      </c>
      <c r="G4" s="224" t="s">
        <v>140</v>
      </c>
      <c r="H4" s="224" t="s">
        <v>141</v>
      </c>
      <c r="I4" s="224" t="s">
        <v>142</v>
      </c>
      <c r="J4" s="224" t="s">
        <v>143</v>
      </c>
      <c r="K4" s="224" t="s">
        <v>144</v>
      </c>
      <c r="L4" s="196"/>
      <c r="M4" s="189" t="s">
        <v>161</v>
      </c>
      <c r="N4" s="189" t="s">
        <v>158</v>
      </c>
      <c r="O4" s="189" t="s">
        <v>159</v>
      </c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 x14ac:dyDescent="0.2">
      <c r="A5" s="199" t="s">
        <v>186</v>
      </c>
      <c r="B5" s="205">
        <v>10537</v>
      </c>
      <c r="C5" s="205">
        <v>10665</v>
      </c>
      <c r="D5" s="205">
        <v>10705</v>
      </c>
      <c r="E5" s="205">
        <v>10669</v>
      </c>
      <c r="F5" s="205">
        <v>10653</v>
      </c>
      <c r="G5" s="205">
        <v>10615</v>
      </c>
      <c r="H5" s="205">
        <v>10653</v>
      </c>
      <c r="I5" s="205">
        <v>10665</v>
      </c>
      <c r="J5" s="205">
        <v>10631</v>
      </c>
      <c r="K5" s="205">
        <v>10691</v>
      </c>
      <c r="L5" s="194"/>
      <c r="M5" s="190" t="s">
        <v>160</v>
      </c>
      <c r="N5" s="191">
        <v>10895</v>
      </c>
      <c r="O5" s="191">
        <v>1491</v>
      </c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</row>
    <row r="6" spans="1:26" x14ac:dyDescent="0.2">
      <c r="A6" s="199" t="s">
        <v>185</v>
      </c>
      <c r="B6" s="229">
        <v>1484</v>
      </c>
      <c r="C6" s="229">
        <v>1486</v>
      </c>
      <c r="D6" s="229">
        <v>1486</v>
      </c>
      <c r="E6" s="229">
        <v>1486</v>
      </c>
      <c r="F6" s="229">
        <v>1486</v>
      </c>
      <c r="G6" s="229">
        <v>1490</v>
      </c>
      <c r="H6" s="229">
        <v>1486</v>
      </c>
      <c r="I6" s="229">
        <v>1486</v>
      </c>
      <c r="J6" s="229">
        <v>1490</v>
      </c>
      <c r="K6" s="229">
        <v>1486</v>
      </c>
      <c r="L6" s="194"/>
      <c r="M6" s="190" t="s">
        <v>160</v>
      </c>
      <c r="N6" s="191">
        <v>10944</v>
      </c>
      <c r="O6" s="191">
        <v>1492</v>
      </c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1:26" x14ac:dyDescent="0.2">
      <c r="A7" s="197" t="s">
        <v>187</v>
      </c>
      <c r="B7" s="206">
        <v>7</v>
      </c>
      <c r="C7" s="206">
        <v>7</v>
      </c>
      <c r="D7" s="206">
        <v>7</v>
      </c>
      <c r="E7" s="206">
        <v>7</v>
      </c>
      <c r="F7" s="206">
        <v>7</v>
      </c>
      <c r="G7" s="206">
        <v>7</v>
      </c>
      <c r="H7" s="206">
        <v>7</v>
      </c>
      <c r="I7" s="206">
        <v>7</v>
      </c>
      <c r="J7" s="206">
        <v>7</v>
      </c>
      <c r="K7" s="206">
        <v>7</v>
      </c>
      <c r="L7" s="194"/>
      <c r="M7" s="190" t="s">
        <v>160</v>
      </c>
      <c r="N7" s="191">
        <v>10954</v>
      </c>
      <c r="O7" s="191">
        <v>1496</v>
      </c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</row>
    <row r="8" spans="1:26" x14ac:dyDescent="0.2">
      <c r="A8" s="199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194"/>
      <c r="M8" s="190" t="s">
        <v>160</v>
      </c>
      <c r="N8" s="191">
        <v>10948</v>
      </c>
      <c r="O8" s="191">
        <v>1496</v>
      </c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</row>
    <row r="9" spans="1:26" x14ac:dyDescent="0.2">
      <c r="A9" s="194"/>
      <c r="B9" s="200"/>
      <c r="C9" s="204" t="s">
        <v>148</v>
      </c>
      <c r="D9" s="204" t="s">
        <v>149</v>
      </c>
      <c r="E9" s="204" t="s">
        <v>147</v>
      </c>
      <c r="F9" s="204" t="s">
        <v>145</v>
      </c>
      <c r="G9" s="204" t="s">
        <v>146</v>
      </c>
      <c r="H9" s="194"/>
      <c r="I9" s="194"/>
      <c r="J9" s="194"/>
      <c r="K9" s="194"/>
      <c r="L9" s="194"/>
      <c r="M9" s="190" t="s">
        <v>160</v>
      </c>
      <c r="N9" s="191">
        <v>10971</v>
      </c>
      <c r="O9" s="191">
        <v>1497</v>
      </c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</row>
    <row r="10" spans="1:26" x14ac:dyDescent="0.2">
      <c r="A10" s="201" t="s">
        <v>150</v>
      </c>
      <c r="B10" s="207" t="s">
        <v>188</v>
      </c>
      <c r="C10" s="202" t="s">
        <v>28</v>
      </c>
      <c r="D10" s="202" t="s">
        <v>31</v>
      </c>
      <c r="E10" s="202" t="s">
        <v>32</v>
      </c>
      <c r="F10" s="202" t="s">
        <v>33</v>
      </c>
      <c r="G10" s="202" t="s">
        <v>34</v>
      </c>
      <c r="H10" s="208" t="s">
        <v>3</v>
      </c>
      <c r="I10" s="211" t="s">
        <v>125</v>
      </c>
      <c r="J10" s="211" t="s">
        <v>126</v>
      </c>
      <c r="K10" s="211" t="s">
        <v>127</v>
      </c>
      <c r="L10" s="194"/>
      <c r="M10" s="192" t="s">
        <v>3</v>
      </c>
      <c r="N10" s="193">
        <v>10537</v>
      </c>
      <c r="O10" s="193">
        <v>1484</v>
      </c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</row>
    <row r="11" spans="1:26" x14ac:dyDescent="0.2">
      <c r="A11" s="199" t="s">
        <v>186</v>
      </c>
      <c r="B11" s="230">
        <v>10649</v>
      </c>
      <c r="C11" s="229">
        <v>10895</v>
      </c>
      <c r="D11" s="229">
        <v>10944</v>
      </c>
      <c r="E11" s="229">
        <v>10954</v>
      </c>
      <c r="F11" s="229">
        <v>10948</v>
      </c>
      <c r="G11" s="229">
        <v>10826</v>
      </c>
      <c r="H11" s="231">
        <f>AVERAGE(B5:K5)</f>
        <v>10648.4</v>
      </c>
      <c r="I11" s="232">
        <f>MIN(F11:H11)</f>
        <v>10648.4</v>
      </c>
      <c r="J11" s="233">
        <f>MAX(F11:H11)</f>
        <v>10948</v>
      </c>
      <c r="K11" s="233">
        <f>AVERAGE(F11:G11)</f>
        <v>10887</v>
      </c>
      <c r="L11" s="194"/>
      <c r="M11" s="192" t="s">
        <v>3</v>
      </c>
      <c r="N11" s="193">
        <v>10665</v>
      </c>
      <c r="O11" s="193">
        <v>1486</v>
      </c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</row>
    <row r="12" spans="1:26" x14ac:dyDescent="0.2">
      <c r="A12" s="199" t="s">
        <v>185</v>
      </c>
      <c r="B12" s="230">
        <v>1480</v>
      </c>
      <c r="C12" s="229">
        <v>1491</v>
      </c>
      <c r="D12" s="229">
        <v>1492</v>
      </c>
      <c r="E12" s="229">
        <v>1496</v>
      </c>
      <c r="F12" s="229">
        <v>1496</v>
      </c>
      <c r="G12" s="229">
        <v>1497</v>
      </c>
      <c r="H12" s="231">
        <f>AVERAGE(B6:K6)</f>
        <v>1486.6</v>
      </c>
      <c r="I12" s="232">
        <f>MIN(F12:H12)</f>
        <v>1486.6</v>
      </c>
      <c r="J12" s="233">
        <f>MAX(F12:H12)</f>
        <v>1497</v>
      </c>
      <c r="K12" s="233">
        <f>AVERAGE(F12:G12)</f>
        <v>1496.5</v>
      </c>
      <c r="L12" s="194"/>
      <c r="M12" s="192" t="s">
        <v>3</v>
      </c>
      <c r="N12" s="193">
        <v>10705</v>
      </c>
      <c r="O12" s="193">
        <v>1486</v>
      </c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</row>
    <row r="13" spans="1:26" x14ac:dyDescent="0.2">
      <c r="A13" s="197" t="s">
        <v>187</v>
      </c>
      <c r="B13" s="234">
        <v>7</v>
      </c>
      <c r="C13" s="206">
        <v>8</v>
      </c>
      <c r="D13" s="206">
        <v>8</v>
      </c>
      <c r="E13" s="206">
        <v>8</v>
      </c>
      <c r="F13" s="206">
        <v>8</v>
      </c>
      <c r="G13" s="206">
        <v>8</v>
      </c>
      <c r="H13" s="235">
        <v>7</v>
      </c>
      <c r="I13" s="206"/>
      <c r="J13" s="206"/>
      <c r="K13" s="206"/>
      <c r="L13" s="194"/>
      <c r="M13" s="192" t="s">
        <v>3</v>
      </c>
      <c r="N13" s="193">
        <v>10669</v>
      </c>
      <c r="O13" s="193">
        <v>1486</v>
      </c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</row>
    <row r="14" spans="1:26" x14ac:dyDescent="0.2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2" t="s">
        <v>3</v>
      </c>
      <c r="N14" s="193">
        <v>10653</v>
      </c>
      <c r="O14" s="193">
        <v>1486</v>
      </c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</row>
    <row r="15" spans="1:26" x14ac:dyDescent="0.2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8"/>
      <c r="M15" s="192" t="s">
        <v>3</v>
      </c>
      <c r="N15" s="193">
        <v>10615</v>
      </c>
      <c r="O15" s="193">
        <v>1490</v>
      </c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</row>
    <row r="16" spans="1:26" x14ac:dyDescent="0.2">
      <c r="A16" s="194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6"/>
      <c r="M16" s="192" t="s">
        <v>3</v>
      </c>
      <c r="N16" s="193">
        <v>10653</v>
      </c>
      <c r="O16" s="193">
        <v>1486</v>
      </c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</row>
    <row r="17" spans="1:26" x14ac:dyDescent="0.2">
      <c r="A17" s="194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2" t="s">
        <v>3</v>
      </c>
      <c r="N17" s="193">
        <v>10665</v>
      </c>
      <c r="O17" s="193">
        <v>1486</v>
      </c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</row>
    <row r="18" spans="1:26" x14ac:dyDescent="0.2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2" t="s">
        <v>3</v>
      </c>
      <c r="N18" s="193">
        <v>10631</v>
      </c>
      <c r="O18" s="193">
        <v>1490</v>
      </c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</row>
    <row r="19" spans="1:26" x14ac:dyDescent="0.2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2" t="s">
        <v>3</v>
      </c>
      <c r="N19" s="193">
        <v>10691</v>
      </c>
      <c r="O19" s="193">
        <v>1486</v>
      </c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</row>
    <row r="20" spans="1:26" x14ac:dyDescent="0.2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6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</row>
    <row r="21" spans="1:26" x14ac:dyDescent="0.2">
      <c r="A21" s="194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6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</row>
    <row r="22" spans="1:26" x14ac:dyDescent="0.2">
      <c r="A22" s="194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6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</row>
    <row r="23" spans="1:26" x14ac:dyDescent="0.2">
      <c r="A23" s="194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</row>
    <row r="24" spans="1:26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</row>
    <row r="25" spans="1:26" x14ac:dyDescent="0.2">
      <c r="A25" s="290" t="s">
        <v>151</v>
      </c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194"/>
      <c r="Y25" s="194"/>
    </row>
    <row r="26" spans="1:26" x14ac:dyDescent="0.2">
      <c r="A26" s="224" t="s">
        <v>3</v>
      </c>
      <c r="B26" s="224" t="s">
        <v>135</v>
      </c>
      <c r="C26" s="224" t="s">
        <v>136</v>
      </c>
      <c r="D26" s="224" t="s">
        <v>137</v>
      </c>
      <c r="E26" s="224" t="s">
        <v>138</v>
      </c>
      <c r="F26" s="224" t="s">
        <v>139</v>
      </c>
      <c r="G26" s="224" t="s">
        <v>140</v>
      </c>
      <c r="H26" s="224" t="s">
        <v>141</v>
      </c>
      <c r="I26" s="224" t="s">
        <v>142</v>
      </c>
      <c r="J26" s="224" t="s">
        <v>143</v>
      </c>
      <c r="K26" s="224" t="s">
        <v>144</v>
      </c>
      <c r="L26" s="194"/>
      <c r="M26" s="189" t="s">
        <v>161</v>
      </c>
      <c r="N26" s="189" t="s">
        <v>158</v>
      </c>
      <c r="O26" s="189" t="s">
        <v>159</v>
      </c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</row>
    <row r="27" spans="1:26" x14ac:dyDescent="0.2">
      <c r="A27" s="195" t="s">
        <v>186</v>
      </c>
      <c r="B27" s="205">
        <v>10652</v>
      </c>
      <c r="C27" s="205">
        <v>10652</v>
      </c>
      <c r="D27" s="205">
        <v>10650</v>
      </c>
      <c r="E27" s="205">
        <v>10650</v>
      </c>
      <c r="F27" s="205">
        <v>10650</v>
      </c>
      <c r="G27" s="205">
        <v>10650</v>
      </c>
      <c r="H27" s="205">
        <v>10650</v>
      </c>
      <c r="I27" s="205">
        <v>10650</v>
      </c>
      <c r="J27" s="205">
        <v>10650</v>
      </c>
      <c r="K27" s="205">
        <v>10650</v>
      </c>
      <c r="L27" s="194"/>
      <c r="M27" s="190" t="s">
        <v>160</v>
      </c>
      <c r="N27" s="191">
        <v>10613</v>
      </c>
      <c r="O27" s="191">
        <v>1474</v>
      </c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</row>
    <row r="28" spans="1:26" x14ac:dyDescent="0.2">
      <c r="A28" s="199" t="s">
        <v>185</v>
      </c>
      <c r="B28" s="229">
        <v>1480</v>
      </c>
      <c r="C28" s="229">
        <v>1481</v>
      </c>
      <c r="D28" s="229">
        <v>1480</v>
      </c>
      <c r="E28" s="229">
        <v>1480</v>
      </c>
      <c r="F28" s="229">
        <v>1480</v>
      </c>
      <c r="G28" s="229">
        <v>1480</v>
      </c>
      <c r="H28" s="229">
        <v>1480</v>
      </c>
      <c r="I28" s="229">
        <v>1480</v>
      </c>
      <c r="J28" s="229">
        <v>1480</v>
      </c>
      <c r="K28" s="229">
        <v>1480</v>
      </c>
      <c r="L28" s="194"/>
      <c r="M28" s="190" t="s">
        <v>160</v>
      </c>
      <c r="N28" s="191">
        <v>10613</v>
      </c>
      <c r="O28" s="191">
        <v>1474</v>
      </c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</row>
    <row r="29" spans="1:26" x14ac:dyDescent="0.2">
      <c r="A29" s="197" t="s">
        <v>187</v>
      </c>
      <c r="B29" s="206">
        <v>7</v>
      </c>
      <c r="C29" s="206">
        <v>7</v>
      </c>
      <c r="D29" s="206">
        <v>7</v>
      </c>
      <c r="E29" s="206">
        <v>7</v>
      </c>
      <c r="F29" s="206">
        <v>7</v>
      </c>
      <c r="G29" s="206">
        <v>7</v>
      </c>
      <c r="H29" s="206">
        <v>7</v>
      </c>
      <c r="I29" s="206">
        <v>7</v>
      </c>
      <c r="J29" s="206">
        <v>7</v>
      </c>
      <c r="K29" s="206">
        <v>7</v>
      </c>
      <c r="L29" s="194"/>
      <c r="M29" s="190" t="s">
        <v>160</v>
      </c>
      <c r="N29" s="191">
        <v>10872</v>
      </c>
      <c r="O29" s="191">
        <v>1474</v>
      </c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</row>
    <row r="30" spans="1:26" x14ac:dyDescent="0.2">
      <c r="A30" s="200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194"/>
      <c r="M30" s="190" t="s">
        <v>160</v>
      </c>
      <c r="N30" s="191">
        <v>10613</v>
      </c>
      <c r="O30" s="191">
        <v>1474</v>
      </c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</row>
    <row r="31" spans="1:26" x14ac:dyDescent="0.2">
      <c r="A31" s="194"/>
      <c r="B31" s="194"/>
      <c r="C31" s="199" t="s">
        <v>154</v>
      </c>
      <c r="D31" s="199" t="s">
        <v>157</v>
      </c>
      <c r="E31" s="199" t="s">
        <v>155</v>
      </c>
      <c r="F31" s="199" t="s">
        <v>156</v>
      </c>
      <c r="G31" s="204" t="s">
        <v>153</v>
      </c>
      <c r="H31" s="194"/>
      <c r="I31" s="194"/>
      <c r="J31" s="194"/>
      <c r="K31" s="194"/>
      <c r="L31" s="194"/>
      <c r="M31" s="190" t="s">
        <v>160</v>
      </c>
      <c r="N31" s="191">
        <v>10613</v>
      </c>
      <c r="O31" s="191">
        <v>1474</v>
      </c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</row>
    <row r="32" spans="1:26" x14ac:dyDescent="0.2">
      <c r="A32" s="203" t="s">
        <v>152</v>
      </c>
      <c r="B32" s="207" t="s">
        <v>188</v>
      </c>
      <c r="C32" s="203" t="s">
        <v>78</v>
      </c>
      <c r="D32" s="203" t="s">
        <v>90</v>
      </c>
      <c r="E32" s="203" t="s">
        <v>92</v>
      </c>
      <c r="F32" s="203" t="s">
        <v>106</v>
      </c>
      <c r="G32" s="203" t="s">
        <v>107</v>
      </c>
      <c r="H32" s="209" t="s">
        <v>3</v>
      </c>
      <c r="I32" s="210" t="s">
        <v>125</v>
      </c>
      <c r="J32" s="210" t="s">
        <v>126</v>
      </c>
      <c r="K32" s="210" t="s">
        <v>127</v>
      </c>
      <c r="L32" s="194"/>
      <c r="M32" s="192" t="s">
        <v>3</v>
      </c>
      <c r="N32" s="193">
        <v>10652</v>
      </c>
      <c r="O32" s="193">
        <v>1480</v>
      </c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</row>
    <row r="33" spans="1:26" x14ac:dyDescent="0.2">
      <c r="A33" s="195" t="s">
        <v>186</v>
      </c>
      <c r="B33" s="236">
        <v>10579</v>
      </c>
      <c r="C33" s="205">
        <v>10613</v>
      </c>
      <c r="D33" s="205">
        <v>10613</v>
      </c>
      <c r="E33" s="205">
        <v>10872</v>
      </c>
      <c r="F33" s="205">
        <v>10613</v>
      </c>
      <c r="G33" s="205">
        <v>10613</v>
      </c>
      <c r="H33" s="237">
        <f>AVERAGE(B27:K27)</f>
        <v>10650.4</v>
      </c>
      <c r="I33" s="238">
        <f>MIN(E33:H33)</f>
        <v>10613</v>
      </c>
      <c r="J33" s="238">
        <f>MAX(E33:H33)</f>
        <v>10872</v>
      </c>
      <c r="K33" s="239">
        <f>AVERAGE(C33:G33)</f>
        <v>10664.8</v>
      </c>
      <c r="L33" s="194"/>
      <c r="M33" s="192" t="s">
        <v>3</v>
      </c>
      <c r="N33" s="193">
        <v>10652</v>
      </c>
      <c r="O33" s="193">
        <v>1481</v>
      </c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</row>
    <row r="34" spans="1:26" x14ac:dyDescent="0.2">
      <c r="A34" s="199" t="s">
        <v>185</v>
      </c>
      <c r="B34" s="230">
        <v>1469</v>
      </c>
      <c r="C34" s="229">
        <v>1474</v>
      </c>
      <c r="D34" s="229">
        <v>1474</v>
      </c>
      <c r="E34" s="229">
        <v>1474</v>
      </c>
      <c r="F34" s="229">
        <v>1474</v>
      </c>
      <c r="G34" s="229">
        <v>1474</v>
      </c>
      <c r="H34" s="231">
        <f>AVERAGE(B28:K28)</f>
        <v>1480.1</v>
      </c>
      <c r="I34" s="233">
        <f>MIN(E34:H34)</f>
        <v>1474</v>
      </c>
      <c r="J34" s="232">
        <f>MAX(E34:H34)</f>
        <v>1480.1</v>
      </c>
      <c r="K34" s="233">
        <f>AVERAGE(C34:G34)</f>
        <v>1474</v>
      </c>
      <c r="L34" s="194"/>
      <c r="M34" s="192" t="s">
        <v>3</v>
      </c>
      <c r="N34" s="193">
        <v>10650</v>
      </c>
      <c r="O34" s="193">
        <v>1480</v>
      </c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</row>
    <row r="35" spans="1:26" x14ac:dyDescent="0.2">
      <c r="A35" s="197" t="s">
        <v>187</v>
      </c>
      <c r="B35" s="234">
        <v>7</v>
      </c>
      <c r="C35" s="206">
        <v>7</v>
      </c>
      <c r="D35" s="206">
        <v>7</v>
      </c>
      <c r="E35" s="206">
        <v>7</v>
      </c>
      <c r="F35" s="206">
        <v>7</v>
      </c>
      <c r="G35" s="206">
        <v>7</v>
      </c>
      <c r="H35" s="240">
        <v>7</v>
      </c>
      <c r="I35" s="241"/>
      <c r="J35" s="242"/>
      <c r="K35" s="241"/>
      <c r="L35" s="194"/>
      <c r="M35" s="192" t="s">
        <v>3</v>
      </c>
      <c r="N35" s="193">
        <v>10650</v>
      </c>
      <c r="O35" s="193">
        <v>1480</v>
      </c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</row>
    <row r="36" spans="1:26" x14ac:dyDescent="0.2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2" t="s">
        <v>3</v>
      </c>
      <c r="N36" s="193">
        <v>10650</v>
      </c>
      <c r="O36" s="193">
        <v>1480</v>
      </c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</row>
    <row r="37" spans="1:26" x14ac:dyDescent="0.2">
      <c r="A37" s="200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194"/>
      <c r="M37" s="192" t="s">
        <v>3</v>
      </c>
      <c r="N37" s="193">
        <v>10650</v>
      </c>
      <c r="O37" s="193">
        <v>1480</v>
      </c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</row>
    <row r="38" spans="1:26" x14ac:dyDescent="0.2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194"/>
      <c r="M38" s="192" t="s">
        <v>3</v>
      </c>
      <c r="N38" s="193">
        <v>10650</v>
      </c>
      <c r="O38" s="193">
        <v>1480</v>
      </c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</row>
    <row r="39" spans="1:26" x14ac:dyDescent="0.2">
      <c r="A39" s="200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194"/>
      <c r="M39" s="192" t="s">
        <v>3</v>
      </c>
      <c r="N39" s="193">
        <v>10650</v>
      </c>
      <c r="O39" s="193">
        <v>1480</v>
      </c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</row>
    <row r="40" spans="1:26" x14ac:dyDescent="0.2">
      <c r="A40" s="200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194"/>
      <c r="M40" s="192" t="s">
        <v>3</v>
      </c>
      <c r="N40" s="193">
        <v>10650</v>
      </c>
      <c r="O40" s="193">
        <v>1480</v>
      </c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</row>
    <row r="41" spans="1:26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194"/>
      <c r="M41" s="192" t="s">
        <v>3</v>
      </c>
      <c r="N41" s="193">
        <v>10650</v>
      </c>
      <c r="O41" s="193">
        <v>1480</v>
      </c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</row>
    <row r="42" spans="1:26" x14ac:dyDescent="0.2">
      <c r="A42" s="200"/>
      <c r="B42" s="200"/>
      <c r="C42" s="200"/>
      <c r="D42" s="288"/>
      <c r="E42" s="288"/>
      <c r="F42" s="288"/>
      <c r="G42" s="288"/>
      <c r="H42" s="288"/>
      <c r="I42" s="288"/>
      <c r="J42" s="288"/>
      <c r="K42" s="200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</row>
    <row r="43" spans="1:26" x14ac:dyDescent="0.2">
      <c r="A43" s="200"/>
      <c r="B43" s="200"/>
      <c r="C43" s="200"/>
      <c r="D43" s="5"/>
      <c r="E43" s="5"/>
      <c r="F43" s="5"/>
      <c r="G43" s="22"/>
      <c r="H43" s="170"/>
      <c r="I43" s="170"/>
      <c r="J43" s="22"/>
      <c r="K43" s="200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</row>
    <row r="44" spans="1:26" x14ac:dyDescent="0.2">
      <c r="A44" s="200"/>
      <c r="B44" s="200"/>
      <c r="C44" s="200"/>
      <c r="D44" s="5"/>
      <c r="E44" s="5"/>
      <c r="F44" s="5"/>
      <c r="G44" s="22"/>
      <c r="H44" s="170"/>
      <c r="I44" s="170"/>
      <c r="J44" s="23"/>
      <c r="K44" s="200"/>
      <c r="L44" s="194"/>
      <c r="M44" s="194"/>
      <c r="N44" s="200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</row>
    <row r="45" spans="1:26" x14ac:dyDescent="0.2">
      <c r="A45" s="200"/>
      <c r="B45" s="200"/>
      <c r="C45" s="200"/>
      <c r="D45" s="5"/>
      <c r="E45" s="5"/>
      <c r="F45" s="5"/>
      <c r="G45" s="22"/>
      <c r="H45" s="29"/>
      <c r="I45" s="29"/>
      <c r="J45" s="22"/>
      <c r="K45" s="200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</row>
    <row r="46" spans="1:26" x14ac:dyDescent="0.2">
      <c r="A46" s="200"/>
      <c r="B46" s="200"/>
      <c r="C46" s="200"/>
      <c r="D46" s="5"/>
      <c r="E46" s="5"/>
      <c r="F46" s="5"/>
      <c r="G46" s="22"/>
      <c r="H46" s="29"/>
      <c r="I46" s="29"/>
      <c r="J46" s="22"/>
      <c r="K46" s="200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</row>
    <row r="47" spans="1:26" x14ac:dyDescent="0.2">
      <c r="A47" s="200"/>
      <c r="B47" s="200"/>
      <c r="C47" s="200"/>
      <c r="D47" s="5"/>
      <c r="E47" s="5"/>
      <c r="F47" s="5"/>
      <c r="G47" s="22"/>
      <c r="H47" s="29"/>
      <c r="I47" s="29"/>
      <c r="J47" s="22"/>
      <c r="K47" s="200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</row>
    <row r="48" spans="1:26" x14ac:dyDescent="0.2">
      <c r="A48" s="200"/>
      <c r="B48" s="200"/>
      <c r="C48" s="200"/>
      <c r="D48" s="5"/>
      <c r="E48" s="5"/>
      <c r="F48" s="5"/>
      <c r="G48" s="22"/>
      <c r="H48" s="29"/>
      <c r="I48" s="29"/>
      <c r="J48" s="22"/>
      <c r="K48" s="200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</row>
    <row r="49" spans="1:26" x14ac:dyDescent="0.2">
      <c r="A49" s="200"/>
      <c r="B49" s="200"/>
      <c r="C49" s="200"/>
      <c r="D49" s="5"/>
      <c r="E49" s="5"/>
      <c r="F49" s="5"/>
      <c r="G49" s="22"/>
      <c r="H49" s="29"/>
      <c r="I49" s="29"/>
      <c r="J49" s="22"/>
      <c r="K49" s="200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</row>
    <row r="50" spans="1:26" x14ac:dyDescent="0.2">
      <c r="A50" s="200"/>
      <c r="B50" s="200"/>
      <c r="C50" s="200"/>
      <c r="D50" s="5"/>
      <c r="E50" s="5"/>
      <c r="F50" s="88"/>
      <c r="G50" s="22"/>
      <c r="H50" s="229">
        <v>10340</v>
      </c>
      <c r="I50" s="60"/>
      <c r="J50" s="22"/>
      <c r="K50" s="200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</row>
    <row r="51" spans="1:26" x14ac:dyDescent="0.2">
      <c r="A51" s="200"/>
      <c r="B51" s="200"/>
      <c r="C51" s="200"/>
      <c r="D51" s="5"/>
      <c r="E51" s="5"/>
      <c r="F51" s="5"/>
      <c r="G51" s="5"/>
      <c r="H51" s="5">
        <f>B33-H50</f>
        <v>239</v>
      </c>
      <c r="I51" s="5"/>
      <c r="J51" s="5"/>
      <c r="K51" s="200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</row>
    <row r="52" spans="1:26" x14ac:dyDescent="0.2">
      <c r="A52" s="200"/>
      <c r="B52" s="200"/>
      <c r="C52" s="200"/>
      <c r="D52" s="40"/>
      <c r="E52" s="5"/>
      <c r="F52" s="5"/>
      <c r="G52" s="5"/>
      <c r="H52" s="5"/>
      <c r="I52" s="173"/>
      <c r="J52" s="5"/>
      <c r="K52" s="200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</row>
    <row r="53" spans="1:26" x14ac:dyDescent="0.2">
      <c r="A53" s="200"/>
      <c r="B53" s="200"/>
      <c r="C53" s="200"/>
      <c r="D53" s="40"/>
      <c r="E53" s="5"/>
      <c r="F53" s="5"/>
      <c r="G53" s="5"/>
      <c r="H53" s="173"/>
      <c r="I53" s="29"/>
      <c r="J53" s="5"/>
      <c r="K53" s="200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</row>
    <row r="54" spans="1:26" x14ac:dyDescent="0.2">
      <c r="A54" s="200"/>
      <c r="B54" s="200"/>
      <c r="C54" s="200"/>
      <c r="D54" s="40"/>
      <c r="E54" s="5"/>
      <c r="F54" s="5"/>
      <c r="G54" s="5"/>
      <c r="H54" s="5"/>
      <c r="I54" s="5"/>
      <c r="J54" s="5"/>
      <c r="K54" s="200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</row>
    <row r="55" spans="1:26" x14ac:dyDescent="0.2">
      <c r="A55" s="200"/>
      <c r="B55" s="200"/>
      <c r="C55" s="200"/>
      <c r="D55" s="40"/>
      <c r="E55" s="40"/>
      <c r="F55" s="40"/>
      <c r="G55" s="40"/>
      <c r="H55" s="40"/>
      <c r="I55" s="40"/>
      <c r="J55" s="40"/>
      <c r="K55" s="200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</row>
    <row r="56" spans="1:26" x14ac:dyDescent="0.2">
      <c r="A56" s="200"/>
      <c r="B56" s="200"/>
      <c r="C56" s="200"/>
      <c r="D56" s="5"/>
      <c r="E56" s="5"/>
      <c r="F56" s="5"/>
      <c r="G56" s="22"/>
      <c r="H56" s="29"/>
      <c r="I56" s="29"/>
      <c r="J56" s="5"/>
      <c r="K56" s="200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</row>
    <row r="57" spans="1:26" x14ac:dyDescent="0.2">
      <c r="A57" s="200"/>
      <c r="B57" s="200"/>
      <c r="C57" s="200"/>
      <c r="D57" s="39"/>
      <c r="E57" s="5"/>
      <c r="F57" s="5"/>
      <c r="G57" s="5"/>
      <c r="H57" s="29"/>
      <c r="I57" s="29"/>
      <c r="J57" s="5"/>
      <c r="K57" s="200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</row>
    <row r="58" spans="1:26" x14ac:dyDescent="0.2">
      <c r="A58" s="200"/>
      <c r="B58" s="200"/>
      <c r="C58" s="200"/>
      <c r="D58" s="40"/>
      <c r="E58" s="5"/>
      <c r="F58" s="5"/>
      <c r="G58" s="22"/>
      <c r="H58" s="29"/>
      <c r="I58" s="29"/>
      <c r="J58" s="5"/>
      <c r="K58" s="200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</row>
    <row r="59" spans="1:26" x14ac:dyDescent="0.2">
      <c r="A59" s="200"/>
      <c r="B59" s="200"/>
      <c r="C59" s="200"/>
      <c r="D59" s="40"/>
      <c r="E59" s="5"/>
      <c r="F59" s="5"/>
      <c r="G59" s="5"/>
      <c r="H59" s="29"/>
      <c r="I59" s="29"/>
      <c r="J59" s="5"/>
      <c r="K59" s="200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</row>
    <row r="60" spans="1:26" x14ac:dyDescent="0.2">
      <c r="A60" s="200"/>
      <c r="B60" s="200"/>
      <c r="C60" s="200"/>
      <c r="D60" s="171"/>
      <c r="E60" s="5"/>
      <c r="F60" s="5"/>
      <c r="G60" s="5"/>
      <c r="H60" s="29"/>
      <c r="I60" s="29"/>
      <c r="J60" s="5"/>
      <c r="K60" s="200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</row>
    <row r="61" spans="1:26" x14ac:dyDescent="0.2">
      <c r="A61" s="200"/>
      <c r="B61" s="200"/>
      <c r="C61" s="200"/>
      <c r="D61" s="40"/>
      <c r="E61" s="5"/>
      <c r="F61" s="5"/>
      <c r="G61" s="5"/>
      <c r="H61" s="29"/>
      <c r="I61" s="29"/>
      <c r="J61" s="5"/>
      <c r="K61" s="200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</row>
    <row r="62" spans="1:26" x14ac:dyDescent="0.2">
      <c r="A62" s="200"/>
      <c r="B62" s="200"/>
      <c r="C62" s="200"/>
      <c r="D62" s="40"/>
      <c r="E62" s="5"/>
      <c r="F62" s="172"/>
      <c r="G62" s="5"/>
      <c r="H62" s="29"/>
      <c r="I62" s="29"/>
      <c r="J62" s="5"/>
      <c r="K62" s="200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</row>
    <row r="63" spans="1:26" x14ac:dyDescent="0.2">
      <c r="A63" s="200"/>
      <c r="B63" s="200"/>
      <c r="C63" s="200"/>
      <c r="D63" s="40"/>
      <c r="E63" s="5"/>
      <c r="F63" s="172"/>
      <c r="G63" s="5"/>
      <c r="H63" s="173"/>
      <c r="I63" s="174"/>
      <c r="J63" s="5"/>
      <c r="K63" s="200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</row>
    <row r="64" spans="1:26" x14ac:dyDescent="0.2">
      <c r="A64" s="200"/>
      <c r="B64" s="200"/>
      <c r="C64" s="200"/>
      <c r="D64" s="40"/>
      <c r="E64" s="5"/>
      <c r="F64" s="5"/>
      <c r="G64" s="5"/>
      <c r="H64" s="29"/>
      <c r="I64" s="29"/>
      <c r="J64" s="5"/>
      <c r="K64" s="200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</row>
    <row r="65" spans="4:10" x14ac:dyDescent="0.2">
      <c r="D65" s="127"/>
      <c r="E65" s="30"/>
      <c r="F65" s="30"/>
      <c r="G65" s="31"/>
      <c r="H65" s="157"/>
      <c r="I65" s="157"/>
      <c r="J65" s="31"/>
    </row>
  </sheetData>
  <mergeCells count="4">
    <mergeCell ref="D42:J42"/>
    <mergeCell ref="A25:W25"/>
    <mergeCell ref="A3:W3"/>
    <mergeCell ref="A1:W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201-EE66-AC4D-BB9C-951A04D250BF}">
  <dimension ref="A1:W25"/>
  <sheetViews>
    <sheetView topLeftCell="A8" zoomScale="120" zoomScaleNormal="120" workbookViewId="0">
      <selection activeCell="M22" sqref="M22:W25"/>
    </sheetView>
  </sheetViews>
  <sheetFormatPr baseColWidth="10" defaultRowHeight="16" x14ac:dyDescent="0.2"/>
  <sheetData>
    <row r="1" spans="1:20" x14ac:dyDescent="0.2">
      <c r="A1" s="307" t="s">
        <v>99</v>
      </c>
      <c r="B1" s="307"/>
      <c r="C1" s="307"/>
      <c r="D1" s="307"/>
      <c r="E1" s="39"/>
      <c r="F1" s="307" t="s">
        <v>100</v>
      </c>
      <c r="G1" s="307"/>
      <c r="H1" s="307"/>
      <c r="I1" s="307"/>
      <c r="J1" s="39"/>
    </row>
    <row r="2" spans="1:20" x14ac:dyDescent="0.2">
      <c r="A2" s="51" t="s">
        <v>42</v>
      </c>
      <c r="B2" s="52" t="s">
        <v>46</v>
      </c>
      <c r="C2" s="52" t="s">
        <v>47</v>
      </c>
      <c r="D2" s="63" t="s">
        <v>23</v>
      </c>
      <c r="E2" s="57"/>
      <c r="F2" s="51" t="s">
        <v>42</v>
      </c>
      <c r="G2" s="52" t="s">
        <v>46</v>
      </c>
      <c r="H2" s="52" t="s">
        <v>47</v>
      </c>
      <c r="I2" s="64" t="s">
        <v>23</v>
      </c>
      <c r="J2" s="57"/>
    </row>
    <row r="3" spans="1:20" x14ac:dyDescent="0.2">
      <c r="A3" s="61" t="s">
        <v>26</v>
      </c>
      <c r="B3" s="72">
        <v>1</v>
      </c>
      <c r="C3" s="72" t="s">
        <v>97</v>
      </c>
      <c r="D3" s="73">
        <v>240</v>
      </c>
      <c r="E3" s="57"/>
      <c r="F3" s="55" t="s">
        <v>35</v>
      </c>
      <c r="G3" s="72">
        <v>1</v>
      </c>
      <c r="H3" s="72">
        <v>5</v>
      </c>
      <c r="I3" s="80">
        <v>82</v>
      </c>
      <c r="J3" s="57"/>
      <c r="N3" s="25" t="s">
        <v>41</v>
      </c>
      <c r="O3" s="25" t="s">
        <v>42</v>
      </c>
      <c r="P3" s="25" t="s">
        <v>43</v>
      </c>
      <c r="Q3" s="26" t="s">
        <v>44</v>
      </c>
      <c r="R3" s="37" t="s">
        <v>45</v>
      </c>
      <c r="S3" s="37"/>
      <c r="T3" s="26" t="s">
        <v>61</v>
      </c>
    </row>
    <row r="4" spans="1:20" x14ac:dyDescent="0.2">
      <c r="A4" s="53" t="s">
        <v>27</v>
      </c>
      <c r="B4" s="74">
        <v>1</v>
      </c>
      <c r="C4" s="74">
        <v>1</v>
      </c>
      <c r="D4" s="75">
        <v>240</v>
      </c>
      <c r="E4" s="57"/>
      <c r="F4" s="53" t="s">
        <v>36</v>
      </c>
      <c r="G4" s="74">
        <v>10</v>
      </c>
      <c r="H4" s="74">
        <v>1</v>
      </c>
      <c r="I4" s="80">
        <v>88</v>
      </c>
      <c r="J4" s="57"/>
      <c r="N4" s="56"/>
      <c r="O4" s="56"/>
      <c r="P4" s="56"/>
      <c r="Q4" s="89"/>
      <c r="R4" s="45" t="s">
        <v>46</v>
      </c>
      <c r="S4" s="45" t="s">
        <v>47</v>
      </c>
      <c r="T4" s="90"/>
    </row>
    <row r="5" spans="1:20" x14ac:dyDescent="0.2">
      <c r="A5" s="53" t="s">
        <v>28</v>
      </c>
      <c r="B5" s="74">
        <v>10</v>
      </c>
      <c r="C5" s="74">
        <v>1</v>
      </c>
      <c r="D5" s="75">
        <v>240</v>
      </c>
      <c r="E5" s="57"/>
      <c r="F5" s="53" t="s">
        <v>73</v>
      </c>
      <c r="G5" s="74">
        <v>10</v>
      </c>
      <c r="H5" s="74">
        <v>10</v>
      </c>
      <c r="I5" s="80">
        <v>77</v>
      </c>
      <c r="J5" s="57"/>
      <c r="N5" s="38" t="s">
        <v>13</v>
      </c>
      <c r="O5" s="38" t="s">
        <v>36</v>
      </c>
      <c r="P5" s="38" t="s">
        <v>57</v>
      </c>
      <c r="Q5" s="41" t="s">
        <v>91</v>
      </c>
      <c r="R5" s="42">
        <v>1</v>
      </c>
      <c r="S5" s="42">
        <v>5</v>
      </c>
      <c r="T5" s="38" t="s">
        <v>11</v>
      </c>
    </row>
    <row r="6" spans="1:20" x14ac:dyDescent="0.2">
      <c r="A6" s="53" t="s">
        <v>29</v>
      </c>
      <c r="B6" s="74">
        <v>10</v>
      </c>
      <c r="C6" s="74">
        <v>10</v>
      </c>
      <c r="D6" s="75">
        <v>240</v>
      </c>
      <c r="E6" s="57"/>
      <c r="F6" s="53" t="s">
        <v>75</v>
      </c>
      <c r="G6" s="74">
        <v>10</v>
      </c>
      <c r="H6" s="74">
        <v>1</v>
      </c>
      <c r="I6" s="80">
        <v>68</v>
      </c>
      <c r="J6" s="57"/>
      <c r="N6" s="39"/>
      <c r="O6" s="5" t="s">
        <v>73</v>
      </c>
      <c r="P6" s="5" t="s">
        <v>54</v>
      </c>
      <c r="Q6" s="5" t="s">
        <v>118</v>
      </c>
      <c r="R6" s="164">
        <v>10</v>
      </c>
      <c r="S6" s="29">
        <v>1</v>
      </c>
      <c r="T6" s="5" t="s">
        <v>64</v>
      </c>
    </row>
    <row r="7" spans="1:20" x14ac:dyDescent="0.2">
      <c r="A7" s="53" t="s">
        <v>30</v>
      </c>
      <c r="B7" s="74">
        <v>10</v>
      </c>
      <c r="C7" s="74">
        <v>10</v>
      </c>
      <c r="D7" s="76">
        <v>240</v>
      </c>
      <c r="E7" s="57"/>
      <c r="F7" s="53" t="s">
        <v>78</v>
      </c>
      <c r="G7" s="74">
        <v>10</v>
      </c>
      <c r="H7" s="74">
        <v>5</v>
      </c>
      <c r="I7" s="80">
        <v>72</v>
      </c>
      <c r="J7" s="57"/>
      <c r="N7" s="40"/>
      <c r="O7" s="5" t="s">
        <v>75</v>
      </c>
      <c r="P7" s="5" t="s">
        <v>48</v>
      </c>
      <c r="Q7" s="22" t="s">
        <v>116</v>
      </c>
      <c r="R7" s="164">
        <v>10</v>
      </c>
      <c r="S7" s="164">
        <v>10</v>
      </c>
      <c r="T7" s="5" t="s">
        <v>7</v>
      </c>
    </row>
    <row r="8" spans="1:20" x14ac:dyDescent="0.2">
      <c r="A8" s="53" t="s">
        <v>31</v>
      </c>
      <c r="B8" s="74">
        <v>10</v>
      </c>
      <c r="C8" s="74">
        <v>5</v>
      </c>
      <c r="D8" s="76">
        <v>114</v>
      </c>
      <c r="E8" s="57"/>
      <c r="F8" s="53" t="s">
        <v>77</v>
      </c>
      <c r="G8" s="74">
        <v>10</v>
      </c>
      <c r="H8" s="74">
        <v>5</v>
      </c>
      <c r="I8" s="80">
        <v>240</v>
      </c>
      <c r="J8" s="57"/>
      <c r="N8" s="40"/>
      <c r="O8" s="5" t="s">
        <v>78</v>
      </c>
      <c r="P8" s="5" t="s">
        <v>57</v>
      </c>
      <c r="Q8" s="14" t="s">
        <v>116</v>
      </c>
      <c r="R8" s="164">
        <v>10</v>
      </c>
      <c r="S8" s="29">
        <v>1</v>
      </c>
      <c r="T8" s="14" t="s">
        <v>89</v>
      </c>
    </row>
    <row r="9" spans="1:20" x14ac:dyDescent="0.2">
      <c r="A9" s="53" t="s">
        <v>32</v>
      </c>
      <c r="B9" s="74">
        <v>5</v>
      </c>
      <c r="C9" s="74">
        <v>1</v>
      </c>
      <c r="D9" s="76">
        <v>158</v>
      </c>
      <c r="E9" s="57"/>
      <c r="F9" s="58" t="s">
        <v>90</v>
      </c>
      <c r="G9" s="81">
        <v>10</v>
      </c>
      <c r="H9" s="81">
        <v>1</v>
      </c>
      <c r="I9" s="82">
        <v>96</v>
      </c>
      <c r="J9" s="57"/>
      <c r="N9" s="163"/>
      <c r="O9" s="27" t="s">
        <v>77</v>
      </c>
      <c r="P9" s="27" t="s">
        <v>57</v>
      </c>
      <c r="Q9" s="27" t="s">
        <v>116</v>
      </c>
      <c r="R9" s="164">
        <v>10</v>
      </c>
      <c r="S9" s="28">
        <v>5</v>
      </c>
      <c r="T9" s="27" t="s">
        <v>76</v>
      </c>
    </row>
    <row r="10" spans="1:20" x14ac:dyDescent="0.2">
      <c r="A10" s="54" t="s">
        <v>33</v>
      </c>
      <c r="B10" s="74">
        <v>5</v>
      </c>
      <c r="C10" s="74">
        <v>1</v>
      </c>
      <c r="D10" s="76">
        <v>240</v>
      </c>
      <c r="E10" s="57"/>
      <c r="F10" s="53" t="s">
        <v>92</v>
      </c>
      <c r="G10" s="83">
        <v>10</v>
      </c>
      <c r="H10" s="84" t="s">
        <v>98</v>
      </c>
      <c r="I10" s="80">
        <v>83</v>
      </c>
      <c r="J10" s="57"/>
      <c r="N10" s="40"/>
      <c r="O10" s="5" t="s">
        <v>90</v>
      </c>
      <c r="P10" s="5" t="s">
        <v>57</v>
      </c>
      <c r="Q10" s="5" t="s">
        <v>116</v>
      </c>
      <c r="R10" s="164">
        <v>10</v>
      </c>
      <c r="S10" s="29">
        <v>5</v>
      </c>
      <c r="T10" s="5" t="s">
        <v>72</v>
      </c>
    </row>
    <row r="11" spans="1:20" x14ac:dyDescent="0.2">
      <c r="A11" s="62" t="s">
        <v>34</v>
      </c>
      <c r="B11" s="77">
        <v>10</v>
      </c>
      <c r="C11" s="78">
        <v>10</v>
      </c>
      <c r="D11" s="79">
        <v>240</v>
      </c>
      <c r="E11" s="57"/>
      <c r="F11" s="59" t="s">
        <v>93</v>
      </c>
      <c r="G11" s="85">
        <v>10</v>
      </c>
      <c r="H11" s="85">
        <v>10</v>
      </c>
      <c r="I11" s="86">
        <v>83</v>
      </c>
      <c r="J11" s="57"/>
      <c r="N11" s="40"/>
      <c r="O11" s="5" t="s">
        <v>92</v>
      </c>
      <c r="P11" s="125" t="s">
        <v>48</v>
      </c>
      <c r="Q11" s="5" t="s">
        <v>65</v>
      </c>
      <c r="R11" s="164">
        <v>10</v>
      </c>
      <c r="S11" s="164">
        <v>10</v>
      </c>
      <c r="T11" s="5" t="s">
        <v>103</v>
      </c>
    </row>
    <row r="12" spans="1:20" x14ac:dyDescent="0.2">
      <c r="A12" s="27"/>
      <c r="B12" s="44"/>
      <c r="C12" s="28"/>
      <c r="D12" s="5"/>
      <c r="E12" s="27"/>
      <c r="K12" s="18"/>
      <c r="L12" s="29"/>
      <c r="M12" s="29"/>
      <c r="N12" s="40"/>
      <c r="O12" s="5" t="s">
        <v>93</v>
      </c>
      <c r="P12" s="125" t="s">
        <v>48</v>
      </c>
      <c r="Q12" s="14" t="s">
        <v>117</v>
      </c>
      <c r="R12" s="164">
        <v>10</v>
      </c>
      <c r="S12" s="126" t="s">
        <v>97</v>
      </c>
      <c r="T12" s="5" t="s">
        <v>8</v>
      </c>
    </row>
    <row r="13" spans="1:20" x14ac:dyDescent="0.2">
      <c r="A13" s="307" t="s">
        <v>99</v>
      </c>
      <c r="B13" s="307"/>
      <c r="C13" s="307"/>
      <c r="D13" s="307"/>
      <c r="E13" s="307"/>
      <c r="F13" s="307"/>
      <c r="G13" s="307"/>
      <c r="H13" s="307"/>
      <c r="I13" s="307"/>
      <c r="J13" s="307"/>
      <c r="N13" s="40"/>
      <c r="O13" s="5" t="s">
        <v>106</v>
      </c>
      <c r="P13" s="5" t="s">
        <v>96</v>
      </c>
      <c r="Q13" s="5" t="s">
        <v>95</v>
      </c>
      <c r="R13" s="164">
        <v>10</v>
      </c>
      <c r="S13" s="164">
        <v>10</v>
      </c>
      <c r="T13" s="5" t="s">
        <v>105</v>
      </c>
    </row>
    <row r="14" spans="1:20" x14ac:dyDescent="0.2">
      <c r="A14" s="47" t="s">
        <v>42</v>
      </c>
      <c r="B14" s="50" t="s">
        <v>26</v>
      </c>
      <c r="C14" s="47" t="s">
        <v>27</v>
      </c>
      <c r="D14" s="47" t="s">
        <v>28</v>
      </c>
      <c r="E14" s="47" t="s">
        <v>29</v>
      </c>
      <c r="F14" s="47" t="s">
        <v>30</v>
      </c>
      <c r="G14" s="47" t="s">
        <v>31</v>
      </c>
      <c r="H14" s="47" t="s">
        <v>32</v>
      </c>
      <c r="I14" s="47" t="s">
        <v>33</v>
      </c>
      <c r="J14" s="47" t="s">
        <v>34</v>
      </c>
      <c r="N14" s="127"/>
      <c r="O14" s="30" t="s">
        <v>107</v>
      </c>
      <c r="P14" s="30" t="s">
        <v>48</v>
      </c>
      <c r="Q14" s="31" t="s">
        <v>116</v>
      </c>
      <c r="R14" s="157">
        <v>1</v>
      </c>
      <c r="S14" s="157">
        <v>1</v>
      </c>
      <c r="T14" s="31" t="s">
        <v>109</v>
      </c>
    </row>
    <row r="15" spans="1:20" x14ac:dyDescent="0.2">
      <c r="A15" s="48" t="s">
        <v>46</v>
      </c>
      <c r="B15" s="65">
        <v>1</v>
      </c>
      <c r="C15" s="65">
        <v>1</v>
      </c>
      <c r="D15" s="65">
        <v>10</v>
      </c>
      <c r="E15" s="65">
        <v>10</v>
      </c>
      <c r="F15" s="65">
        <v>10</v>
      </c>
      <c r="G15" s="65">
        <v>10</v>
      </c>
      <c r="H15" s="65">
        <v>5</v>
      </c>
      <c r="I15" s="65">
        <v>5</v>
      </c>
      <c r="J15" s="66">
        <v>10</v>
      </c>
    </row>
    <row r="16" spans="1:20" x14ac:dyDescent="0.2">
      <c r="A16" s="48" t="s">
        <v>47</v>
      </c>
      <c r="B16" s="65" t="s">
        <v>97</v>
      </c>
      <c r="C16" s="65">
        <v>1</v>
      </c>
      <c r="D16" s="65">
        <v>1</v>
      </c>
      <c r="E16" s="65">
        <v>10</v>
      </c>
      <c r="F16" s="65">
        <v>10</v>
      </c>
      <c r="G16" s="65">
        <v>5</v>
      </c>
      <c r="H16" s="65">
        <v>1</v>
      </c>
      <c r="I16" s="65">
        <v>1</v>
      </c>
      <c r="J16" s="65">
        <v>10</v>
      </c>
      <c r="K16" s="46"/>
    </row>
    <row r="17" spans="1:23" x14ac:dyDescent="0.2">
      <c r="A17" s="48" t="s">
        <v>23</v>
      </c>
      <c r="B17" s="67">
        <v>240</v>
      </c>
      <c r="C17" s="67">
        <v>240</v>
      </c>
      <c r="D17" s="67">
        <v>240</v>
      </c>
      <c r="E17" s="67">
        <v>240</v>
      </c>
      <c r="F17" s="68">
        <v>240</v>
      </c>
      <c r="G17" s="68">
        <v>114</v>
      </c>
      <c r="H17" s="68">
        <v>158</v>
      </c>
      <c r="I17" s="68">
        <v>240</v>
      </c>
      <c r="J17" s="68">
        <v>240</v>
      </c>
      <c r="K17" s="46"/>
    </row>
    <row r="18" spans="1:23" x14ac:dyDescent="0.2">
      <c r="K18" s="46"/>
    </row>
    <row r="19" spans="1:23" x14ac:dyDescent="0.2">
      <c r="K19" s="46"/>
    </row>
    <row r="20" spans="1:23" x14ac:dyDescent="0.2">
      <c r="A20" s="307" t="s">
        <v>100</v>
      </c>
      <c r="B20" s="307"/>
      <c r="C20" s="307"/>
      <c r="D20" s="307"/>
      <c r="E20" s="307"/>
      <c r="F20" s="307"/>
      <c r="G20" s="307"/>
      <c r="H20" s="307"/>
      <c r="I20" s="307"/>
      <c r="J20" s="307"/>
      <c r="K20" s="46"/>
    </row>
    <row r="21" spans="1:23" x14ac:dyDescent="0.2">
      <c r="A21" s="47" t="s">
        <v>42</v>
      </c>
      <c r="B21" s="47" t="s">
        <v>35</v>
      </c>
      <c r="C21" s="47" t="s">
        <v>36</v>
      </c>
      <c r="D21" s="47" t="s">
        <v>73</v>
      </c>
      <c r="E21" s="47" t="s">
        <v>75</v>
      </c>
      <c r="F21" s="47" t="s">
        <v>78</v>
      </c>
      <c r="G21" s="47" t="s">
        <v>77</v>
      </c>
      <c r="H21" s="47" t="s">
        <v>90</v>
      </c>
      <c r="I21" s="47" t="s">
        <v>92</v>
      </c>
      <c r="J21" s="47" t="s">
        <v>93</v>
      </c>
      <c r="K21" s="46"/>
    </row>
    <row r="22" spans="1:23" x14ac:dyDescent="0.2">
      <c r="A22" s="48" t="s">
        <v>46</v>
      </c>
      <c r="B22" s="65">
        <v>1</v>
      </c>
      <c r="C22" s="65">
        <v>10</v>
      </c>
      <c r="D22" s="65">
        <v>10</v>
      </c>
      <c r="E22" s="65">
        <v>10</v>
      </c>
      <c r="F22" s="65">
        <v>10</v>
      </c>
      <c r="G22" s="65">
        <v>10</v>
      </c>
      <c r="H22" s="65">
        <v>10</v>
      </c>
      <c r="I22" s="69">
        <v>10</v>
      </c>
      <c r="J22" s="65">
        <v>10</v>
      </c>
      <c r="M22" s="25" t="s">
        <v>42</v>
      </c>
      <c r="N22" s="38" t="s">
        <v>36</v>
      </c>
      <c r="O22" s="5" t="s">
        <v>73</v>
      </c>
      <c r="P22" s="5" t="s">
        <v>75</v>
      </c>
      <c r="Q22" s="5" t="s">
        <v>78</v>
      </c>
      <c r="R22" s="27" t="s">
        <v>77</v>
      </c>
      <c r="S22" s="5" t="s">
        <v>90</v>
      </c>
      <c r="T22" s="5" t="s">
        <v>92</v>
      </c>
      <c r="U22" s="5" t="s">
        <v>93</v>
      </c>
      <c r="V22" s="5" t="s">
        <v>106</v>
      </c>
      <c r="W22" s="30" t="s">
        <v>107</v>
      </c>
    </row>
    <row r="23" spans="1:23" x14ac:dyDescent="0.2">
      <c r="A23" s="48" t="s">
        <v>47</v>
      </c>
      <c r="B23" s="65">
        <v>5</v>
      </c>
      <c r="C23" s="65">
        <v>1</v>
      </c>
      <c r="D23" s="65">
        <v>10</v>
      </c>
      <c r="E23" s="65">
        <v>1</v>
      </c>
      <c r="F23" s="65">
        <v>5</v>
      </c>
      <c r="G23" s="65">
        <v>5</v>
      </c>
      <c r="H23" s="65">
        <v>1</v>
      </c>
      <c r="I23" s="70" t="s">
        <v>98</v>
      </c>
      <c r="J23" s="65">
        <v>10</v>
      </c>
      <c r="M23" s="45" t="s">
        <v>46</v>
      </c>
      <c r="N23" s="42">
        <v>1</v>
      </c>
      <c r="O23" s="164">
        <v>10</v>
      </c>
      <c r="P23" s="164">
        <v>10</v>
      </c>
      <c r="Q23" s="164">
        <v>10</v>
      </c>
      <c r="R23" s="164">
        <v>10</v>
      </c>
      <c r="S23" s="164">
        <v>10</v>
      </c>
      <c r="T23" s="164">
        <v>10</v>
      </c>
      <c r="U23" s="164">
        <v>10</v>
      </c>
      <c r="V23" s="164">
        <v>10</v>
      </c>
      <c r="W23" s="157">
        <v>1</v>
      </c>
    </row>
    <row r="24" spans="1:23" x14ac:dyDescent="0.2">
      <c r="A24" s="48" t="s">
        <v>23</v>
      </c>
      <c r="B24" s="71">
        <v>82</v>
      </c>
      <c r="C24" s="71">
        <v>88</v>
      </c>
      <c r="D24" s="71">
        <v>77</v>
      </c>
      <c r="E24" s="71">
        <v>68</v>
      </c>
      <c r="F24" s="71">
        <v>72</v>
      </c>
      <c r="G24" s="71">
        <v>240</v>
      </c>
      <c r="H24" s="71">
        <v>96</v>
      </c>
      <c r="I24" s="71">
        <v>83</v>
      </c>
      <c r="J24" s="71">
        <v>83</v>
      </c>
      <c r="M24" s="45" t="s">
        <v>47</v>
      </c>
      <c r="N24" s="42">
        <v>5</v>
      </c>
      <c r="O24" s="29">
        <v>1</v>
      </c>
      <c r="P24" s="164">
        <v>10</v>
      </c>
      <c r="Q24" s="29">
        <v>1</v>
      </c>
      <c r="R24" s="28">
        <v>5</v>
      </c>
      <c r="S24" s="29">
        <v>5</v>
      </c>
      <c r="T24" s="164">
        <v>10</v>
      </c>
      <c r="U24" s="126" t="s">
        <v>97</v>
      </c>
      <c r="V24" s="164">
        <v>10</v>
      </c>
      <c r="W24" s="157">
        <v>1</v>
      </c>
    </row>
    <row r="25" spans="1:23" x14ac:dyDescent="0.2">
      <c r="M25" s="45" t="s">
        <v>23</v>
      </c>
      <c r="N25">
        <v>82</v>
      </c>
      <c r="O25">
        <v>88</v>
      </c>
      <c r="P25">
        <v>77</v>
      </c>
      <c r="Q25">
        <v>68</v>
      </c>
      <c r="R25">
        <v>72</v>
      </c>
      <c r="S25">
        <v>105</v>
      </c>
      <c r="T25">
        <v>87</v>
      </c>
      <c r="U25">
        <v>83</v>
      </c>
      <c r="V25">
        <v>73</v>
      </c>
      <c r="W25">
        <v>113</v>
      </c>
    </row>
  </sheetData>
  <mergeCells count="4">
    <mergeCell ref="A20:J20"/>
    <mergeCell ref="A13:J13"/>
    <mergeCell ref="F1:I1"/>
    <mergeCell ref="A1:D1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4CC-D119-4B42-97C0-F7C8C1359276}">
  <dimension ref="A1:I6"/>
  <sheetViews>
    <sheetView workbookViewId="0">
      <selection activeCell="B10" sqref="B10"/>
    </sheetView>
  </sheetViews>
  <sheetFormatPr baseColWidth="10" defaultRowHeight="16" x14ac:dyDescent="0.2"/>
  <cols>
    <col min="2" max="2" width="255.83203125" style="227" bestFit="1" customWidth="1"/>
  </cols>
  <sheetData>
    <row r="1" spans="1:9" x14ac:dyDescent="0.2">
      <c r="A1" s="309" t="s">
        <v>184</v>
      </c>
      <c r="B1" s="309"/>
    </row>
    <row r="3" spans="1:9" ht="18" x14ac:dyDescent="0.2">
      <c r="A3" s="308" t="s">
        <v>34</v>
      </c>
      <c r="B3" s="225" t="s">
        <v>182</v>
      </c>
      <c r="C3" s="188"/>
      <c r="D3" s="188"/>
      <c r="E3" s="188"/>
      <c r="F3" s="188"/>
      <c r="G3" s="188"/>
      <c r="H3" s="188"/>
      <c r="I3" s="188"/>
    </row>
    <row r="4" spans="1:9" ht="36" x14ac:dyDescent="0.2">
      <c r="A4" s="308"/>
      <c r="B4" s="226" t="s">
        <v>181</v>
      </c>
    </row>
    <row r="5" spans="1:9" ht="18" x14ac:dyDescent="0.2">
      <c r="A5" s="308"/>
      <c r="B5" s="225" t="s">
        <v>183</v>
      </c>
    </row>
    <row r="6" spans="1:9" ht="18" x14ac:dyDescent="0.2">
      <c r="A6" s="308"/>
      <c r="B6" s="226" t="s">
        <v>180</v>
      </c>
    </row>
  </sheetData>
  <mergeCells count="2">
    <mergeCell ref="A3:A6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2F44-ECC8-8C4F-B952-8BCF09468136}">
  <dimension ref="A3:E12"/>
  <sheetViews>
    <sheetView workbookViewId="0">
      <selection activeCell="A12" sqref="A12"/>
    </sheetView>
  </sheetViews>
  <sheetFormatPr baseColWidth="10" defaultRowHeight="16" x14ac:dyDescent="0.2"/>
  <cols>
    <col min="1" max="1" width="24.83203125" customWidth="1"/>
    <col min="5" max="5" width="13.33203125" customWidth="1"/>
  </cols>
  <sheetData>
    <row r="3" spans="1:5" x14ac:dyDescent="0.2">
      <c r="A3" t="s">
        <v>191</v>
      </c>
      <c r="B3" t="s">
        <v>32</v>
      </c>
      <c r="C3" t="s">
        <v>33</v>
      </c>
      <c r="D3" t="s">
        <v>34</v>
      </c>
      <c r="E3" t="s">
        <v>3</v>
      </c>
    </row>
    <row r="4" spans="1:5" x14ac:dyDescent="0.2">
      <c r="A4" t="s">
        <v>240</v>
      </c>
      <c r="B4">
        <v>14</v>
      </c>
      <c r="C4">
        <v>14</v>
      </c>
      <c r="D4">
        <v>14</v>
      </c>
      <c r="E4">
        <v>14</v>
      </c>
    </row>
    <row r="5" spans="1:5" x14ac:dyDescent="0.2">
      <c r="A5" t="s">
        <v>239</v>
      </c>
      <c r="B5">
        <v>27</v>
      </c>
      <c r="C5">
        <v>27</v>
      </c>
      <c r="D5">
        <v>27</v>
      </c>
      <c r="E5">
        <v>27</v>
      </c>
    </row>
    <row r="6" spans="1:5" x14ac:dyDescent="0.2">
      <c r="A6" t="s">
        <v>238</v>
      </c>
    </row>
    <row r="7" spans="1:5" x14ac:dyDescent="0.2">
      <c r="A7" t="s">
        <v>237</v>
      </c>
    </row>
    <row r="8" spans="1:5" x14ac:dyDescent="0.2">
      <c r="A8" t="s">
        <v>236</v>
      </c>
    </row>
    <row r="9" spans="1:5" x14ac:dyDescent="0.2">
      <c r="A9" t="s">
        <v>235</v>
      </c>
    </row>
    <row r="10" spans="1:5" x14ac:dyDescent="0.2">
      <c r="A10" t="s">
        <v>233</v>
      </c>
    </row>
    <row r="11" spans="1:5" x14ac:dyDescent="0.2">
      <c r="A11" t="s">
        <v>234</v>
      </c>
      <c r="C11">
        <v>16</v>
      </c>
      <c r="E11">
        <v>7</v>
      </c>
    </row>
    <row r="12" spans="1:5" x14ac:dyDescent="0.2">
      <c r="A12" t="s">
        <v>232</v>
      </c>
    </row>
  </sheetData>
  <sortState xmlns:xlrd2="http://schemas.microsoft.com/office/spreadsheetml/2017/richdata2" ref="A4:E12">
    <sortCondition ref="A4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</vt:lpstr>
      <vt:lpstr>Accuracy</vt:lpstr>
      <vt:lpstr>STATISTICAL ANALIYS</vt:lpstr>
      <vt:lpstr>Code Analysis</vt:lpstr>
      <vt:lpstr>Participants comparison</vt:lpstr>
      <vt:lpstr>PARTICIPANTS COMMENTS</vt:lpstr>
      <vt:lpstr>CodeComparison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Oliveira de Souza</dc:creator>
  <cp:lastModifiedBy>leandro Oliveira de Souza</cp:lastModifiedBy>
  <dcterms:created xsi:type="dcterms:W3CDTF">2021-02-24T21:24:41Z</dcterms:created>
  <dcterms:modified xsi:type="dcterms:W3CDTF">2022-03-04T17:12:35Z</dcterms:modified>
</cp:coreProperties>
</file>