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Augustin\OneDrive - UCL\Research\Life Cycle Assessment\CGM NEW\"/>
    </mc:Choice>
  </mc:AlternateContent>
  <xr:revisionPtr revIDLastSave="1" documentId="13_ncr:1_{A7A46006-0577-4C0E-B70A-0C666A294AED}" xr6:coauthVersionLast="36" xr6:coauthVersionMax="36" xr10:uidLastSave="{804E962D-6171-462B-92CD-C8DB2D213E77}"/>
  <bookViews>
    <workbookView xWindow="0" yWindow="0" windowWidth="21570" windowHeight="7890" xr2:uid="{00000000-000D-0000-FFFF-FFFF00000000}"/>
  </bookViews>
  <sheets>
    <sheet name="A0" sheetId="9" r:id="rId1"/>
    <sheet name="A1" sheetId="48" r:id="rId2"/>
    <sheet name="A2" sheetId="44" r:id="rId3"/>
    <sheet name="A3" sheetId="45" r:id="rId4"/>
    <sheet name="B" sheetId="31" r:id="rId5"/>
    <sheet name="process_PWB_CGM" sheetId="24" r:id="rId6"/>
    <sheet name="process_PWB_FPBT" sheetId="23" r:id="rId7"/>
    <sheet name="process_Li_Ion_battery" sheetId="41" r:id="rId8"/>
    <sheet name="process_charger" sheetId="46" r:id="rId9"/>
    <sheet name="process_lancets" sheetId="50" r:id="rId10"/>
    <sheet name="process_strips" sheetId="47" r:id="rId11"/>
    <sheet name="process_push_buttons" sheetId="43" r:id="rId12"/>
    <sheet name="process_LCD_backlight" sheetId="40" r:id="rId13"/>
    <sheet name="process_USB_micro" sheetId="42" r:id="rId14"/>
    <sheet name="process_IC_frontend" sheetId="29" r:id="rId15"/>
    <sheet name="process_IC_backend" sheetId="30" r:id="rId16"/>
    <sheet name="process_quartz_oscillator" sheetId="39" r:id="rId17"/>
    <sheet name="process_biosensor" sheetId="25" r:id="rId18"/>
    <sheet name="process_ext_protection_up" sheetId="20" r:id="rId19"/>
    <sheet name="process_ext_protection_down" sheetId="19" r:id="rId20"/>
    <sheet name="process_silver_oxide_powder" sheetId="18" r:id="rId21"/>
    <sheet name="process_zinc_powder" sheetId="17" r:id="rId22"/>
    <sheet name="process_antenna" sheetId="15" r:id="rId23"/>
    <sheet name="process_battery_connector" sheetId="14" r:id="rId24"/>
    <sheet name="process_moulded_ABS" sheetId="11" r:id="rId25"/>
    <sheet name="process_moulded_polycarbonate" sheetId="32" r:id="rId26"/>
    <sheet name="process_moulded_polypropylene" sheetId="33" r:id="rId27"/>
    <sheet name="process_moulded_polyethylene" sheetId="36" r:id="rId28"/>
    <sheet name="process_plastic_bag_HDPE" sheetId="37" r:id="rId29"/>
    <sheet name="process_plastic_bag_LDPE" sheetId="38" r:id="rId30"/>
    <sheet name="process_steel_spring" sheetId="12" r:id="rId31"/>
    <sheet name="process_protective_foil" sheetId="22" r:id="rId32"/>
    <sheet name="process_steel_sheet_parts" sheetId="34" r:id="rId33"/>
    <sheet name="process_hard_needle" sheetId="13" r:id="rId34"/>
    <sheet name="process_blood_reader" sheetId="49" r:id="rId35"/>
    <sheet name="market_for_IC_logic_type" sheetId="26" r:id="rId36"/>
    <sheet name="process_moulded_POM" sheetId="35" r:id="rId3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7" i="31" l="1"/>
  <c r="T78" i="31"/>
  <c r="T79" i="31"/>
  <c r="T80" i="31"/>
  <c r="S77" i="31"/>
  <c r="S78" i="31"/>
  <c r="S79" i="31"/>
  <c r="S80" i="31"/>
  <c r="S76" i="31"/>
  <c r="T75" i="31"/>
  <c r="S75" i="31"/>
  <c r="T8" i="45"/>
  <c r="T5" i="45"/>
  <c r="T3" i="45"/>
  <c r="U73" i="45"/>
  <c r="U74" i="45"/>
  <c r="T73" i="45"/>
  <c r="T74" i="45"/>
  <c r="T72" i="45"/>
  <c r="S64" i="45"/>
  <c r="S65" i="45"/>
  <c r="S66" i="45"/>
  <c r="S67" i="45"/>
  <c r="S68" i="45"/>
  <c r="S69" i="45"/>
  <c r="S70" i="45"/>
  <c r="S71" i="45"/>
  <c r="U58" i="45"/>
  <c r="U59" i="45"/>
  <c r="U60" i="45"/>
  <c r="U61" i="45"/>
  <c r="U62" i="45"/>
  <c r="U63" i="45"/>
  <c r="T58" i="45"/>
  <c r="T59" i="45"/>
  <c r="T60" i="45"/>
  <c r="T61" i="45"/>
  <c r="T62" i="45"/>
  <c r="T63" i="45"/>
  <c r="U57" i="45"/>
  <c r="T57" i="45"/>
  <c r="U56" i="45"/>
  <c r="T56" i="45"/>
  <c r="T3" i="44"/>
  <c r="T5" i="44"/>
  <c r="T8" i="44"/>
  <c r="T53" i="44"/>
  <c r="U23" i="44"/>
  <c r="U24" i="44"/>
  <c r="T23" i="44"/>
  <c r="T24" i="44"/>
  <c r="U63" i="44"/>
  <c r="U64" i="44"/>
  <c r="U65" i="44"/>
  <c r="U66" i="44"/>
  <c r="U67" i="44"/>
  <c r="U62" i="44"/>
  <c r="T63" i="44"/>
  <c r="T64" i="44"/>
  <c r="T65" i="44"/>
  <c r="T66" i="44"/>
  <c r="T67" i="44"/>
  <c r="T61" i="44"/>
  <c r="U61" i="44"/>
  <c r="T62" i="44"/>
  <c r="T55" i="44"/>
  <c r="T56" i="44"/>
  <c r="T57" i="44"/>
  <c r="T54" i="44"/>
  <c r="U52" i="44"/>
  <c r="T52" i="44"/>
  <c r="U52" i="48"/>
  <c r="U53" i="48"/>
  <c r="U54" i="48"/>
  <c r="T52" i="48"/>
  <c r="T53" i="48"/>
  <c r="T54" i="48"/>
  <c r="T51" i="48"/>
  <c r="U50" i="9"/>
  <c r="T50" i="9"/>
  <c r="T50" i="48"/>
  <c r="U50" i="48"/>
  <c r="U49" i="48"/>
  <c r="U48" i="48"/>
  <c r="T49" i="48"/>
  <c r="T48" i="48"/>
  <c r="U47" i="48"/>
  <c r="T47" i="48"/>
  <c r="U52" i="9"/>
  <c r="U53" i="9"/>
  <c r="U54" i="9"/>
  <c r="T52" i="9"/>
  <c r="T53" i="9"/>
  <c r="T54" i="9"/>
  <c r="T51" i="9"/>
  <c r="U49" i="9"/>
  <c r="U48" i="9"/>
  <c r="T49" i="9"/>
  <c r="T48" i="9"/>
  <c r="U47" i="9"/>
  <c r="T47" i="9"/>
  <c r="T44" i="9"/>
  <c r="L2" i="42" l="1"/>
  <c r="L3" i="42"/>
  <c r="L4" i="42"/>
  <c r="L5" i="42"/>
  <c r="L6" i="42"/>
  <c r="L7" i="42"/>
  <c r="L8" i="42"/>
  <c r="L9" i="42"/>
  <c r="L10" i="42"/>
  <c r="K2" i="42"/>
  <c r="K3" i="42"/>
  <c r="K4" i="42"/>
  <c r="K5" i="42"/>
  <c r="K6" i="42"/>
  <c r="K7" i="42"/>
  <c r="K8" i="42"/>
  <c r="K9" i="42"/>
  <c r="K10" i="42"/>
  <c r="J3" i="25"/>
  <c r="J4" i="25"/>
  <c r="J5" i="25"/>
  <c r="J6" i="25"/>
  <c r="J7" i="25"/>
  <c r="J8" i="25"/>
  <c r="L2" i="43"/>
  <c r="L3" i="43"/>
  <c r="T42" i="44"/>
  <c r="T43" i="44"/>
  <c r="T44" i="44"/>
  <c r="T41" i="44"/>
  <c r="T39" i="48"/>
  <c r="T40" i="48"/>
  <c r="T41" i="48"/>
  <c r="T38" i="48"/>
  <c r="T39" i="9"/>
  <c r="T40" i="9"/>
  <c r="T41" i="9"/>
  <c r="U39" i="9"/>
  <c r="U40" i="9"/>
  <c r="U41" i="9"/>
  <c r="T38" i="9"/>
  <c r="G4" i="14"/>
  <c r="J4" i="14" s="1"/>
  <c r="L4" i="22"/>
  <c r="L2" i="38"/>
  <c r="G2" i="37"/>
  <c r="J2" i="37" s="1"/>
  <c r="L2" i="37" s="1"/>
  <c r="G3" i="37"/>
  <c r="L2" i="36"/>
  <c r="L2" i="33"/>
  <c r="L2" i="32"/>
  <c r="L2" i="11"/>
  <c r="L2" i="46" l="1"/>
  <c r="L3" i="46"/>
  <c r="L4" i="46"/>
  <c r="K3" i="46"/>
  <c r="K4" i="46"/>
  <c r="K2" i="46"/>
  <c r="S9" i="44"/>
  <c r="S2" i="44"/>
  <c r="S3" i="44"/>
  <c r="S4" i="44"/>
  <c r="S5" i="44"/>
  <c r="S6" i="44"/>
  <c r="S7" i="44"/>
  <c r="S8" i="44"/>
  <c r="S10" i="44"/>
  <c r="S11" i="44"/>
  <c r="S12" i="44"/>
  <c r="S13" i="44"/>
  <c r="S14" i="44"/>
  <c r="S15" i="44"/>
  <c r="S16" i="44"/>
  <c r="S17" i="44"/>
  <c r="S18" i="44"/>
  <c r="S19" i="44"/>
  <c r="S20" i="44"/>
  <c r="S21" i="44"/>
  <c r="S23" i="44"/>
  <c r="S24" i="44"/>
  <c r="S26" i="44"/>
  <c r="S27" i="44"/>
  <c r="S28" i="44"/>
  <c r="S29" i="44"/>
  <c r="S30" i="44"/>
  <c r="S31" i="44"/>
  <c r="S32" i="44"/>
  <c r="S33" i="44"/>
  <c r="S34" i="44"/>
  <c r="S35" i="44"/>
  <c r="S36" i="44"/>
  <c r="S37" i="44"/>
  <c r="S38" i="44"/>
  <c r="S39" i="44"/>
  <c r="S40" i="44"/>
  <c r="S41" i="44"/>
  <c r="S42" i="44"/>
  <c r="S43" i="44"/>
  <c r="S44" i="44"/>
  <c r="S45" i="44"/>
  <c r="S46" i="44"/>
  <c r="S47" i="44"/>
  <c r="S48" i="44"/>
  <c r="S49" i="44"/>
  <c r="S50" i="44"/>
  <c r="S51" i="44"/>
  <c r="S52" i="44"/>
  <c r="S53" i="44"/>
  <c r="S54" i="44"/>
  <c r="S55" i="44"/>
  <c r="S56" i="44"/>
  <c r="S57" i="44"/>
  <c r="S58" i="44"/>
  <c r="S59" i="44"/>
  <c r="S60" i="44"/>
  <c r="S61" i="44"/>
  <c r="S62" i="44"/>
  <c r="S63" i="44"/>
  <c r="S64" i="44"/>
  <c r="S65" i="44"/>
  <c r="S66" i="44"/>
  <c r="S67" i="44"/>
  <c r="U3" i="44"/>
  <c r="R80" i="31" l="1"/>
  <c r="K79" i="31"/>
  <c r="K80" i="31"/>
  <c r="R78" i="31"/>
  <c r="K78" i="31"/>
  <c r="R79" i="31"/>
  <c r="R17" i="31"/>
  <c r="G11" i="50"/>
  <c r="J11" i="50" s="1"/>
  <c r="L11" i="50" s="1"/>
  <c r="G10" i="50"/>
  <c r="J10" i="50" s="1"/>
  <c r="L10" i="50" s="1"/>
  <c r="L7" i="50"/>
  <c r="K7" i="50"/>
  <c r="G7" i="47"/>
  <c r="J7" i="47" s="1"/>
  <c r="G9" i="50"/>
  <c r="J9" i="50" s="1"/>
  <c r="L9" i="50" s="1"/>
  <c r="G8" i="50"/>
  <c r="J8" i="50" s="1"/>
  <c r="L8" i="50" s="1"/>
  <c r="G7" i="50"/>
  <c r="J7" i="50" s="1"/>
  <c r="G6" i="50"/>
  <c r="J6" i="50" s="1"/>
  <c r="G4" i="50"/>
  <c r="J4" i="50" s="1"/>
  <c r="G3" i="50"/>
  <c r="J3" i="50" s="1"/>
  <c r="G5" i="50"/>
  <c r="J5" i="50" s="1"/>
  <c r="G2" i="50"/>
  <c r="J2" i="50" s="1"/>
  <c r="L4" i="24"/>
  <c r="K4" i="24"/>
  <c r="S43" i="48"/>
  <c r="G6" i="47"/>
  <c r="J6" i="47" s="1"/>
  <c r="G8" i="47"/>
  <c r="J8" i="47" s="1"/>
  <c r="G11" i="47"/>
  <c r="J11" i="47" s="1"/>
  <c r="G10" i="47"/>
  <c r="J10" i="47" s="1"/>
  <c r="G9" i="47"/>
  <c r="J9" i="47" s="1"/>
  <c r="G5" i="47"/>
  <c r="J5" i="47" s="1"/>
  <c r="G4" i="47"/>
  <c r="J4" i="47" s="1"/>
  <c r="G3" i="47"/>
  <c r="J3" i="47" s="1"/>
  <c r="L2" i="49"/>
  <c r="L3" i="49"/>
  <c r="K3" i="49"/>
  <c r="K2" i="49"/>
  <c r="G3" i="49"/>
  <c r="J3" i="49" s="1"/>
  <c r="G2" i="49"/>
  <c r="J2" i="49" s="1"/>
  <c r="L65" i="44"/>
  <c r="K10" i="50" l="1"/>
  <c r="K11" i="50"/>
  <c r="K9" i="50"/>
  <c r="K8" i="50"/>
  <c r="L23" i="48"/>
  <c r="L54" i="48"/>
  <c r="L53" i="48"/>
  <c r="L52" i="48"/>
  <c r="L51" i="48"/>
  <c r="U51" i="48" s="1"/>
  <c r="L50" i="48"/>
  <c r="S50" i="48" s="1"/>
  <c r="L49" i="48"/>
  <c r="L48" i="48"/>
  <c r="S48" i="48" s="1"/>
  <c r="L47" i="48"/>
  <c r="L46" i="48"/>
  <c r="U46" i="48" s="1"/>
  <c r="U45" i="48"/>
  <c r="L45" i="48"/>
  <c r="T45" i="48" s="1"/>
  <c r="L44" i="48"/>
  <c r="T44" i="48" s="1"/>
  <c r="L43" i="48"/>
  <c r="L42" i="48"/>
  <c r="S42" i="48" s="1"/>
  <c r="L41" i="48"/>
  <c r="S41" i="48" s="1"/>
  <c r="L40" i="48"/>
  <c r="S40" i="48" s="1"/>
  <c r="L39" i="48"/>
  <c r="S39" i="48" s="1"/>
  <c r="L38" i="48"/>
  <c r="S38" i="48" s="1"/>
  <c r="S37" i="48"/>
  <c r="L37" i="48"/>
  <c r="T36" i="48"/>
  <c r="L36" i="48"/>
  <c r="U36" i="48" s="1"/>
  <c r="T35" i="48"/>
  <c r="S35" i="48"/>
  <c r="L35" i="48"/>
  <c r="U35" i="48" s="1"/>
  <c r="T34" i="48"/>
  <c r="L34" i="48"/>
  <c r="U34" i="48" s="1"/>
  <c r="S33" i="48"/>
  <c r="L33" i="48"/>
  <c r="U33" i="48" s="1"/>
  <c r="T32" i="48"/>
  <c r="L32" i="48"/>
  <c r="U32" i="48" s="1"/>
  <c r="S31" i="48"/>
  <c r="L31" i="48"/>
  <c r="U31" i="48" s="1"/>
  <c r="T30" i="48"/>
  <c r="L30" i="48"/>
  <c r="U30" i="48" s="1"/>
  <c r="S29" i="48"/>
  <c r="L29" i="48"/>
  <c r="U29" i="48" s="1"/>
  <c r="L28" i="48"/>
  <c r="S28" i="48" s="1"/>
  <c r="L27" i="48"/>
  <c r="S27" i="48" s="1"/>
  <c r="L26" i="48"/>
  <c r="S26" i="48" s="1"/>
  <c r="S25" i="48"/>
  <c r="L25" i="48"/>
  <c r="L24" i="48"/>
  <c r="S24" i="48" s="1"/>
  <c r="S23" i="48"/>
  <c r="L22" i="48"/>
  <c r="S22" i="48" s="1"/>
  <c r="L21" i="48"/>
  <c r="S21" i="48" s="1"/>
  <c r="L20" i="48"/>
  <c r="S20" i="48" s="1"/>
  <c r="L19" i="48"/>
  <c r="S19" i="48" s="1"/>
  <c r="L18" i="48"/>
  <c r="S18" i="48" s="1"/>
  <c r="L17" i="48"/>
  <c r="S17" i="48" s="1"/>
  <c r="L16" i="48"/>
  <c r="S16" i="48" s="1"/>
  <c r="L15" i="48"/>
  <c r="S15" i="48" s="1"/>
  <c r="L14" i="48"/>
  <c r="S14" i="48" s="1"/>
  <c r="L13" i="48"/>
  <c r="S13" i="48" s="1"/>
  <c r="L12" i="48"/>
  <c r="S12" i="48" s="1"/>
  <c r="L11" i="48"/>
  <c r="S11" i="48" s="1"/>
  <c r="L10" i="48"/>
  <c r="S10" i="48" s="1"/>
  <c r="L9" i="48"/>
  <c r="S9" i="48" s="1"/>
  <c r="L8" i="48"/>
  <c r="S8" i="48" s="1"/>
  <c r="L7" i="48"/>
  <c r="S7" i="48" s="1"/>
  <c r="L6" i="48"/>
  <c r="S6" i="48" s="1"/>
  <c r="L5" i="48"/>
  <c r="S5" i="48" s="1"/>
  <c r="L4" i="48"/>
  <c r="S4" i="48" s="1"/>
  <c r="L3" i="48"/>
  <c r="S3" i="48" s="1"/>
  <c r="L2" i="48"/>
  <c r="S2" i="48" s="1"/>
  <c r="S49" i="48" l="1"/>
  <c r="S52" i="48"/>
  <c r="S46" i="48"/>
  <c r="T46" i="48"/>
  <c r="S45" i="48"/>
  <c r="S47" i="48"/>
  <c r="S44" i="48"/>
  <c r="U44" i="48"/>
  <c r="S53" i="48"/>
  <c r="S51" i="48"/>
  <c r="S54" i="48"/>
  <c r="U40" i="48"/>
  <c r="U42" i="48"/>
  <c r="T42" i="48"/>
  <c r="U41" i="48"/>
  <c r="U38" i="48"/>
  <c r="U39" i="48"/>
  <c r="S30" i="48"/>
  <c r="S32" i="48"/>
  <c r="S34" i="48"/>
  <c r="S36" i="48"/>
  <c r="T31" i="48"/>
  <c r="T29" i="48"/>
  <c r="T33" i="48"/>
  <c r="K38" i="31"/>
  <c r="K37" i="31"/>
  <c r="G2" i="47" l="1"/>
  <c r="J2" i="47" s="1"/>
  <c r="K14" i="31"/>
  <c r="R14" i="31" s="1"/>
  <c r="G5" i="46" l="1"/>
  <c r="J5" i="46" s="1"/>
  <c r="G4" i="46"/>
  <c r="J4" i="46" s="1"/>
  <c r="G3" i="46"/>
  <c r="J3" i="46" s="1"/>
  <c r="G2" i="46"/>
  <c r="J2" i="46" s="1"/>
  <c r="L48" i="45"/>
  <c r="S48" i="45" s="1"/>
  <c r="L52" i="45"/>
  <c r="S52" i="45" s="1"/>
  <c r="L51" i="45"/>
  <c r="L50" i="45"/>
  <c r="S50" i="45" s="1"/>
  <c r="L49" i="45"/>
  <c r="S49" i="45" s="1"/>
  <c r="T49" i="45" s="1"/>
  <c r="L47" i="45"/>
  <c r="L74" i="45"/>
  <c r="L73" i="45"/>
  <c r="L72" i="45"/>
  <c r="U72" i="45" s="1"/>
  <c r="L71" i="45"/>
  <c r="L70" i="45"/>
  <c r="L69" i="45"/>
  <c r="L68" i="45"/>
  <c r="L67" i="45"/>
  <c r="L66" i="45"/>
  <c r="L65" i="45"/>
  <c r="L64" i="45"/>
  <c r="L63" i="45"/>
  <c r="L62" i="45"/>
  <c r="L61" i="45"/>
  <c r="L60" i="45"/>
  <c r="L59" i="45"/>
  <c r="L58" i="45"/>
  <c r="L57" i="45"/>
  <c r="L56" i="45"/>
  <c r="L55" i="45"/>
  <c r="U55" i="45" s="1"/>
  <c r="L54" i="45"/>
  <c r="U54" i="45" s="1"/>
  <c r="L53" i="45"/>
  <c r="U53" i="45" s="1"/>
  <c r="L46" i="45"/>
  <c r="S46" i="45" s="1"/>
  <c r="L45" i="45"/>
  <c r="S45" i="45" s="1"/>
  <c r="L44" i="45"/>
  <c r="S44" i="45" s="1"/>
  <c r="L43" i="45"/>
  <c r="S43" i="45" s="1"/>
  <c r="L42" i="45"/>
  <c r="S42" i="45" s="1"/>
  <c r="L41" i="45"/>
  <c r="S41" i="45" s="1"/>
  <c r="L40" i="45"/>
  <c r="S40" i="45" s="1"/>
  <c r="U40" i="45" s="1"/>
  <c r="L39" i="45"/>
  <c r="U39" i="45" s="1"/>
  <c r="L38" i="45"/>
  <c r="T38" i="45" s="1"/>
  <c r="L37" i="45"/>
  <c r="U37" i="45" s="1"/>
  <c r="L36" i="45"/>
  <c r="T36" i="45" s="1"/>
  <c r="L35" i="45"/>
  <c r="U35" i="45" s="1"/>
  <c r="L34" i="45"/>
  <c r="U34" i="45" s="1"/>
  <c r="L33" i="45"/>
  <c r="U33" i="45" s="1"/>
  <c r="L32" i="45"/>
  <c r="T32" i="45" s="1"/>
  <c r="L31" i="45"/>
  <c r="S31" i="45" s="1"/>
  <c r="L30" i="45"/>
  <c r="S30" i="45" s="1"/>
  <c r="L29" i="45"/>
  <c r="S29" i="45" s="1"/>
  <c r="L28" i="45"/>
  <c r="S28" i="45" s="1"/>
  <c r="L27" i="45"/>
  <c r="S27" i="45" s="1"/>
  <c r="L26" i="45"/>
  <c r="S26" i="45" s="1"/>
  <c r="L25" i="45"/>
  <c r="U25" i="45" s="1"/>
  <c r="L24" i="45"/>
  <c r="U24" i="45" s="1"/>
  <c r="L23" i="45"/>
  <c r="U23" i="45" s="1"/>
  <c r="L22" i="45"/>
  <c r="U22" i="45" s="1"/>
  <c r="L21" i="45"/>
  <c r="U21" i="45" s="1"/>
  <c r="T20" i="45"/>
  <c r="L20" i="45"/>
  <c r="U20" i="45" s="1"/>
  <c r="L19" i="45"/>
  <c r="U19" i="45" s="1"/>
  <c r="L18" i="45"/>
  <c r="S18" i="45" s="1"/>
  <c r="L17" i="45"/>
  <c r="S17" i="45" s="1"/>
  <c r="L16" i="45"/>
  <c r="S16" i="45" s="1"/>
  <c r="L15" i="45"/>
  <c r="S15" i="45" s="1"/>
  <c r="T15" i="45" s="1"/>
  <c r="L14" i="45"/>
  <c r="S14" i="45" s="1"/>
  <c r="U14" i="45" s="1"/>
  <c r="L13" i="45"/>
  <c r="S13" i="45" s="1"/>
  <c r="L12" i="45"/>
  <c r="S12" i="45" s="1"/>
  <c r="L11" i="45"/>
  <c r="S11" i="45" s="1"/>
  <c r="L10" i="45"/>
  <c r="S10" i="45" s="1"/>
  <c r="L9" i="45"/>
  <c r="S9" i="45" s="1"/>
  <c r="L8" i="45"/>
  <c r="S8" i="45" s="1"/>
  <c r="L7" i="45"/>
  <c r="S7" i="45" s="1"/>
  <c r="L6" i="45"/>
  <c r="S6" i="45" s="1"/>
  <c r="L5" i="45"/>
  <c r="S5" i="45" s="1"/>
  <c r="L4" i="45"/>
  <c r="S4" i="45" s="1"/>
  <c r="L3" i="45"/>
  <c r="S3" i="45" s="1"/>
  <c r="L2" i="45"/>
  <c r="S2" i="45" s="1"/>
  <c r="L5" i="46" l="1"/>
  <c r="K5" i="46"/>
  <c r="U8" i="45"/>
  <c r="U46" i="45"/>
  <c r="T46" i="45"/>
  <c r="U3" i="45"/>
  <c r="U5" i="45"/>
  <c r="S36" i="45"/>
  <c r="T50" i="45"/>
  <c r="S23" i="45"/>
  <c r="T23" i="45"/>
  <c r="S57" i="45"/>
  <c r="S61" i="45"/>
  <c r="U49" i="45"/>
  <c r="T14" i="45"/>
  <c r="S32" i="45"/>
  <c r="S53" i="45"/>
  <c r="S73" i="45"/>
  <c r="S25" i="45"/>
  <c r="S20" i="45"/>
  <c r="S47" i="45"/>
  <c r="U32" i="45"/>
  <c r="U38" i="45"/>
  <c r="S34" i="45"/>
  <c r="S59" i="45"/>
  <c r="T34" i="45"/>
  <c r="U15" i="45"/>
  <c r="U36" i="45"/>
  <c r="S38" i="45"/>
  <c r="S21" i="45"/>
  <c r="T21" i="45"/>
  <c r="T25" i="45"/>
  <c r="T40" i="45"/>
  <c r="S63" i="45"/>
  <c r="S55" i="45"/>
  <c r="T55" i="45"/>
  <c r="T53" i="45"/>
  <c r="S51" i="45"/>
  <c r="U50" i="45"/>
  <c r="U41" i="45"/>
  <c r="T41" i="45"/>
  <c r="U43" i="45"/>
  <c r="T43" i="45"/>
  <c r="U44" i="45"/>
  <c r="T44" i="45"/>
  <c r="T45" i="45"/>
  <c r="U45" i="45"/>
  <c r="U42" i="45"/>
  <c r="T42" i="45"/>
  <c r="S24" i="45"/>
  <c r="S35" i="45"/>
  <c r="S39" i="45"/>
  <c r="S58" i="45"/>
  <c r="S72" i="45"/>
  <c r="T24" i="45"/>
  <c r="T35" i="45"/>
  <c r="T54" i="45"/>
  <c r="S19" i="45"/>
  <c r="S22" i="45"/>
  <c r="S33" i="45"/>
  <c r="S37" i="45"/>
  <c r="S54" i="45"/>
  <c r="S56" i="45"/>
  <c r="S60" i="45"/>
  <c r="S62" i="45"/>
  <c r="S74" i="45"/>
  <c r="T19" i="45"/>
  <c r="T22" i="45"/>
  <c r="T33" i="45"/>
  <c r="T37" i="45"/>
  <c r="T39" i="45"/>
  <c r="U19" i="44"/>
  <c r="L68" i="44"/>
  <c r="L67" i="44"/>
  <c r="L66" i="44"/>
  <c r="L64" i="44"/>
  <c r="L63" i="44"/>
  <c r="L62" i="44"/>
  <c r="L61" i="44"/>
  <c r="L60" i="44"/>
  <c r="U60" i="44" s="1"/>
  <c r="L59" i="44"/>
  <c r="L58" i="44"/>
  <c r="U58" i="44" s="1"/>
  <c r="L25" i="44"/>
  <c r="L24" i="44"/>
  <c r="L23" i="44"/>
  <c r="L22" i="44"/>
  <c r="L57" i="44"/>
  <c r="L56" i="44"/>
  <c r="U56" i="44" s="1"/>
  <c r="L55" i="44"/>
  <c r="L54" i="44"/>
  <c r="U54" i="44" s="1"/>
  <c r="L53" i="44"/>
  <c r="L52" i="44"/>
  <c r="L51" i="44"/>
  <c r="L50" i="44"/>
  <c r="U50" i="44" s="1"/>
  <c r="L49" i="44"/>
  <c r="L48" i="44"/>
  <c r="U48" i="44" s="1"/>
  <c r="L47" i="44"/>
  <c r="L46" i="44"/>
  <c r="L45" i="44"/>
  <c r="L44" i="44"/>
  <c r="L43" i="44"/>
  <c r="L42" i="44"/>
  <c r="L41" i="44"/>
  <c r="L40" i="44"/>
  <c r="L39" i="44"/>
  <c r="U39" i="44" s="1"/>
  <c r="L38" i="44"/>
  <c r="T37" i="44"/>
  <c r="L37" i="44"/>
  <c r="U37" i="44" s="1"/>
  <c r="U36" i="44"/>
  <c r="T36" i="44"/>
  <c r="L36" i="44"/>
  <c r="L35" i="44"/>
  <c r="U35" i="44" s="1"/>
  <c r="L34" i="44"/>
  <c r="T33" i="44"/>
  <c r="L33" i="44"/>
  <c r="U33" i="44" s="1"/>
  <c r="U32" i="44"/>
  <c r="T32" i="44"/>
  <c r="L32" i="44"/>
  <c r="L31" i="44"/>
  <c r="L30" i="44"/>
  <c r="L29" i="44"/>
  <c r="L28" i="44"/>
  <c r="L27" i="44"/>
  <c r="L26" i="44"/>
  <c r="L21" i="44"/>
  <c r="L20" i="44"/>
  <c r="L19" i="44"/>
  <c r="T19" i="44" s="1"/>
  <c r="L18" i="44"/>
  <c r="L17" i="44"/>
  <c r="L16" i="44"/>
  <c r="L15" i="44"/>
  <c r="L14" i="44"/>
  <c r="L13" i="44"/>
  <c r="L12" i="44"/>
  <c r="L11" i="44"/>
  <c r="L10" i="44"/>
  <c r="L9" i="44"/>
  <c r="L8" i="44"/>
  <c r="U8" i="44" s="1"/>
  <c r="L7" i="44"/>
  <c r="L6" i="44"/>
  <c r="L5" i="44"/>
  <c r="U5" i="44" s="1"/>
  <c r="L4" i="44"/>
  <c r="L3" i="44"/>
  <c r="L2" i="44"/>
  <c r="U68" i="44" l="1"/>
  <c r="T68" i="44"/>
  <c r="S68" i="44"/>
  <c r="T25" i="44"/>
  <c r="U25" i="44"/>
  <c r="S25" i="44"/>
  <c r="S22" i="44"/>
  <c r="T22" i="44"/>
  <c r="U22" i="44"/>
  <c r="T35" i="44"/>
  <c r="T38" i="44"/>
  <c r="T21" i="44"/>
  <c r="U38" i="44"/>
  <c r="T20" i="44"/>
  <c r="U21" i="44"/>
  <c r="T34" i="44"/>
  <c r="T39" i="44"/>
  <c r="U20" i="44"/>
  <c r="U34" i="44"/>
  <c r="U57" i="44"/>
  <c r="U55" i="44"/>
  <c r="U53" i="44"/>
  <c r="U51" i="44"/>
  <c r="T51" i="44"/>
  <c r="T50" i="44"/>
  <c r="T47" i="44"/>
  <c r="U49" i="44"/>
  <c r="T49" i="44"/>
  <c r="T48" i="44"/>
  <c r="U47" i="44"/>
  <c r="U59" i="44"/>
  <c r="T59" i="44"/>
  <c r="T58" i="44"/>
  <c r="T60" i="44"/>
  <c r="U43" i="44"/>
  <c r="U41" i="44"/>
  <c r="U42" i="44"/>
  <c r="U44" i="44"/>
  <c r="U45" i="44"/>
  <c r="T45" i="44"/>
  <c r="K2" i="31"/>
  <c r="R2" i="31" s="1"/>
  <c r="K3" i="31"/>
  <c r="R3" i="31"/>
  <c r="K4" i="31"/>
  <c r="R4" i="31" s="1"/>
  <c r="K5" i="31"/>
  <c r="R5" i="31" s="1"/>
  <c r="K6" i="31"/>
  <c r="R6" i="31"/>
  <c r="K7" i="31"/>
  <c r="R7" i="31" s="1"/>
  <c r="K8" i="31"/>
  <c r="R8" i="31"/>
  <c r="K9" i="31"/>
  <c r="R9" i="31" s="1"/>
  <c r="K10" i="31"/>
  <c r="R10" i="31"/>
  <c r="K11" i="31"/>
  <c r="R11" i="31"/>
  <c r="K12" i="31"/>
  <c r="R12" i="31" s="1"/>
  <c r="K13" i="31"/>
  <c r="R13" i="31" s="1"/>
  <c r="K15" i="31"/>
  <c r="R15" i="31" s="1"/>
  <c r="K16" i="31"/>
  <c r="R16" i="31" s="1"/>
  <c r="K18" i="31"/>
  <c r="R18" i="31"/>
  <c r="K19" i="31"/>
  <c r="R19" i="31" s="1"/>
  <c r="K20" i="31"/>
  <c r="R20" i="31"/>
  <c r="K21" i="31"/>
  <c r="R21" i="31"/>
  <c r="K22" i="31"/>
  <c r="R22" i="31"/>
  <c r="K23" i="31"/>
  <c r="R23" i="31" s="1"/>
  <c r="K24" i="31"/>
  <c r="R24" i="31" s="1"/>
  <c r="K25" i="31"/>
  <c r="R25" i="31"/>
  <c r="K26" i="31"/>
  <c r="R26" i="31"/>
  <c r="K27" i="31"/>
  <c r="R27" i="31" s="1"/>
  <c r="K28" i="31"/>
  <c r="R28" i="31"/>
  <c r="K29" i="31"/>
  <c r="R29" i="31" s="1"/>
  <c r="K30" i="31"/>
  <c r="R30" i="31" s="1"/>
  <c r="K31" i="31"/>
  <c r="R31" i="31" s="1"/>
  <c r="K32" i="31"/>
  <c r="R32" i="31"/>
  <c r="K33" i="31"/>
  <c r="R33" i="31"/>
  <c r="K34" i="31"/>
  <c r="R34" i="31"/>
  <c r="K35" i="31"/>
  <c r="R35" i="31" s="1"/>
  <c r="K36" i="31"/>
  <c r="R36" i="31"/>
  <c r="S36" i="31"/>
  <c r="T36" i="31"/>
  <c r="R37" i="31"/>
  <c r="R38" i="31"/>
  <c r="K39" i="31"/>
  <c r="R39" i="31" s="1"/>
  <c r="K40" i="31"/>
  <c r="R40" i="31"/>
  <c r="K41" i="31"/>
  <c r="R41" i="31"/>
  <c r="K42" i="31"/>
  <c r="R42" i="31" s="1"/>
  <c r="K43" i="31"/>
  <c r="R43" i="31" s="1"/>
  <c r="K44" i="31"/>
  <c r="R44" i="31"/>
  <c r="K45" i="31"/>
  <c r="R45" i="31"/>
  <c r="K46" i="31"/>
  <c r="R46" i="31" s="1"/>
  <c r="K47" i="31"/>
  <c r="R47" i="31"/>
  <c r="S47" i="31" s="1"/>
  <c r="K48" i="31"/>
  <c r="R48" i="31" s="1"/>
  <c r="K49" i="31"/>
  <c r="R49" i="31"/>
  <c r="S49" i="31" s="1"/>
  <c r="K50" i="31"/>
  <c r="R50" i="31" s="1"/>
  <c r="K51" i="31"/>
  <c r="R51" i="31"/>
  <c r="S51" i="31" s="1"/>
  <c r="K52" i="31"/>
  <c r="R52" i="31"/>
  <c r="K53" i="31"/>
  <c r="R53" i="31" s="1"/>
  <c r="K54" i="31"/>
  <c r="R54" i="31"/>
  <c r="K55" i="31"/>
  <c r="R55" i="31"/>
  <c r="K56" i="31"/>
  <c r="R56" i="31"/>
  <c r="K57" i="31"/>
  <c r="R57" i="31" s="1"/>
  <c r="K58" i="31"/>
  <c r="R58" i="31" s="1"/>
  <c r="K59" i="31"/>
  <c r="R59" i="31" s="1"/>
  <c r="K60" i="31"/>
  <c r="R60" i="31"/>
  <c r="K61" i="31"/>
  <c r="R61" i="31" s="1"/>
  <c r="K62" i="31"/>
  <c r="R62" i="31"/>
  <c r="K63" i="31"/>
  <c r="R63" i="31"/>
  <c r="K64" i="31"/>
  <c r="R64" i="31"/>
  <c r="K65" i="31"/>
  <c r="R65" i="31" s="1"/>
  <c r="K66" i="31"/>
  <c r="R66" i="31"/>
  <c r="K67" i="31"/>
  <c r="R67" i="31" s="1"/>
  <c r="K68" i="31"/>
  <c r="R68" i="31" s="1"/>
  <c r="K69" i="31"/>
  <c r="R69" i="31" s="1"/>
  <c r="K70" i="31"/>
  <c r="R70" i="31"/>
  <c r="S70" i="31" s="1"/>
  <c r="K71" i="31"/>
  <c r="R71" i="31" s="1"/>
  <c r="S50" i="31" l="1"/>
  <c r="T50" i="31"/>
  <c r="S48" i="31"/>
  <c r="T48" i="31"/>
  <c r="S69" i="31"/>
  <c r="T69" i="31"/>
  <c r="S46" i="31"/>
  <c r="T46" i="31"/>
  <c r="T70" i="31"/>
  <c r="T51" i="31"/>
  <c r="T49" i="31"/>
  <c r="T47" i="31"/>
  <c r="K77" i="31"/>
  <c r="K76" i="31"/>
  <c r="R76" i="31" s="1"/>
  <c r="T76" i="31" s="1"/>
  <c r="K75" i="31"/>
  <c r="R75" i="31" s="1"/>
  <c r="R77" i="31"/>
  <c r="R74" i="31"/>
  <c r="S74" i="31" s="1"/>
  <c r="K72" i="31"/>
  <c r="R72" i="31" s="1"/>
  <c r="K73" i="31"/>
  <c r="R73" i="31" s="1"/>
  <c r="T73" i="31" s="1"/>
  <c r="K74" i="31"/>
  <c r="K2" i="43"/>
  <c r="G3" i="43"/>
  <c r="J3" i="43" s="1"/>
  <c r="G2" i="43"/>
  <c r="J2" i="43" s="1"/>
  <c r="G9" i="42"/>
  <c r="J9" i="42" s="1"/>
  <c r="G10" i="42"/>
  <c r="J10" i="42" s="1"/>
  <c r="G8" i="42"/>
  <c r="J8" i="42" s="1"/>
  <c r="G2" i="42"/>
  <c r="J2" i="42" s="1"/>
  <c r="G7" i="42"/>
  <c r="J7" i="42" s="1"/>
  <c r="G6" i="42"/>
  <c r="J6" i="42" s="1"/>
  <c r="G5" i="42"/>
  <c r="J5" i="42" s="1"/>
  <c r="G4" i="42"/>
  <c r="J4" i="42" s="1"/>
  <c r="G3" i="42"/>
  <c r="J3" i="42" s="1"/>
  <c r="G2" i="41"/>
  <c r="J2" i="41" s="1"/>
  <c r="L2" i="41" s="1"/>
  <c r="G3" i="40"/>
  <c r="J3" i="40" s="1"/>
  <c r="L3" i="40" s="1"/>
  <c r="G2" i="40"/>
  <c r="J2" i="40" s="1"/>
  <c r="G3" i="39"/>
  <c r="J3" i="39" s="1"/>
  <c r="G4" i="39"/>
  <c r="J4" i="39" s="1"/>
  <c r="G5" i="39"/>
  <c r="J5" i="39" s="1"/>
  <c r="G6" i="39"/>
  <c r="J6" i="39" s="1"/>
  <c r="G7" i="39"/>
  <c r="J7" i="39" s="1"/>
  <c r="G8" i="39"/>
  <c r="G9" i="39"/>
  <c r="J9" i="39" s="1"/>
  <c r="G10" i="39"/>
  <c r="J10" i="39" s="1"/>
  <c r="G11" i="39"/>
  <c r="G12" i="39"/>
  <c r="J12" i="39" s="1"/>
  <c r="G13" i="39"/>
  <c r="J13" i="39" s="1"/>
  <c r="G14" i="39"/>
  <c r="J14" i="39" s="1"/>
  <c r="G15" i="39"/>
  <c r="J15" i="39" s="1"/>
  <c r="G16" i="39"/>
  <c r="G17" i="39"/>
  <c r="G18" i="39"/>
  <c r="G19" i="39"/>
  <c r="G20" i="39"/>
  <c r="G21" i="39"/>
  <c r="G22" i="39"/>
  <c r="G23" i="39"/>
  <c r="J23" i="39" s="1"/>
  <c r="G24" i="39"/>
  <c r="J24" i="39" s="1"/>
  <c r="G25" i="39"/>
  <c r="G26" i="39"/>
  <c r="G27" i="39"/>
  <c r="J27" i="39" s="1"/>
  <c r="J8" i="39"/>
  <c r="J11" i="39"/>
  <c r="J16" i="39"/>
  <c r="J17" i="39"/>
  <c r="J18" i="39"/>
  <c r="J19" i="39"/>
  <c r="J20" i="39"/>
  <c r="J21" i="39"/>
  <c r="J22" i="39"/>
  <c r="J25" i="39"/>
  <c r="J26" i="39"/>
  <c r="G2" i="39"/>
  <c r="J2" i="39" s="1"/>
  <c r="K2" i="39" s="1"/>
  <c r="L23" i="39" l="1"/>
  <c r="K23" i="39"/>
  <c r="L15" i="39"/>
  <c r="K15" i="39"/>
  <c r="K7" i="39"/>
  <c r="L7" i="39"/>
  <c r="L14" i="39"/>
  <c r="K14" i="39"/>
  <c r="L6" i="39"/>
  <c r="K6" i="39"/>
  <c r="L21" i="39"/>
  <c r="K21" i="39"/>
  <c r="L13" i="39"/>
  <c r="K13" i="39"/>
  <c r="L5" i="39"/>
  <c r="K5" i="39"/>
  <c r="K20" i="39"/>
  <c r="L20" i="39"/>
  <c r="L8" i="39"/>
  <c r="K8" i="39"/>
  <c r="K12" i="39"/>
  <c r="L12" i="39"/>
  <c r="L4" i="39"/>
  <c r="K4" i="39"/>
  <c r="L26" i="39"/>
  <c r="K26" i="39"/>
  <c r="L27" i="39"/>
  <c r="K27" i="39"/>
  <c r="L25" i="39"/>
  <c r="K25" i="39"/>
  <c r="L10" i="39"/>
  <c r="K10" i="39"/>
  <c r="L22" i="39"/>
  <c r="K22" i="39"/>
  <c r="L18" i="39"/>
  <c r="K18" i="39"/>
  <c r="L9" i="39"/>
  <c r="K9" i="39"/>
  <c r="L11" i="39"/>
  <c r="K11" i="39"/>
  <c r="L19" i="39"/>
  <c r="K19" i="39"/>
  <c r="L3" i="39"/>
  <c r="K3" i="39"/>
  <c r="L17" i="39"/>
  <c r="K17" i="39"/>
  <c r="L16" i="39"/>
  <c r="K16" i="39"/>
  <c r="L24" i="39"/>
  <c r="K24" i="39"/>
  <c r="S73" i="31"/>
  <c r="T72" i="31"/>
  <c r="S72" i="31"/>
  <c r="T74" i="31"/>
  <c r="K3" i="43"/>
  <c r="K2" i="41"/>
  <c r="K3" i="40"/>
  <c r="L2" i="39"/>
  <c r="J3" i="38"/>
  <c r="L3" i="38" s="1"/>
  <c r="G3" i="38"/>
  <c r="J2" i="38"/>
  <c r="G2" i="38"/>
  <c r="J3" i="37"/>
  <c r="L3" i="37" s="1"/>
  <c r="L3" i="36"/>
  <c r="G3" i="36"/>
  <c r="J3" i="36" s="1"/>
  <c r="G2" i="36"/>
  <c r="J2" i="36" s="1"/>
  <c r="L3" i="35"/>
  <c r="G3" i="35"/>
  <c r="J3" i="35" s="1"/>
  <c r="J2" i="35"/>
  <c r="G2" i="35"/>
  <c r="J4" i="34"/>
  <c r="G4" i="34"/>
  <c r="J3" i="34"/>
  <c r="G3" i="34"/>
  <c r="J2" i="34"/>
  <c r="G2" i="34"/>
  <c r="L3" i="33"/>
  <c r="J3" i="33"/>
  <c r="G3" i="33"/>
  <c r="J2" i="33"/>
  <c r="G2" i="33"/>
  <c r="L3" i="11"/>
  <c r="L3" i="32"/>
  <c r="J3" i="32"/>
  <c r="G3" i="32"/>
  <c r="J2" i="32"/>
  <c r="G2" i="32"/>
  <c r="G4" i="23"/>
  <c r="G3" i="23"/>
  <c r="J3" i="23" s="1"/>
  <c r="L48" i="9" l="1"/>
  <c r="L29" i="9" l="1"/>
  <c r="L30" i="9"/>
  <c r="L31" i="9"/>
  <c r="L32" i="9"/>
  <c r="L33" i="9"/>
  <c r="L34" i="9"/>
  <c r="L25" i="9" l="1"/>
  <c r="S25" i="9" s="1"/>
  <c r="L26" i="9"/>
  <c r="S26" i="9"/>
  <c r="G16" i="30"/>
  <c r="J16" i="30" s="1"/>
  <c r="G15" i="30"/>
  <c r="J15" i="30" s="1"/>
  <c r="G14" i="30"/>
  <c r="J14" i="30" s="1"/>
  <c r="G13" i="30"/>
  <c r="J13" i="30" s="1"/>
  <c r="G12" i="30"/>
  <c r="J12" i="30" s="1"/>
  <c r="G11" i="30"/>
  <c r="J11" i="30" s="1"/>
  <c r="G10" i="30"/>
  <c r="J10" i="30" s="1"/>
  <c r="G9" i="30"/>
  <c r="J9" i="30" s="1"/>
  <c r="G8" i="30"/>
  <c r="J8" i="30" s="1"/>
  <c r="G7" i="30"/>
  <c r="J7" i="30" s="1"/>
  <c r="G6" i="30"/>
  <c r="J6" i="30" s="1"/>
  <c r="G5" i="30"/>
  <c r="J5" i="30" s="1"/>
  <c r="G4" i="30"/>
  <c r="J4" i="30" s="1"/>
  <c r="G3" i="30"/>
  <c r="J3" i="30" s="1"/>
  <c r="G2" i="30"/>
  <c r="J2" i="30" s="1"/>
  <c r="G2" i="29"/>
  <c r="J2" i="29" s="1"/>
  <c r="G2" i="26" l="1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L49" i="9" l="1"/>
  <c r="S49" i="9" s="1"/>
  <c r="L54" i="9"/>
  <c r="S54" i="9" l="1"/>
  <c r="G3" i="25"/>
  <c r="G4" i="25"/>
  <c r="G5" i="25"/>
  <c r="G6" i="25"/>
  <c r="G7" i="25"/>
  <c r="G8" i="25"/>
  <c r="G2" i="25"/>
  <c r="J2" i="25" s="1"/>
  <c r="G3" i="24"/>
  <c r="J3" i="24" s="1"/>
  <c r="G4" i="24"/>
  <c r="J4" i="24" s="1"/>
  <c r="J2" i="24"/>
  <c r="J4" i="23"/>
  <c r="G2" i="23"/>
  <c r="G3" i="22"/>
  <c r="G4" i="22"/>
  <c r="J4" i="22" s="1"/>
  <c r="G2" i="22"/>
  <c r="J2" i="22" s="1"/>
  <c r="L7" i="25" l="1"/>
  <c r="K7" i="25"/>
  <c r="K6" i="25"/>
  <c r="L6" i="25"/>
  <c r="J3" i="22"/>
  <c r="G16" i="20"/>
  <c r="J16" i="20" s="1"/>
  <c r="G15" i="20"/>
  <c r="J15" i="20" s="1"/>
  <c r="G14" i="20"/>
  <c r="J14" i="20" s="1"/>
  <c r="G13" i="20"/>
  <c r="J13" i="20" s="1"/>
  <c r="G12" i="20"/>
  <c r="J12" i="20" s="1"/>
  <c r="G11" i="20"/>
  <c r="J11" i="20" s="1"/>
  <c r="G10" i="20"/>
  <c r="J10" i="20" s="1"/>
  <c r="G9" i="20"/>
  <c r="J9" i="20" s="1"/>
  <c r="G8" i="20"/>
  <c r="J8" i="20" s="1"/>
  <c r="G7" i="20"/>
  <c r="J7" i="20" s="1"/>
  <c r="G6" i="20"/>
  <c r="J6" i="20" s="1"/>
  <c r="G5" i="20"/>
  <c r="J5" i="20" s="1"/>
  <c r="G4" i="20"/>
  <c r="J4" i="20" s="1"/>
  <c r="G3" i="20"/>
  <c r="J3" i="20" s="1"/>
  <c r="G2" i="20"/>
  <c r="J2" i="20" s="1"/>
  <c r="G12" i="19"/>
  <c r="J12" i="19" s="1"/>
  <c r="G13" i="19"/>
  <c r="J13" i="19" s="1"/>
  <c r="G14" i="19"/>
  <c r="J14" i="19" s="1"/>
  <c r="G16" i="19"/>
  <c r="J16" i="19" s="1"/>
  <c r="G15" i="19"/>
  <c r="J15" i="19" s="1"/>
  <c r="G2" i="19"/>
  <c r="J2" i="19" s="1"/>
  <c r="G3" i="19"/>
  <c r="J3" i="19" s="1"/>
  <c r="G4" i="19"/>
  <c r="J4" i="19" s="1"/>
  <c r="G5" i="19"/>
  <c r="J5" i="19" s="1"/>
  <c r="G6" i="19"/>
  <c r="J6" i="19" s="1"/>
  <c r="G7" i="19"/>
  <c r="J7" i="19" s="1"/>
  <c r="G8" i="19"/>
  <c r="J8" i="19" s="1"/>
  <c r="G9" i="19"/>
  <c r="J9" i="19" s="1"/>
  <c r="G10" i="19"/>
  <c r="J10" i="19" s="1"/>
  <c r="G11" i="19"/>
  <c r="J11" i="19" s="1"/>
  <c r="G8" i="18"/>
  <c r="J8" i="18" s="1"/>
  <c r="G7" i="18"/>
  <c r="J7" i="18" s="1"/>
  <c r="G2" i="18"/>
  <c r="J2" i="18" s="1"/>
  <c r="G3" i="18"/>
  <c r="J3" i="18" s="1"/>
  <c r="G4" i="18"/>
  <c r="J4" i="18" s="1"/>
  <c r="G5" i="18"/>
  <c r="J5" i="18" s="1"/>
  <c r="G6" i="18"/>
  <c r="J6" i="18" s="1"/>
  <c r="G9" i="18"/>
  <c r="J9" i="18" s="1"/>
  <c r="G4" i="17"/>
  <c r="J4" i="17" s="1"/>
  <c r="G3" i="17"/>
  <c r="J3" i="17" s="1"/>
  <c r="G2" i="17"/>
  <c r="J2" i="17" s="1"/>
  <c r="J6" i="17"/>
  <c r="J7" i="17"/>
  <c r="J5" i="17"/>
  <c r="G4" i="15"/>
  <c r="J4" i="15" s="1"/>
  <c r="G2" i="15"/>
  <c r="J2" i="15" s="1"/>
  <c r="G2" i="14"/>
  <c r="J2" i="14" s="1"/>
  <c r="G4" i="13"/>
  <c r="J4" i="13" s="1"/>
  <c r="G3" i="13"/>
  <c r="J3" i="13" s="1"/>
  <c r="G2" i="13"/>
  <c r="J2" i="13" s="1"/>
  <c r="G3" i="12"/>
  <c r="G4" i="12"/>
  <c r="J4" i="12" s="1"/>
  <c r="G2" i="12"/>
  <c r="J2" i="12" s="1"/>
  <c r="G3" i="11"/>
  <c r="J3" i="11" s="1"/>
  <c r="G2" i="11"/>
  <c r="J2" i="11" s="1"/>
  <c r="J3" i="12" l="1"/>
  <c r="L53" i="9" l="1"/>
  <c r="L52" i="9"/>
  <c r="L51" i="9"/>
  <c r="L50" i="9"/>
  <c r="L47" i="9"/>
  <c r="L46" i="9"/>
  <c r="L45" i="9"/>
  <c r="L44" i="9"/>
  <c r="L43" i="9"/>
  <c r="S43" i="9" s="1"/>
  <c r="L42" i="9"/>
  <c r="S42" i="9" s="1"/>
  <c r="L41" i="9"/>
  <c r="S41" i="9" s="1"/>
  <c r="L40" i="9"/>
  <c r="S40" i="9" s="1"/>
  <c r="L39" i="9"/>
  <c r="S39" i="9" s="1"/>
  <c r="L38" i="9"/>
  <c r="S38" i="9" s="1"/>
  <c r="L37" i="9"/>
  <c r="L36" i="9"/>
  <c r="L35" i="9"/>
  <c r="L28" i="9"/>
  <c r="L27" i="9"/>
  <c r="L24" i="9"/>
  <c r="S24" i="9" s="1"/>
  <c r="L23" i="9"/>
  <c r="S23" i="9" s="1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U38" i="9" l="1"/>
  <c r="U51" i="9"/>
  <c r="U42" i="9"/>
  <c r="T42" i="9"/>
  <c r="S21" i="9"/>
  <c r="S47" i="9"/>
  <c r="S7" i="9"/>
  <c r="S50" i="9"/>
  <c r="S6" i="9"/>
  <c r="S48" i="9"/>
  <c r="U33" i="9"/>
  <c r="S33" i="9"/>
  <c r="S8" i="9"/>
  <c r="S9" i="9"/>
  <c r="U35" i="9"/>
  <c r="S35" i="9"/>
  <c r="S51" i="9"/>
  <c r="S22" i="9"/>
  <c r="S15" i="9"/>
  <c r="S2" i="9"/>
  <c r="S18" i="9"/>
  <c r="S28" i="9"/>
  <c r="U36" i="9"/>
  <c r="S36" i="9"/>
  <c r="U44" i="9"/>
  <c r="S44" i="9"/>
  <c r="S52" i="9"/>
  <c r="S13" i="9"/>
  <c r="S14" i="9"/>
  <c r="S16" i="9"/>
  <c r="U34" i="9"/>
  <c r="S34" i="9"/>
  <c r="S17" i="9"/>
  <c r="S10" i="9"/>
  <c r="S3" i="9"/>
  <c r="S11" i="9"/>
  <c r="S19" i="9"/>
  <c r="U29" i="9"/>
  <c r="S29" i="9"/>
  <c r="S37" i="9"/>
  <c r="U45" i="9"/>
  <c r="S45" i="9"/>
  <c r="S53" i="9"/>
  <c r="S5" i="9"/>
  <c r="U31" i="9"/>
  <c r="S31" i="9"/>
  <c r="U32" i="9"/>
  <c r="S32" i="9"/>
  <c r="S27" i="9"/>
  <c r="S4" i="9"/>
  <c r="S12" i="9"/>
  <c r="S20" i="9"/>
  <c r="U30" i="9"/>
  <c r="S30" i="9"/>
  <c r="U46" i="9"/>
  <c r="S46" i="9"/>
  <c r="T31" i="9"/>
  <c r="T32" i="9"/>
  <c r="T33" i="9"/>
  <c r="T34" i="9"/>
  <c r="T35" i="9"/>
  <c r="T36" i="9"/>
  <c r="T29" i="9"/>
  <c r="T45" i="9"/>
  <c r="T30" i="9"/>
  <c r="T46" i="9"/>
</calcChain>
</file>

<file path=xl/sharedStrings.xml><?xml version="1.0" encoding="utf-8"?>
<sst xmlns="http://schemas.openxmlformats.org/spreadsheetml/2006/main" count="8517" uniqueCount="1460">
  <si>
    <t>Name</t>
  </si>
  <si>
    <t>datasheet</t>
  </si>
  <si>
    <t>Note</t>
  </si>
  <si>
    <t>Life cycle phase</t>
  </si>
  <si>
    <t>Production</t>
  </si>
  <si>
    <t>Unit</t>
  </si>
  <si>
    <t>g</t>
  </si>
  <si>
    <t>Qty</t>
  </si>
  <si>
    <t>Amount</t>
  </si>
  <si>
    <t>NA</t>
  </si>
  <si>
    <t>long spring</t>
  </si>
  <si>
    <t>Reference in inventory</t>
  </si>
  <si>
    <t>P_1</t>
  </si>
  <si>
    <t>short spring</t>
  </si>
  <si>
    <t>P_2</t>
  </si>
  <si>
    <t>EI activity name</t>
  </si>
  <si>
    <t>clip</t>
  </si>
  <si>
    <t>P_3</t>
  </si>
  <si>
    <t>P_4</t>
  </si>
  <si>
    <t>P_5</t>
  </si>
  <si>
    <t>P_6</t>
  </si>
  <si>
    <t>P_7</t>
  </si>
  <si>
    <t>P_8</t>
  </si>
  <si>
    <t>black plastic holder 1</t>
  </si>
  <si>
    <t>black plastic holder 2</t>
  </si>
  <si>
    <t>black plastic holder 3</t>
  </si>
  <si>
    <t>black plastic holder 4</t>
  </si>
  <si>
    <t>black plastic holder 5</t>
  </si>
  <si>
    <t>P_9</t>
  </si>
  <si>
    <t>white plastic inside 1</t>
  </si>
  <si>
    <t>white plastic inside 2</t>
  </si>
  <si>
    <t>P_10</t>
  </si>
  <si>
    <t>yellow plastic inside</t>
  </si>
  <si>
    <t>P_11</t>
  </si>
  <si>
    <t>metallic needle</t>
  </si>
  <si>
    <t>N_1</t>
  </si>
  <si>
    <t>white plastic cover</t>
  </si>
  <si>
    <t>N_2</t>
  </si>
  <si>
    <t>Total Qty (Qty*Amount)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</si>
  <si>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</si>
  <si>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</si>
  <si>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</si>
  <si>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</si>
  <si>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</si>
  <si>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</si>
  <si>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</si>
  <si>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</si>
  <si>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</si>
  <si>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</si>
  <si>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casing part 1 (grey)</t>
  </si>
  <si>
    <t>casing part 2 (grey)</t>
  </si>
  <si>
    <t>casing part 3 (white)</t>
  </si>
  <si>
    <t>casing part 4 (transparent)</t>
  </si>
  <si>
    <t xml:space="preserve">inner plastic part 1 </t>
  </si>
  <si>
    <t>inner plastic part 2</t>
  </si>
  <si>
    <t>inner plastic part 3</t>
  </si>
  <si>
    <t>inner plastic part 4</t>
  </si>
  <si>
    <t>small spring</t>
  </si>
  <si>
    <t>casing part 5 (black)</t>
  </si>
  <si>
    <t>transparent plastic (button)</t>
  </si>
  <si>
    <t>P_12</t>
  </si>
  <si>
    <t>white plastic frame</t>
  </si>
  <si>
    <t>S_1</t>
  </si>
  <si>
    <t>transparent plastic film</t>
  </si>
  <si>
    <t>S_2</t>
  </si>
  <si>
    <t>S_3</t>
  </si>
  <si>
    <t>S_4</t>
  </si>
  <si>
    <t>S_5</t>
  </si>
  <si>
    <t>S_6</t>
  </si>
  <si>
    <t>S_7</t>
  </si>
  <si>
    <t>S_8</t>
  </si>
  <si>
    <t>non transparent plastic film 1</t>
  </si>
  <si>
    <t>non transparent plastic film 2</t>
  </si>
  <si>
    <t>transparent plastic screen</t>
  </si>
  <si>
    <t>connecting sheet</t>
  </si>
  <si>
    <t>glass display</t>
  </si>
  <si>
    <t>battery</t>
  </si>
  <si>
    <t>B_1</t>
  </si>
  <si>
    <t>EVE CR2032 3V</t>
  </si>
  <si>
    <t>transparent bag</t>
  </si>
  <si>
    <t>opaque bag</t>
  </si>
  <si>
    <t>fabric bag</t>
  </si>
  <si>
    <t>O1</t>
  </si>
  <si>
    <t>O2</t>
  </si>
  <si>
    <t>O3</t>
  </si>
  <si>
    <t>Transport</t>
  </si>
  <si>
    <t>Package</t>
  </si>
  <si>
    <t>T1</t>
  </si>
  <si>
    <t>whole package</t>
  </si>
  <si>
    <t>T2</t>
  </si>
  <si>
    <t>accu-check cardboard</t>
  </si>
  <si>
    <t>instruction set 1</t>
  </si>
  <si>
    <t>instruction set 2</t>
  </si>
  <si>
    <t>instruction set 3</t>
  </si>
  <si>
    <t>T3</t>
  </si>
  <si>
    <t>T4</t>
  </si>
  <si>
    <t>T5</t>
  </si>
  <si>
    <t>SMD capacitors 1005</t>
  </si>
  <si>
    <t>SMD capacitors 1608</t>
  </si>
  <si>
    <t>SMD resistors 1005</t>
  </si>
  <si>
    <t>SMD tantalum capacitor 3528-12</t>
  </si>
  <si>
    <t xml:space="preserve">SMD diodes </t>
  </si>
  <si>
    <t>cm2</t>
  </si>
  <si>
    <t>SMD quartz 1</t>
  </si>
  <si>
    <t>SMD quartz 2</t>
  </si>
  <si>
    <t>SMD quartz 3</t>
  </si>
  <si>
    <t>ICs</t>
  </si>
  <si>
    <t>IC1</t>
  </si>
  <si>
    <t>IC2</t>
  </si>
  <si>
    <t>IC3</t>
  </si>
  <si>
    <t>IC4</t>
  </si>
  <si>
    <t>unit</t>
  </si>
  <si>
    <t>From Excel from EIME</t>
  </si>
  <si>
    <t xml:space="preserve"> </t>
  </si>
  <si>
    <t>CC2541/ F256/ TI368/ APV2/ G4</t>
  </si>
  <si>
    <t>SN/ 1506003/ TI391/ AHXY</t>
  </si>
  <si>
    <t>TV5K8</t>
  </si>
  <si>
    <t>Applicator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</si>
  <si>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</si>
  <si>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</si>
  <si>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</si>
  <si>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</si>
  <si>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</si>
  <si>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</si>
  <si>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</si>
  <si>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</si>
  <si>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</si>
  <si>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</si>
  <si>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</si>
  <si>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blue plastic</t>
  </si>
  <si>
    <t>dark grey plastic</t>
  </si>
  <si>
    <t>lighter grey plastic</t>
  </si>
  <si>
    <t>light grey plastic</t>
  </si>
  <si>
    <t>inner plastic part 1</t>
  </si>
  <si>
    <t>transparent plastic</t>
  </si>
  <si>
    <t>spring</t>
  </si>
  <si>
    <t>hard needle</t>
  </si>
  <si>
    <t>CGM</t>
  </si>
  <si>
    <t>S1</t>
  </si>
  <si>
    <t>casing  top</t>
  </si>
  <si>
    <t>casing  bottom</t>
  </si>
  <si>
    <t>C1</t>
  </si>
  <si>
    <t>C2</t>
  </si>
  <si>
    <t>transparent soft plastic</t>
  </si>
  <si>
    <t>opaque hard plastic</t>
  </si>
  <si>
    <t>C3</t>
  </si>
  <si>
    <t>C4</t>
  </si>
  <si>
    <t>C5</t>
  </si>
  <si>
    <t>yellow box</t>
  </si>
  <si>
    <t>P1</t>
  </si>
  <si>
    <t>instructions set</t>
  </si>
  <si>
    <t>P2</t>
  </si>
  <si>
    <t>protective foil</t>
  </si>
  <si>
    <t>P3</t>
  </si>
  <si>
    <t>in applicator ?</t>
  </si>
  <si>
    <t>SMD resistors 2012</t>
  </si>
  <si>
    <t>C7</t>
  </si>
  <si>
    <t>C8</t>
  </si>
  <si>
    <t>E1</t>
  </si>
  <si>
    <t>E2</t>
  </si>
  <si>
    <t>E3</t>
  </si>
  <si>
    <t>battery connector 1 (metallic piece)</t>
  </si>
  <si>
    <t>battery connector 2 (metallic piece)</t>
  </si>
  <si>
    <t>battery connector 3 (metallic piece)</t>
  </si>
  <si>
    <t>push buttons</t>
  </si>
  <si>
    <t>blood reader</t>
  </si>
  <si>
    <t>battery connector</t>
  </si>
  <si>
    <t>C9</t>
  </si>
  <si>
    <t>antenna</t>
  </si>
  <si>
    <t>C10</t>
  </si>
  <si>
    <t>SMD soldering - calculated from EIME table</t>
  </si>
  <si>
    <t>SMD soldering - additionnal visually estimated</t>
  </si>
  <si>
    <t>0.01*2 + 3*0.05 (0.05 -&gt; estimation)</t>
  </si>
  <si>
    <t>SMD capacitors 0603</t>
  </si>
  <si>
    <t>SMD resistor 0603</t>
  </si>
  <si>
    <t>SMD resistor 1005</t>
  </si>
  <si>
    <t>SMD resistor 1608</t>
  </si>
  <si>
    <t>km</t>
  </si>
  <si>
    <t>zinc powder</t>
  </si>
  <si>
    <t>silver oxide powder</t>
  </si>
  <si>
    <t>External protection - up</t>
  </si>
  <si>
    <t>External protection - down</t>
  </si>
  <si>
    <t>UCLouvain custom process</t>
  </si>
  <si>
    <t>Other plastic element</t>
  </si>
  <si>
    <t>Wh</t>
  </si>
  <si>
    <t>Delivery warehouse (Merkala, Netherland) to end-user (Belgium)</t>
  </si>
  <si>
    <t>Intra-Asia travels (Truck) (mass = 0.5g)</t>
  </si>
  <si>
    <t>Intra-Asia travels (Train) (mass = 0.5g)</t>
  </si>
  <si>
    <t>Intra-Asia travels (Boat) (mass = 0.5g)</t>
  </si>
  <si>
    <t>Asia to US port (Pacific side) CNSHA to USSFO (mass = 0.5g)</t>
  </si>
  <si>
    <t>US port (Pacific side) to US production lines (mass = 0.5g)</t>
  </si>
  <si>
    <t>US production lines to US port (Atlantic side) (mass = 78,5g)</t>
  </si>
  <si>
    <t>US port (Atlantic side) to England port (Southampton) USBOY to GBSOU  (mass = 78,5g)</t>
  </si>
  <si>
    <t>England port (Southampton) to England manufacturing facility (Oxon) (mass = 78,5g)</t>
  </si>
  <si>
    <t>England manufacturing facility (Oxon) to Wisbaden (European importer) (mass = 78,5g)</t>
  </si>
  <si>
    <t>Wisbaden (European importer) to delivery warehouse (Merkala, Netherland) (mass = 103,5g)</t>
  </si>
  <si>
    <t>Comment</t>
  </si>
  <si>
    <t>Typical markets include cosmetics, pharmaceuticals, …</t>
  </si>
  <si>
    <t>...which has been printed by a black and white laser printer or a colour laser printer</t>
  </si>
  <si>
    <t>From Hischier doc - mainly composed of ceramics -&gt; SMD ceramics capa</t>
  </si>
  <si>
    <t>we need 2 layers</t>
  </si>
  <si>
    <t>l'argent est important -&gt; hot spot de la soudure</t>
  </si>
  <si>
    <t>zinc metallic à priori car zinc oxidé -&gt; blanc, ici on a besoin de custom pour modéliser ICP analysis</t>
  </si>
  <si>
    <t>highly uncertain, but most probably not a hotspot</t>
  </si>
  <si>
    <t>market for copper, cathode</t>
  </si>
  <si>
    <t>market for aluminium, wrought alloy; market for sheet rolling, aluminium; metal working, average for metal product manufacturing</t>
  </si>
  <si>
    <t>amperometric transdermal glucose biosensor</t>
  </si>
  <si>
    <t>Label</t>
  </si>
  <si>
    <t>Foreground name</t>
  </si>
  <si>
    <t>Type</t>
  </si>
  <si>
    <t>Default</t>
  </si>
  <si>
    <t>Min</t>
  </si>
  <si>
    <t>Max</t>
  </si>
  <si>
    <t>Std</t>
  </si>
  <si>
    <t>Distrib</t>
  </si>
  <si>
    <t>Description</t>
  </si>
  <si>
    <t>Values</t>
  </si>
  <si>
    <t>Weight</t>
  </si>
  <si>
    <t>TRIANGLE</t>
  </si>
  <si>
    <t>Float</t>
  </si>
  <si>
    <t>loc</t>
  </si>
  <si>
    <t>GLO</t>
  </si>
  <si>
    <t>RoW</t>
  </si>
  <si>
    <t>RER</t>
  </si>
  <si>
    <t>CN</t>
  </si>
  <si>
    <t>LCA algebraic name</t>
  </si>
  <si>
    <t>parameter</t>
  </si>
  <si>
    <t>market for acrylonitrile-butadiene-styrene copolymer</t>
  </si>
  <si>
    <t>market for steel, low-alloyed</t>
  </si>
  <si>
    <t>RAS</t>
  </si>
  <si>
    <t>transport, freight, lorry, all sizes, EURO5 to generic market for transport, freight, lorry, unspecified</t>
  </si>
  <si>
    <t>transport, freight, lorry, all sizes, EURO6 to generic market for transport, freight, lorry, unspecified</t>
  </si>
  <si>
    <t>transport, freight, sea, container ship</t>
  </si>
  <si>
    <t>market for printed paper</t>
  </si>
  <si>
    <t>market for synthetic rubber</t>
  </si>
  <si>
    <t>market group for electricity, low voltage</t>
  </si>
  <si>
    <t>transport, freight train, diesel</t>
  </si>
  <si>
    <t>market for corrugated board box</t>
  </si>
  <si>
    <t>market group for transport, freight, light commercial vehicle</t>
  </si>
  <si>
    <t>Custom process name</t>
  </si>
  <si>
    <t>market for injection moulding</t>
  </si>
  <si>
    <t>FIXED</t>
  </si>
  <si>
    <t>kg</t>
  </si>
  <si>
    <t>market for metal working, average for steel product manufacturing</t>
  </si>
  <si>
    <t>steel_spring_0</t>
  </si>
  <si>
    <t>steel_spring_1</t>
  </si>
  <si>
    <t>steel_spring_2</t>
  </si>
  <si>
    <t>wire rods/wires are reduced in diameter</t>
  </si>
  <si>
    <t>From low alloyed to wire rods</t>
  </si>
  <si>
    <t>see Hypodermic needle - Wikipedia and  https://www.visioneng.us/resources/hypodermic-needle-manufacturing/ : 304 and 316 stainless steel</t>
  </si>
  <si>
    <t>steel_piece_needle</t>
  </si>
  <si>
    <t>steel_piece_spring</t>
  </si>
  <si>
    <t>worked_steel_piece_sping</t>
  </si>
  <si>
    <t>wired_spring</t>
  </si>
  <si>
    <t>steel piece spring</t>
  </si>
  <si>
    <t>worked steel piece sping</t>
  </si>
  <si>
    <t>wired spring</t>
  </si>
  <si>
    <t>worked_piece_needle</t>
  </si>
  <si>
    <t>tubed_piece_needle</t>
  </si>
  <si>
    <t>steel piece needle</t>
  </si>
  <si>
    <t>worked piece needle</t>
  </si>
  <si>
    <t>tubed piece needle</t>
  </si>
  <si>
    <t>market for steel, chromium steel 18/8</t>
  </si>
  <si>
    <t>solderability, and enhanced electrical conductivity</t>
  </si>
  <si>
    <t>aluminium connector</t>
  </si>
  <si>
    <t>rolled connector</t>
  </si>
  <si>
    <t>plated connector</t>
  </si>
  <si>
    <t>aluminium_connector</t>
  </si>
  <si>
    <t>rolled_connector</t>
  </si>
  <si>
    <t>plated_connector</t>
  </si>
  <si>
    <t>battery_connector_0</t>
  </si>
  <si>
    <t>battery_connector_1</t>
  </si>
  <si>
    <t>battery_connector_2</t>
  </si>
  <si>
    <t>m2</t>
  </si>
  <si>
    <t>moulded_ABS_0</t>
  </si>
  <si>
    <t>moulded_ABS_1</t>
  </si>
  <si>
    <t>hard_needle_0</t>
  </si>
  <si>
    <t>hard_needle_1</t>
  </si>
  <si>
    <t>hard_needle_2</t>
  </si>
  <si>
    <t>market for metal working, average for copper product manufacturing</t>
  </si>
  <si>
    <t>market for copper, anode</t>
  </si>
  <si>
    <t>market for wire drawing, copper</t>
  </si>
  <si>
    <t>market for tin plating, pieces</t>
  </si>
  <si>
    <t>market for sheet rolling, aluminium</t>
  </si>
  <si>
    <t>market for anodising, aluminium sheet</t>
  </si>
  <si>
    <t>copper antenna</t>
  </si>
  <si>
    <t>worked antenna</t>
  </si>
  <si>
    <t>wired antenna</t>
  </si>
  <si>
    <t>copper_antenna</t>
  </si>
  <si>
    <t>worked_antenna</t>
  </si>
  <si>
    <t>wired_antenna</t>
  </si>
  <si>
    <t>sticker</t>
  </si>
  <si>
    <t>market for melamine urea formaldehyde adhesive</t>
  </si>
  <si>
    <t>market for silver</t>
  </si>
  <si>
    <t>Ag</t>
  </si>
  <si>
    <t>Ag_in_zinc_powder</t>
  </si>
  <si>
    <t>market for indium</t>
  </si>
  <si>
    <t>In</t>
  </si>
  <si>
    <t>In_in_zinc_powder</t>
  </si>
  <si>
    <t>K</t>
  </si>
  <si>
    <t>K_in_zinc_powder</t>
  </si>
  <si>
    <t>market for potassium hydroxide</t>
  </si>
  <si>
    <t>Assumpion : KOH is used as electrolytes in batteries, hence the trace of K in the ICP analysis</t>
  </si>
  <si>
    <t>Assumpion : NaOH is used as electrolytes in batteries, hence the trace of Na in the ICP analysis</t>
  </si>
  <si>
    <t>market for sodium hydroxide, without water, in 50% solution state</t>
  </si>
  <si>
    <t>market for graphite, battery grade</t>
  </si>
  <si>
    <t>market for zinc</t>
  </si>
  <si>
    <t>The cathode is generally composed of monovalent silver oxide with added graphite to improve conductivity -&gt; maybe traces in the anode</t>
  </si>
  <si>
    <t>Na_in_zinc_powder</t>
  </si>
  <si>
    <t>Zn_in_zinc_powder</t>
  </si>
  <si>
    <t>C_in_zinc_powder</t>
  </si>
  <si>
    <t>Na</t>
  </si>
  <si>
    <t>Zn</t>
  </si>
  <si>
    <t>C</t>
  </si>
  <si>
    <t>zinc_powder_0</t>
  </si>
  <si>
    <t>zinc_powder_1</t>
  </si>
  <si>
    <t>zinc_powder_2</t>
  </si>
  <si>
    <t>zinc_powder_3</t>
  </si>
  <si>
    <t>zinc_powder_4</t>
  </si>
  <si>
    <t>zinc_powder_5</t>
  </si>
  <si>
    <t>Ag_in_silver_oxide_powder</t>
  </si>
  <si>
    <t>K_in_silver_oxide_powder</t>
  </si>
  <si>
    <t>La_in_silver_oxide_powder</t>
  </si>
  <si>
    <t>market for lanthanum oxide</t>
  </si>
  <si>
    <t>Mn_in_silver_oxide_powder</t>
  </si>
  <si>
    <t>market for manganese dioxide</t>
  </si>
  <si>
    <t>Na_in_silver_oxide_powder</t>
  </si>
  <si>
    <t>market for nickel, class 1</t>
  </si>
  <si>
    <t>Ni_in_silver_oxide_powder</t>
  </si>
  <si>
    <t>Zn_in_silver_oxide_powder</t>
  </si>
  <si>
    <t>contamination from the anode (probably)</t>
  </si>
  <si>
    <t>C_in_silver_oxide_powder</t>
  </si>
  <si>
    <t>silver_oxide_powder_0</t>
  </si>
  <si>
    <t>silver_oxide_powder_1</t>
  </si>
  <si>
    <t>silver_oxide_powder_2</t>
  </si>
  <si>
    <t>silver_oxide_powder_3</t>
  </si>
  <si>
    <t>silver_oxide_powder_4</t>
  </si>
  <si>
    <t>silver_oxide_powder_5</t>
  </si>
  <si>
    <t>silver_oxide_powder_6</t>
  </si>
  <si>
    <t>silver_oxide_powder_7</t>
  </si>
  <si>
    <t>Ag_in_external_protection_up</t>
  </si>
  <si>
    <t>market for aluminium, wrought alloy</t>
  </si>
  <si>
    <t>Al_in_external_protection_up</t>
  </si>
  <si>
    <t>market for cobalt</t>
  </si>
  <si>
    <t>Co_in_external_protection_up</t>
  </si>
  <si>
    <t>market for chromium</t>
  </si>
  <si>
    <t>Cr_in_external_protection_up</t>
  </si>
  <si>
    <t>Cu_in_external_protection_up</t>
  </si>
  <si>
    <t>Fe_in_external_protection_up</t>
  </si>
  <si>
    <t>market for cast iron</t>
  </si>
  <si>
    <t>Al</t>
  </si>
  <si>
    <t>Co</t>
  </si>
  <si>
    <t>Cr</t>
  </si>
  <si>
    <t>Cu</t>
  </si>
  <si>
    <t>Fe</t>
  </si>
  <si>
    <t>rolled external protection</t>
  </si>
  <si>
    <t>worked external protection</t>
  </si>
  <si>
    <t>Mn</t>
  </si>
  <si>
    <t>Mn_in_external_protection_up</t>
  </si>
  <si>
    <t>seems a lot to be a deposit</t>
  </si>
  <si>
    <t>market for manganese</t>
  </si>
  <si>
    <t>Mo</t>
  </si>
  <si>
    <t>market for molybdenum</t>
  </si>
  <si>
    <t>Ni</t>
  </si>
  <si>
    <t>Ni_in_external_protection_up</t>
  </si>
  <si>
    <t>Mo_in_external_protection_up</t>
  </si>
  <si>
    <t>market for silicon, electronics grade</t>
  </si>
  <si>
    <t>Si</t>
  </si>
  <si>
    <t>Si_in_external_protection_up</t>
  </si>
  <si>
    <t>market for tungsten carbide powder</t>
  </si>
  <si>
    <t>W</t>
  </si>
  <si>
    <t>W_in_external_protection_up</t>
  </si>
  <si>
    <t>Zn_in_external_protection_up</t>
  </si>
  <si>
    <t>maybe a deposit</t>
  </si>
  <si>
    <t>C_in_external_protection_up</t>
  </si>
  <si>
    <t>market for carbon black</t>
  </si>
  <si>
    <t>assumption</t>
  </si>
  <si>
    <t>rolled_external_protection_up</t>
  </si>
  <si>
    <t>worked_external_protection_up</t>
  </si>
  <si>
    <t>Ag_in_external_protection_down</t>
  </si>
  <si>
    <t>Al_in_external_protection_down</t>
  </si>
  <si>
    <t>Co_in_external_protection_down</t>
  </si>
  <si>
    <t>Cr_in_external_protection_down</t>
  </si>
  <si>
    <t>Cu_in_external_protection_down</t>
  </si>
  <si>
    <t>Fe_in_external_protection_down</t>
  </si>
  <si>
    <t>Mn_in_external_protection_down</t>
  </si>
  <si>
    <t>Mo_in_external_protection_down</t>
  </si>
  <si>
    <t>Ni_in_external_protection_down</t>
  </si>
  <si>
    <t>Si_in_external_protection_down</t>
  </si>
  <si>
    <t>W_in_external_protection_down</t>
  </si>
  <si>
    <t>Zn_in_external_protection_down</t>
  </si>
  <si>
    <t>C_in_external_protection_down</t>
  </si>
  <si>
    <t>rolled_external_protection_down</t>
  </si>
  <si>
    <t>worked_external_protection_down</t>
  </si>
  <si>
    <t>rolled aluminium</t>
  </si>
  <si>
    <t>anodized aluminium</t>
  </si>
  <si>
    <t>rolled_aluminium_sheet</t>
  </si>
  <si>
    <t>anodized_aluminium_sheet</t>
  </si>
  <si>
    <t>protective_foil_1</t>
  </si>
  <si>
    <t>protective_foil_0</t>
  </si>
  <si>
    <t>protective_foil_2</t>
  </si>
  <si>
    <t>kWh</t>
  </si>
  <si>
    <t>PWB 4L embodied energy</t>
  </si>
  <si>
    <t>PWB  4L copper amount</t>
  </si>
  <si>
    <t>PWB  4L gold amount</t>
  </si>
  <si>
    <t>PWB_ 4L_embodied_energy</t>
  </si>
  <si>
    <t>PWB_ 4L_copper_amount</t>
  </si>
  <si>
    <t>PWB_ 4L_gold_amount</t>
  </si>
  <si>
    <t>market group for electricity, medium voltage</t>
  </si>
  <si>
    <t>PWB 2L embodied energy</t>
  </si>
  <si>
    <t>PWB  2L copper amount</t>
  </si>
  <si>
    <t>PWB  2L gold amount</t>
  </si>
  <si>
    <t>PWB_ 2L_embodied_energy</t>
  </si>
  <si>
    <t>PWB_ 2L_copper_amount</t>
  </si>
  <si>
    <t>PWB_ 2L_gold_amount</t>
  </si>
  <si>
    <t>market for gold</t>
  </si>
  <si>
    <t>working electrode</t>
  </si>
  <si>
    <t>counter electrode</t>
  </si>
  <si>
    <t>reference electrode</t>
  </si>
  <si>
    <t>UNIFORM</t>
  </si>
  <si>
    <t>substrate</t>
  </si>
  <si>
    <t>biosensor_reference_electrode</t>
  </si>
  <si>
    <t>biosensor_counter_electrode</t>
  </si>
  <si>
    <t>biosensor_working_electrode</t>
  </si>
  <si>
    <t>biosensor_substrate</t>
  </si>
  <si>
    <t>substrate mass dominates</t>
  </si>
  <si>
    <t>market for polyethylene terephthalate, granulate, amorphous</t>
  </si>
  <si>
    <t>enzyme layer</t>
  </si>
  <si>
    <t>biosensor_enzyme_layer</t>
  </si>
  <si>
    <t>market for enzymes</t>
  </si>
  <si>
    <t>polyvinylpyridine polimerization</t>
  </si>
  <si>
    <t>biosensor_PV_polimerization</t>
  </si>
  <si>
    <t>polyvinylchloride production, bulk polymerisation</t>
  </si>
  <si>
    <t>conductive carbon ink</t>
  </si>
  <si>
    <t>conductive_carbon_ink</t>
  </si>
  <si>
    <t>market for graphite</t>
  </si>
  <si>
    <t>mm2 die</t>
  </si>
  <si>
    <t>poid de base : 0,01g / https://www.sciencedirect.com/science/article/pii/S0039914022008293#bib74</t>
  </si>
  <si>
    <t>La</t>
  </si>
  <si>
    <t>external_protection_up_0</t>
  </si>
  <si>
    <t>external_protection_up_1</t>
  </si>
  <si>
    <t>external_protection_up_8</t>
  </si>
  <si>
    <t>external_protection_up_2</t>
  </si>
  <si>
    <t>external_protection_up_3</t>
  </si>
  <si>
    <t>external_protection_up_4</t>
  </si>
  <si>
    <t>external_protection_up_5</t>
  </si>
  <si>
    <t>external_protection_up_6</t>
  </si>
  <si>
    <t>external_protection_up_7</t>
  </si>
  <si>
    <t>external_protection_up_9</t>
  </si>
  <si>
    <t>external_protection_up_10</t>
  </si>
  <si>
    <t>external_protection_up_11</t>
  </si>
  <si>
    <t>external_protection_up_12</t>
  </si>
  <si>
    <t>external_protection_up_13</t>
  </si>
  <si>
    <t>external_protection_up_14</t>
  </si>
  <si>
    <t>external_protection_down_0</t>
  </si>
  <si>
    <t>external_protection_down_1</t>
  </si>
  <si>
    <t>external_protection_down_6</t>
  </si>
  <si>
    <t>external_protection_down_2</t>
  </si>
  <si>
    <t>external_protection_down_3</t>
  </si>
  <si>
    <t>external_protection_down_4</t>
  </si>
  <si>
    <t>external_protection_down_5</t>
  </si>
  <si>
    <t>external_protection_down_7</t>
  </si>
  <si>
    <t>external_protection_down_8</t>
  </si>
  <si>
    <t>external_protection_down_9</t>
  </si>
  <si>
    <t>external_protection_down_10</t>
  </si>
  <si>
    <t>external_protection_down_11</t>
  </si>
  <si>
    <t>external_protection_down_12</t>
  </si>
  <si>
    <t>external_protection_down_13</t>
  </si>
  <si>
    <t>external_protection_down_14</t>
  </si>
  <si>
    <t>market for sheet rolling, chromium steel</t>
  </si>
  <si>
    <t>market for wire drawing, steel</t>
  </si>
  <si>
    <t>process_moulded_ABS</t>
  </si>
  <si>
    <t>process_steel_spring</t>
  </si>
  <si>
    <t>process_hard_needle</t>
  </si>
  <si>
    <t>process_biosensor</t>
  </si>
  <si>
    <t>process_protective_foil</t>
  </si>
  <si>
    <t>process_battery_connector</t>
  </si>
  <si>
    <t>process_antenna</t>
  </si>
  <si>
    <t>process_zinc_powder</t>
  </si>
  <si>
    <t>process_silver_oxide_powder</t>
  </si>
  <si>
    <t>process_ext_protection_down</t>
  </si>
  <si>
    <t>process_ext_protection_up</t>
  </si>
  <si>
    <t>Sub-assemblies 2</t>
  </si>
  <si>
    <t>modified</t>
  </si>
  <si>
    <t>printed wiring board production, for surface mounting, Pb free surface</t>
  </si>
  <si>
    <t>electricity, medium voltage</t>
  </si>
  <si>
    <t>copper, cathode</t>
  </si>
  <si>
    <t>gold</t>
  </si>
  <si>
    <t xml:space="preserve"> chrome-extension://efaidnbmnnnibpcajpcglclefindmkaj/https://www.javanelec.com/stfiles/getappdocument/1/true/7dbf5a83-2646-43a7-9c6c-20e634b20a56.pdf</t>
  </si>
  <si>
    <t xml:space="preserve"> chrome-extension://efaidnbmnnnibpcajpcglclefindmkaj/https://www.ti.com/lit/ds/symlink/rf430frl152h.pdf?ts=1736725860982&amp;ref_url=https%253A%252F%252Fwww.ti.com%252Fproduct%252FRF430FRL152H</t>
  </si>
  <si>
    <t>RF430 (grand) QFN</t>
  </si>
  <si>
    <t>EM9304 (petit), ref from ifixit, CSP WLP</t>
  </si>
  <si>
    <t>process_IC1_0</t>
  </si>
  <si>
    <t>process_IC1_1</t>
  </si>
  <si>
    <t>process_IC1_2</t>
  </si>
  <si>
    <t>process_IC1_3</t>
  </si>
  <si>
    <t>process_IC1_4</t>
  </si>
  <si>
    <t>process_IC1_5</t>
  </si>
  <si>
    <t>process_IC1_6</t>
  </si>
  <si>
    <t>process_IC1_7</t>
  </si>
  <si>
    <t>process_IC1_8</t>
  </si>
  <si>
    <t>process_IC1_9</t>
  </si>
  <si>
    <t>process_IC1_10</t>
  </si>
  <si>
    <t>process_IC1_11</t>
  </si>
  <si>
    <t>process_IC1_12</t>
  </si>
  <si>
    <t>process_IC1_13</t>
  </si>
  <si>
    <t>process_IC1_14</t>
  </si>
  <si>
    <t>process_IC1_15</t>
  </si>
  <si>
    <t>market for chemical, organic</t>
  </si>
  <si>
    <t>market for electronic component factory</t>
  </si>
  <si>
    <t>market for epoxy resin insulator, SiO2</t>
  </si>
  <si>
    <t>market for epoxy resin, liquid</t>
  </si>
  <si>
    <t>market for glass fibre reinforced plastic, polyamide, injection moulded</t>
  </si>
  <si>
    <t>market group for heat, district or industrial, other than natural gas</t>
  </si>
  <si>
    <t>market for lead</t>
  </si>
  <si>
    <t>market for tin</t>
  </si>
  <si>
    <t>market for wafer, fabricated, for integrated circuit</t>
  </si>
  <si>
    <t>MJ</t>
  </si>
  <si>
    <t>1/0,018 = 55,55</t>
  </si>
  <si>
    <t>Uncertain, ecoinvent tends to provide an upper bound for Ics -&gt; the correct value must be in between 0 and the EI value</t>
  </si>
  <si>
    <t>Sub-assemblies 3</t>
  </si>
  <si>
    <t>IC chemical organic</t>
  </si>
  <si>
    <t>IC_chemical_organic</t>
  </si>
  <si>
    <t>IC copper</t>
  </si>
  <si>
    <t>IC_copper</t>
  </si>
  <si>
    <t>IC electricity backend</t>
  </si>
  <si>
    <t>IC_electricity_backend</t>
  </si>
  <si>
    <t>IC factory</t>
  </si>
  <si>
    <t>IC_factory</t>
  </si>
  <si>
    <t>IC epoxy resin</t>
  </si>
  <si>
    <t>IC_epoxy_resin</t>
  </si>
  <si>
    <t>IC epoxy resin liquid RER</t>
  </si>
  <si>
    <t>IC_epoxy_resin_liquid_RER</t>
  </si>
  <si>
    <t>IC epoxy resin liquid RoW</t>
  </si>
  <si>
    <t>IC_epoxy_resin_liquid_RoW</t>
  </si>
  <si>
    <t>IC glass fibre</t>
  </si>
  <si>
    <t>IC_glass_fibre</t>
  </si>
  <si>
    <t>IC gold</t>
  </si>
  <si>
    <t>IC_gold</t>
  </si>
  <si>
    <t>IC heat</t>
  </si>
  <si>
    <t>IC_heat</t>
  </si>
  <si>
    <t>IC lead</t>
  </si>
  <si>
    <t>IC_lead</t>
  </si>
  <si>
    <t>IC nickel</t>
  </si>
  <si>
    <t>IC_nickel</t>
  </si>
  <si>
    <t>IC silver</t>
  </si>
  <si>
    <t>IC_silver</t>
  </si>
  <si>
    <t>IC tin</t>
  </si>
  <si>
    <t>IC_tin</t>
  </si>
  <si>
    <t>IC wafer</t>
  </si>
  <si>
    <t>IC_wafer</t>
  </si>
  <si>
    <t>IC zinc</t>
  </si>
  <si>
    <t>IC_zinc</t>
  </si>
  <si>
    <t>wafer production, fabricated, for integrated circuit</t>
  </si>
  <si>
    <t>process_IC_frontend_0</t>
  </si>
  <si>
    <t>process_IC_backend_0</t>
  </si>
  <si>
    <t>process_IC_backend_1</t>
  </si>
  <si>
    <t>process_IC_backend_2</t>
  </si>
  <si>
    <t>process_IC_backend_3</t>
  </si>
  <si>
    <t>process_IC_backend_4</t>
  </si>
  <si>
    <t>process_IC_backend_5</t>
  </si>
  <si>
    <t>process_IC_backend_6</t>
  </si>
  <si>
    <t>process_IC_backend_7</t>
  </si>
  <si>
    <t>process_IC_backend_8</t>
  </si>
  <si>
    <t>process_IC_backend_9</t>
  </si>
  <si>
    <t>process_IC_backend_10</t>
  </si>
  <si>
    <t>process_IC_backend_11</t>
  </si>
  <si>
    <t>process_IC_backend_12</t>
  </si>
  <si>
    <t>process_IC_backend_13</t>
  </si>
  <si>
    <t>process_IC_backend_15</t>
  </si>
  <si>
    <t>IC1 frontend</t>
  </si>
  <si>
    <t>IC1 backend</t>
  </si>
  <si>
    <t>IC2 frontend</t>
  </si>
  <si>
    <t>IC2 backend</t>
  </si>
  <si>
    <t>process_IC_frontend</t>
  </si>
  <si>
    <t>process_IC_backend</t>
  </si>
  <si>
    <t>WLP -&gt; no package</t>
  </si>
  <si>
    <t>best guess = our guess, but *2 /2 for max min</t>
  </si>
  <si>
    <t>very hard to estimate -&gt; uniform distribution, visually estimated</t>
  </si>
  <si>
    <t>QFN package -&gt; using EI assumptions for modelling the package</t>
  </si>
  <si>
    <t>plus/minus 10% for Min and Max cases (error when measuring)</t>
  </si>
  <si>
    <t>0.028 (Ah) *1.55 (V) = 0,0434 Wh encapsulated, The ratio between the PED for the production of this coincell battery and its capacity is around 100-150</t>
  </si>
  <si>
    <t>Unit (for Qty)</t>
  </si>
  <si>
    <t>Amount (conversion to EI)</t>
  </si>
  <si>
    <t>Total Qty fo EI (Qty*Amount)</t>
  </si>
  <si>
    <t xml:space="preserve">EPA 2010 is the standard for the majority of Freightliner trucks on the road today in US, Euro 6 ≈ EPA 2010+, half distance from (37.768865, -122.420352) to (41.789337, -73.998812) </t>
  </si>
  <si>
    <t>Uncertainty for distances with sea routes : +- 20% from estimation</t>
  </si>
  <si>
    <t>Distances are roughly estimated between two bounds (typ/2; typ*2) (but no consequences on the analysis actually)</t>
  </si>
  <si>
    <t>Uncertainty for distances : +- 20% from typical case</t>
  </si>
  <si>
    <t>not sure of the port in england -&gt; guess, from (50.90775214606512, -1.4027251381702694) to (51.78553952581447, -1.496703930501859)</t>
  </si>
  <si>
    <t>Uncertainty for max distance : + 20% from typical case</t>
  </si>
  <si>
    <t>Sub-assemblies 1</t>
  </si>
  <si>
    <t>Sub-assemblies 4</t>
  </si>
  <si>
    <t>A log Devices/ AD80/001Z/ -0/ 6410620/ KOREA</t>
  </si>
  <si>
    <t>cgm_0</t>
  </si>
  <si>
    <t>cgm_1</t>
  </si>
  <si>
    <t>cgm_2</t>
  </si>
  <si>
    <t>cgm_3</t>
  </si>
  <si>
    <t>cgm_4</t>
  </si>
  <si>
    <t>cgm_5</t>
  </si>
  <si>
    <t>cgm_6</t>
  </si>
  <si>
    <t>cgm_7</t>
  </si>
  <si>
    <t>cgm_8</t>
  </si>
  <si>
    <t>cgm_9</t>
  </si>
  <si>
    <t>cgm_10</t>
  </si>
  <si>
    <t>cgm_11</t>
  </si>
  <si>
    <t>cgm_12</t>
  </si>
  <si>
    <t>cgm_13</t>
  </si>
  <si>
    <t>cgm_14</t>
  </si>
  <si>
    <t>cgm_15</t>
  </si>
  <si>
    <t>cgm_16</t>
  </si>
  <si>
    <t>cgm_17</t>
  </si>
  <si>
    <t>cgm_18</t>
  </si>
  <si>
    <t>cgm_19</t>
  </si>
  <si>
    <t>cgm_20</t>
  </si>
  <si>
    <t>cgm_21</t>
  </si>
  <si>
    <t>cgm_22</t>
  </si>
  <si>
    <t>cgm_23</t>
  </si>
  <si>
    <t>cgm_24</t>
  </si>
  <si>
    <t>cgm_25</t>
  </si>
  <si>
    <t>cgm_26</t>
  </si>
  <si>
    <t>cgm_27</t>
  </si>
  <si>
    <t>cgm_28</t>
  </si>
  <si>
    <t>cgm_29</t>
  </si>
  <si>
    <t>cgm_30</t>
  </si>
  <si>
    <t>cgm_31</t>
  </si>
  <si>
    <t>cgm_32</t>
  </si>
  <si>
    <t>cgm_33</t>
  </si>
  <si>
    <t>cgm_34</t>
  </si>
  <si>
    <t>cgm_35</t>
  </si>
  <si>
    <t>cgm_36</t>
  </si>
  <si>
    <t>cgm_37</t>
  </si>
  <si>
    <t>cgm_38</t>
  </si>
  <si>
    <t>cgm_39</t>
  </si>
  <si>
    <t>cgm_40</t>
  </si>
  <si>
    <t>cgm_41</t>
  </si>
  <si>
    <t>cgm_42</t>
  </si>
  <si>
    <t>cgm_43</t>
  </si>
  <si>
    <t>cgm_44</t>
  </si>
  <si>
    <t>cgm_45</t>
  </si>
  <si>
    <t>cgm_46</t>
  </si>
  <si>
    <t>cgm_47</t>
  </si>
  <si>
    <t>cgm_48</t>
  </si>
  <si>
    <t>cgm_49</t>
  </si>
  <si>
    <t>cgm_50</t>
  </si>
  <si>
    <t>cgm_51</t>
  </si>
  <si>
    <t>cgm_52</t>
  </si>
  <si>
    <t>prick_0</t>
  </si>
  <si>
    <t>prick_1</t>
  </si>
  <si>
    <t>prick_2</t>
  </si>
  <si>
    <t>prick_3</t>
  </si>
  <si>
    <t>prick_4</t>
  </si>
  <si>
    <t>prick_5</t>
  </si>
  <si>
    <t>prick_6</t>
  </si>
  <si>
    <t>prick_7</t>
  </si>
  <si>
    <t>prick_8</t>
  </si>
  <si>
    <t>prick_9</t>
  </si>
  <si>
    <t>prick_10</t>
  </si>
  <si>
    <t>prick_11</t>
  </si>
  <si>
    <t>prick_12</t>
  </si>
  <si>
    <t>prick_13</t>
  </si>
  <si>
    <t>prick_14</t>
  </si>
  <si>
    <t>prick_15</t>
  </si>
  <si>
    <t>prick_16</t>
  </si>
  <si>
    <t>prick_17</t>
  </si>
  <si>
    <t>prick_18</t>
  </si>
  <si>
    <t>prick_19</t>
  </si>
  <si>
    <t>prick_20</t>
  </si>
  <si>
    <t>prick_21</t>
  </si>
  <si>
    <t>prick_22</t>
  </si>
  <si>
    <t>prick_23</t>
  </si>
  <si>
    <t>prick_24</t>
  </si>
  <si>
    <t>prick_25</t>
  </si>
  <si>
    <t>prick_26</t>
  </si>
  <si>
    <t>prick_27</t>
  </si>
  <si>
    <t>prick_28</t>
  </si>
  <si>
    <t>prick_29</t>
  </si>
  <si>
    <t>prick_30</t>
  </si>
  <si>
    <t>prick_31</t>
  </si>
  <si>
    <t>prick_32</t>
  </si>
  <si>
    <t>prick_33</t>
  </si>
  <si>
    <t>prick_34</t>
  </si>
  <si>
    <t>prick_35</t>
  </si>
  <si>
    <t>prick_36</t>
  </si>
  <si>
    <t>prick_37</t>
  </si>
  <si>
    <t>prick_38</t>
  </si>
  <si>
    <t>prick_39</t>
  </si>
  <si>
    <t>prick_40</t>
  </si>
  <si>
    <t>prick_41</t>
  </si>
  <si>
    <t>prick_42</t>
  </si>
  <si>
    <t>prick_43</t>
  </si>
  <si>
    <t>prick_44</t>
  </si>
  <si>
    <t>prick_45</t>
  </si>
  <si>
    <t>prick_46</t>
  </si>
  <si>
    <t>prick_47</t>
  </si>
  <si>
    <t>prick_48</t>
  </si>
  <si>
    <t>prick_49</t>
  </si>
  <si>
    <t>prick_50</t>
  </si>
  <si>
    <t>prick_51</t>
  </si>
  <si>
    <t>prick_52</t>
  </si>
  <si>
    <t>prick_53</t>
  </si>
  <si>
    <t>prick_54</t>
  </si>
  <si>
    <t>prick_55</t>
  </si>
  <si>
    <t>prick_56</t>
  </si>
  <si>
    <t>prick_57</t>
  </si>
  <si>
    <t>prick_58</t>
  </si>
  <si>
    <t>prick_59</t>
  </si>
  <si>
    <t>prick_60</t>
  </si>
  <si>
    <t>prick_61</t>
  </si>
  <si>
    <t>prick_62</t>
  </si>
  <si>
    <t>prick_63</t>
  </si>
  <si>
    <t>prick_64</t>
  </si>
  <si>
    <t>IC3 frontend</t>
  </si>
  <si>
    <t>IC3 backend</t>
  </si>
  <si>
    <t>IC4 frontend</t>
  </si>
  <si>
    <t>IC4 backend</t>
  </si>
  <si>
    <t>prick_65</t>
  </si>
  <si>
    <t>prick_66</t>
  </si>
  <si>
    <t>The material melts and shrinks away from the flame before burning. Produces black smoke and a chemical/plastic smell. Leaves behind a hard, shiny bead (melted plastic residue).</t>
  </si>
  <si>
    <t>market for solid bleached and unbleached board carton</t>
  </si>
  <si>
    <t>For this part, there's just the letters PC -&gt; best guess is polycarbonate</t>
  </si>
  <si>
    <t>market for polycarbonate</t>
  </si>
  <si>
    <t>PC piece</t>
  </si>
  <si>
    <t>moulding PC plastic</t>
  </si>
  <si>
    <t>PC_piece</t>
  </si>
  <si>
    <t>moulding_PC_plastic</t>
  </si>
  <si>
    <t>process_moulded_PC_0</t>
  </si>
  <si>
    <t>process_moulded_PC_1</t>
  </si>
  <si>
    <t>1,006 because of losses, +10% -&gt; for worst case</t>
  </si>
  <si>
    <t>process_moulded_polycarbonate</t>
  </si>
  <si>
    <t>Same color and texture as A2</t>
  </si>
  <si>
    <t>PP piece</t>
  </si>
  <si>
    <t>moulding  PP plastic</t>
  </si>
  <si>
    <t>moulding_ PP_plastic</t>
  </si>
  <si>
    <t>PP_piece</t>
  </si>
  <si>
    <t>market for polyethylene, low density, granulate</t>
  </si>
  <si>
    <t>process_moulded_polypropylene</t>
  </si>
  <si>
    <t>market for sheet rolling, steel</t>
  </si>
  <si>
    <t>process_steel_sheet_parts</t>
  </si>
  <si>
    <t>process_steel_sheet_parts_0</t>
  </si>
  <si>
    <t>process_steel_sheet_parts_1</t>
  </si>
  <si>
    <t>process_steel_sheet_parts_2</t>
  </si>
  <si>
    <t>steel piece for sheet</t>
  </si>
  <si>
    <t>steel sheet</t>
  </si>
  <si>
    <t>steel_piece_for_sheet</t>
  </si>
  <si>
    <t>steel_sheet</t>
  </si>
  <si>
    <t>worked steel piece for sheet</t>
  </si>
  <si>
    <t>worked_steel_piece_for_sheet</t>
  </si>
  <si>
    <t>written "ABS" on it</t>
  </si>
  <si>
    <t>very similar to p7</t>
  </si>
  <si>
    <t>practitionner assumption</t>
  </si>
  <si>
    <t>POM piece</t>
  </si>
  <si>
    <t>POM_piece</t>
  </si>
  <si>
    <t>moulding POM plastic</t>
  </si>
  <si>
    <t>moulding_POM_plastic</t>
  </si>
  <si>
    <t>process_moulded_POM_0</t>
  </si>
  <si>
    <t>process_moulded_POM_1</t>
  </si>
  <si>
    <t>market for formaldehyde</t>
  </si>
  <si>
    <t>written POM on it -&gt; for Polyoxymethylene, see https://en.wikipedia.org/wiki/Polyoxymethylene, POM unavailable in EI -&gt; using PC as a proxy</t>
  </si>
  <si>
    <t>very similar to P6 (= POM), POM unavailable in EI -&gt; using PC as a proxy</t>
  </si>
  <si>
    <r>
      <t>Differences with polyethylene are that </t>
    </r>
    <r>
      <rPr>
        <sz val="11"/>
        <color rgb="FF040C28"/>
        <rFont val="Arial"/>
        <family val="2"/>
      </rPr>
      <t xml:space="preserve">polypropylene is lighter and more resistant to high temperatures, abrasive agents and chemical solvents. PP is also easy to colour and mould. PP is stiffer -&gt; N2 softer than A6, assumption, this  one is PE and A7 PP. </t>
    </r>
  </si>
  <si>
    <r>
      <t>Differences with polyethylene are that </t>
    </r>
    <r>
      <rPr>
        <sz val="11"/>
        <color rgb="FF040C28"/>
        <rFont val="Arial"/>
        <family val="2"/>
      </rPr>
      <t xml:space="preserve">polypropylene is lighter and more resistant to high temperatures, abrasive agents and chemical solvents. PP is also easy to colour and mould. PP is stiffer -&gt; N2 softer than A7, assumption, this  one is PP. </t>
    </r>
  </si>
  <si>
    <t>market for polypropylene, granulate</t>
  </si>
  <si>
    <t>process_moulded_polypropylene_0</t>
  </si>
  <si>
    <t>process_moulded_polypropylene_1</t>
  </si>
  <si>
    <t>PE piece</t>
  </si>
  <si>
    <t>PE_piece</t>
  </si>
  <si>
    <t>moulding  PE plastic</t>
  </si>
  <si>
    <t>moulding_ PE_plastic</t>
  </si>
  <si>
    <t>process_moulded_polyethylene</t>
  </si>
  <si>
    <t>process_moulded_polyethylene_0</t>
  </si>
  <si>
    <t>process_moulded_polyethylene_1</t>
  </si>
  <si>
    <t>plastic piece ABS</t>
  </si>
  <si>
    <t>moulding plastic ABS</t>
  </si>
  <si>
    <t>plastic_piece_ABS</t>
  </si>
  <si>
    <t>moulding plastic_ABS</t>
  </si>
  <si>
    <t>practionner assumption</t>
  </si>
  <si>
    <t>The transport package is allocated 100% to one and 100% to the other</t>
  </si>
  <si>
    <t>HDPE piece</t>
  </si>
  <si>
    <t>extrusion HDPE</t>
  </si>
  <si>
    <t>HDPE_piece</t>
  </si>
  <si>
    <t>extrusion_HDPE</t>
  </si>
  <si>
    <t>plus 10% -&gt; for worst case (assumption), The extrusion process is employed to create the plastic film used in plastic bags</t>
  </si>
  <si>
    <t>market for extrusion, plastic film</t>
  </si>
  <si>
    <t>market for polyethylene, high density, granulate</t>
  </si>
  <si>
    <t>HDPE written on the plastic</t>
  </si>
  <si>
    <t>process_plastic_bag_HDPE</t>
  </si>
  <si>
    <t>process_plastic_bag_HDPE_0</t>
  </si>
  <si>
    <t>process_plastic_bag_HDPE_1</t>
  </si>
  <si>
    <t>LDPE piece</t>
  </si>
  <si>
    <t>extrusion LDPE</t>
  </si>
  <si>
    <t>LDPE_piece</t>
  </si>
  <si>
    <t>extrusion_LDPE</t>
  </si>
  <si>
    <t>process_plastic_bag_LDPE_0</t>
  </si>
  <si>
    <t>process_plastic_bag_LDPE_1</t>
  </si>
  <si>
    <t>process_plastic_bag_LDPE</t>
  </si>
  <si>
    <t>more flexible than O1 -&gt; assumption LDPE</t>
  </si>
  <si>
    <t>visually estimated</t>
  </si>
  <si>
    <t>prick_67</t>
  </si>
  <si>
    <t>prick_68</t>
  </si>
  <si>
    <t>prick_69</t>
  </si>
  <si>
    <t>This is a proxy underestimating the impacts, The chosen dataset (EI activity) should be used in combination with the materials used for the production of the component, but we don't have a clear idea of the materials inside the diode.</t>
  </si>
  <si>
    <t xml:space="preserve">g </t>
  </si>
  <si>
    <t>assumption : same weight as a capacitor of similar size, best guess = our guess, but *2 /2 for max min</t>
  </si>
  <si>
    <t>This is a proxy as we needed to model an SMD tantalum capacitor</t>
  </si>
  <si>
    <t>process_quartz_oscillator</t>
  </si>
  <si>
    <t>process_quartz_oscillator_0</t>
  </si>
  <si>
    <t>process_quartz_oscillator_1</t>
  </si>
  <si>
    <t>process_quartz_oscillator_2</t>
  </si>
  <si>
    <t>process_quartz_oscillator_3</t>
  </si>
  <si>
    <t>process_quartz_oscillator_4</t>
  </si>
  <si>
    <t>process_quartz_oscillator_5</t>
  </si>
  <si>
    <t>process_quartz_oscillator_6</t>
  </si>
  <si>
    <t>process_quartz_oscillator_7</t>
  </si>
  <si>
    <t>process_quartz_oscillator_8</t>
  </si>
  <si>
    <t>process_quartz_oscillator_9</t>
  </si>
  <si>
    <t>process_quartz_oscillator_10</t>
  </si>
  <si>
    <t>process_quartz_oscillator_11</t>
  </si>
  <si>
    <t>process_quartz_oscillator_12</t>
  </si>
  <si>
    <t>process_quartz_oscillator_13</t>
  </si>
  <si>
    <t>process_quartz_oscillator_14</t>
  </si>
  <si>
    <t>process_quartz_oscillator_15</t>
  </si>
  <si>
    <t>process_quartz_oscillator_16</t>
  </si>
  <si>
    <t>process_quartz_oscillator_17</t>
  </si>
  <si>
    <t>process_quartz_oscillator_18</t>
  </si>
  <si>
    <t>process_quartz_oscillator_19</t>
  </si>
  <si>
    <t>process_quartz_oscillator_20</t>
  </si>
  <si>
    <t>process_quartz_oscillator_21</t>
  </si>
  <si>
    <t>process_quartz_oscillator_22</t>
  </si>
  <si>
    <t>process_quartz_oscillator_23</t>
  </si>
  <si>
    <t>process_quartz_oscillator_24</t>
  </si>
  <si>
    <t>process_quartz_oscillator_25</t>
  </si>
  <si>
    <t>quartz_base_Alumina</t>
  </si>
  <si>
    <t>quartz_base_Silica</t>
  </si>
  <si>
    <t>quartz_base_Titanium oxide</t>
  </si>
  <si>
    <t>quartz_base_Magnesia</t>
  </si>
  <si>
    <t>quartz_base_Calcia</t>
  </si>
  <si>
    <t>quartz_base_Chromium oxide</t>
  </si>
  <si>
    <t>quartz_base_Tungsten</t>
  </si>
  <si>
    <t>quartz_base_Molybdenum</t>
  </si>
  <si>
    <t>quartz_base_Silver</t>
  </si>
  <si>
    <t>quartz_base_Copper</t>
  </si>
  <si>
    <t>quartz_base_Iron</t>
  </si>
  <si>
    <t>quartz_base_Nickel</t>
  </si>
  <si>
    <t>quartz_base_Cobalt</t>
  </si>
  <si>
    <t>quartz_base_Gold</t>
  </si>
  <si>
    <t>quartz_cover_Iron</t>
  </si>
  <si>
    <t>quartz_cover_Nickel</t>
  </si>
  <si>
    <t>quartz_cover_Cobalt</t>
  </si>
  <si>
    <t>quartz_cover_Manganese</t>
  </si>
  <si>
    <t>quartz_cover_Silicon</t>
  </si>
  <si>
    <t>quartz_cover_Carbon</t>
  </si>
  <si>
    <t>quartz_crystal_blank_Silica</t>
  </si>
  <si>
    <t>quartz_silver_silver</t>
  </si>
  <si>
    <t>quartz_silver_chromium</t>
  </si>
  <si>
    <t>quartz_adhesive_silver</t>
  </si>
  <si>
    <t>quartz base Alumina</t>
  </si>
  <si>
    <t>quartz base Silica</t>
  </si>
  <si>
    <t>quartz base Titanium oxide</t>
  </si>
  <si>
    <t>quartz base Magnesia</t>
  </si>
  <si>
    <t>quartz base Calcia</t>
  </si>
  <si>
    <t>quartz base Chromium oxide</t>
  </si>
  <si>
    <t>quartz base Tungsten</t>
  </si>
  <si>
    <t>quartz base Molybdenum</t>
  </si>
  <si>
    <t>quartz base Silver</t>
  </si>
  <si>
    <t>quartz base Copper</t>
  </si>
  <si>
    <t>quartz base Iron</t>
  </si>
  <si>
    <t>quartz base Nickel</t>
  </si>
  <si>
    <t>quartz base Cobalt</t>
  </si>
  <si>
    <t>quartz base Gold</t>
  </si>
  <si>
    <t>quartz cover Iron</t>
  </si>
  <si>
    <t>quartz cover Nickel</t>
  </si>
  <si>
    <t>quartz cover Cobalt</t>
  </si>
  <si>
    <t>quartz cover Manganese</t>
  </si>
  <si>
    <t>quartz cover Silicon</t>
  </si>
  <si>
    <t>quartz cover Carbon</t>
  </si>
  <si>
    <t>quartz crystal blank Silica</t>
  </si>
  <si>
    <t>quartz silver silver</t>
  </si>
  <si>
    <t>quartz silver chromium</t>
  </si>
  <si>
    <t>quartz adhesive silver</t>
  </si>
  <si>
    <t>market for activated silica</t>
  </si>
  <si>
    <t>market for magnesium oxide</t>
  </si>
  <si>
    <t>market for quicklime, in pieces, loose</t>
  </si>
  <si>
    <t>market for chromium oxide, flakes</t>
  </si>
  <si>
    <t>market for tungsten concentrate</t>
  </si>
  <si>
    <t>market for iron pellet</t>
  </si>
  <si>
    <t>market for silicon, metallurgical grade</t>
  </si>
  <si>
    <t>Proxy -&gt; as we don't have a clear idea on manufacturing energy, assumption : scaling factor is "area". Based on FMD found online.</t>
  </si>
  <si>
    <t>market for glass, for liquid crystal display</t>
  </si>
  <si>
    <t>backlight</t>
  </si>
  <si>
    <t>process_LCD_backlight</t>
  </si>
  <si>
    <t>market for light emitting diode</t>
  </si>
  <si>
    <t>backlight LED</t>
  </si>
  <si>
    <t>supporting PCB for LED</t>
  </si>
  <si>
    <t>backlight_LED</t>
  </si>
  <si>
    <t>supporting_PCB_for_LED</t>
  </si>
  <si>
    <t>process_LCD_backlight_0</t>
  </si>
  <si>
    <t>process_LCD_backlight_1</t>
  </si>
  <si>
    <t>manufacturing energy AgO2</t>
  </si>
  <si>
    <t>manufacturing energy Li-Ion</t>
  </si>
  <si>
    <t>prick_70</t>
  </si>
  <si>
    <t>3.7*3.4 = 12.58 cm2 -&gt; *0.1 kWh/cm2. Ercan, M., Malmodin, J., Bergmark, P., Kimfalk, E., &amp; Nilsson, E. (2016). Life cycle assessment of a smartphone. ICT for Sustainability 2016.</t>
  </si>
  <si>
    <t>Just one source, quite unknown</t>
  </si>
  <si>
    <t>initial weight : 0,07g</t>
  </si>
  <si>
    <t>market for apple</t>
  </si>
  <si>
    <t>Not modelled for now, hard to determine exact material composition and probably not a huge contribuor. Easier to attribute it a dummy process with zero value than to simply remove it.</t>
  </si>
  <si>
    <t>battery cell production, Li-ion, LiMn2O4</t>
  </si>
  <si>
    <t>process_Li_Ion_battery</t>
  </si>
  <si>
    <t>manufacturing energy for Li Ion battery</t>
  </si>
  <si>
    <t>manufacturing_energy_for_Li_Ion_battery</t>
  </si>
  <si>
    <t>process_Li_Ion_battery_0</t>
  </si>
  <si>
    <t xml:space="preserve">The ratio between the PED for the production of this coincell battery and its capacity is around 100-150, Energy for 3,03g is 1.5Wh. Manufacturing energy is not ok in EI. </t>
  </si>
  <si>
    <t>We need to modify the native EI process as manufacturing energy (100-150 times embodied energy) does not seem to be comprised.</t>
  </si>
  <si>
    <t xml:space="preserve">see Amazon -&gt; not rechargeable -&gt; LiMn204 (using rechargeable as a proxy in the DB) </t>
  </si>
  <si>
    <t>micro USB connector</t>
  </si>
  <si>
    <t>market for polyphenylene sulfide</t>
  </si>
  <si>
    <t>market for steel, chromium steel 18/8, hot rolled</t>
  </si>
  <si>
    <t>process_USB_micro_0</t>
  </si>
  <si>
    <t>process_USB_micro_5</t>
  </si>
  <si>
    <t>process_USB_micro_1</t>
  </si>
  <si>
    <t>process_USB_micro_2</t>
  </si>
  <si>
    <t>process_USB_micro_3</t>
  </si>
  <si>
    <t>process_USB_micro_4</t>
  </si>
  <si>
    <t>process_USB_micro_6</t>
  </si>
  <si>
    <t>market for brass</t>
  </si>
  <si>
    <t>USB housing (LCP-GF30)</t>
  </si>
  <si>
    <t>USB Yellow Brass 66% Unplated</t>
  </si>
  <si>
    <t>USB gold_plating_nickel</t>
  </si>
  <si>
    <t>USB gold_plating_gold</t>
  </si>
  <si>
    <t>USB palladium</t>
  </si>
  <si>
    <t>USB nickel</t>
  </si>
  <si>
    <t>USB nickel_plating_nickel</t>
  </si>
  <si>
    <t>USB stainless_steel</t>
  </si>
  <si>
    <t>USB gold_plating_cobalt</t>
  </si>
  <si>
    <t>process_USB_micro_7</t>
  </si>
  <si>
    <t>process_USB_micro_8</t>
  </si>
  <si>
    <t>USB_housing_(LCP-GF30)</t>
  </si>
  <si>
    <t>USB_Yellow_Brass_66%_Unplated</t>
  </si>
  <si>
    <t>USB_gold_plating_cobalt</t>
  </si>
  <si>
    <t>USB_gold_plating_nickel</t>
  </si>
  <si>
    <t>USB_gold_plating_gold</t>
  </si>
  <si>
    <t>USB_palladium</t>
  </si>
  <si>
    <t>USB_nickel</t>
  </si>
  <si>
    <t>USB_nickel_plating_nickel</t>
  </si>
  <si>
    <t>USB_stainless_steel</t>
  </si>
  <si>
    <t>market for palladium</t>
  </si>
  <si>
    <t>process_USB_micro</t>
  </si>
  <si>
    <t>plastic in button</t>
  </si>
  <si>
    <t>metal in button</t>
  </si>
  <si>
    <t>plastic_in_button</t>
  </si>
  <si>
    <t>metal_in_button</t>
  </si>
  <si>
    <t>process_push_buttons</t>
  </si>
  <si>
    <t>assumption, same plastic as for usb micro</t>
  </si>
  <si>
    <t>same assumption as for CGM for distances BUT different weight for electronics</t>
  </si>
  <si>
    <t xml:space="preserve">same assumption as for CGM for distances BUT different weight for electronics. Weight = battery + PCB + </t>
  </si>
  <si>
    <t>Intra-Asia travels (Truck) (mass = battery + PWB = 14,3 g)</t>
  </si>
  <si>
    <t>Intra-Asia travels (Train) (mass = battery + PWB = 14,3 g)</t>
  </si>
  <si>
    <t>Intra-Asia travels (Boat) (mass = battery + PWB = 14,3 g)</t>
  </si>
  <si>
    <t>prick_71</t>
  </si>
  <si>
    <t>prick_72</t>
  </si>
  <si>
    <t>prick_73</t>
  </si>
  <si>
    <t>prick_74</t>
  </si>
  <si>
    <t>we ignore if the sea route is Cape of New Hope, Suez Canal or NEP - &gt; UNIFORM (could use discrete choice)</t>
  </si>
  <si>
    <t>Asia to Rotterdam (Boat) - CNSHA to NLRTM (mass = battery + PWB = 14,3 g)</t>
  </si>
  <si>
    <t>Rotterdam to Mannheim (truck) (mass = battery + PWB = 14,3 g)</t>
  </si>
  <si>
    <t>Mannheim to Merkala (truck) (mass = 14,3 + cardboard + instruction sets + plastics = 259 g)</t>
  </si>
  <si>
    <t>Delivery warehouse (Merkala, Netherland) to end-user (Belgium)  (259 g + package = 301,4 g)</t>
  </si>
  <si>
    <t>Float test</t>
  </si>
  <si>
    <t>Burn test</t>
  </si>
  <si>
    <t>Sink</t>
  </si>
  <si>
    <t>most probably ABS</t>
  </si>
  <si>
    <t>burn, flame, no black smoke, shrink</t>
  </si>
  <si>
    <t>best guess : PP</t>
  </si>
  <si>
    <t>burn, flame, no black smoke, shrink, flame drops</t>
  </si>
  <si>
    <t>best guess : PP, same as A5</t>
  </si>
  <si>
    <t>not done</t>
  </si>
  <si>
    <t>best guess : ABS</t>
  </si>
  <si>
    <t>melt, swell, burn but flame don't last, darken a bit</t>
  </si>
  <si>
    <t>break easily, best guess : rigid PVC</t>
  </si>
  <si>
    <t>not done, visual inspection</t>
  </si>
  <si>
    <t>burn, flame, black smoke</t>
  </si>
  <si>
    <t>burn, flame, black smoke, burn very fast</t>
  </si>
  <si>
    <t>best guess : ABS, maybe POM</t>
  </si>
  <si>
    <t>swel, no flame</t>
  </si>
  <si>
    <t>best guess : X</t>
  </si>
  <si>
    <t>visual inspection -&gt; like p7</t>
  </si>
  <si>
    <t>written POM on it</t>
  </si>
  <si>
    <t>visual inspection -&gt; like p6</t>
  </si>
  <si>
    <t>visual inspection -&gt; like p10</t>
  </si>
  <si>
    <t>burn, flame frop, no black smoke, don't get dark</t>
  </si>
  <si>
    <t>best guess : polyethylene, more smoke for PP</t>
  </si>
  <si>
    <t>written PC on it</t>
  </si>
  <si>
    <t>visual inspection -&gt; like A1</t>
  </si>
  <si>
    <t>burn fast, black smoke, flame drops</t>
  </si>
  <si>
    <t xml:space="preserve"> PC burns with difficulty -&gt; not PC, smell like plastic… -&gt; most likely transparent ABS</t>
  </si>
  <si>
    <t>no flame, just melt, no black smoke</t>
  </si>
  <si>
    <t>burned fast, black smoke</t>
  </si>
  <si>
    <t>best guess : POM or ABS</t>
  </si>
  <si>
    <t>transparent rigid plastic, most likely transparent ABS</t>
  </si>
  <si>
    <t>bend, drop, flame, black smoke, burns fast</t>
  </si>
  <si>
    <t>written HDPE on it</t>
  </si>
  <si>
    <t>best guess : transparent ABS</t>
  </si>
  <si>
    <t>caught fire easily</t>
  </si>
  <si>
    <t>visual identification, it ressembles nylon</t>
  </si>
  <si>
    <t>best guess : PET or polypropylene</t>
  </si>
  <si>
    <t>market for nylon 6</t>
  </si>
  <si>
    <t>capacitor production, for surface-mounting</t>
  </si>
  <si>
    <t>resistor production, surface-mounted</t>
  </si>
  <si>
    <t>capacitor production, tantalum-, for through-hole mounting</t>
  </si>
  <si>
    <t>diode production, auxilliaries and energy use</t>
  </si>
  <si>
    <t>solder production, paste, Sn95.5Ag3.9Cu0.6, for electronics industry</t>
  </si>
  <si>
    <t>CGM_blue_plastic</t>
  </si>
  <si>
    <t>CGM_dark_grey_plastic</t>
  </si>
  <si>
    <t>CGM_lighter_grey_plastic</t>
  </si>
  <si>
    <t>CGM_light_grey_plastic</t>
  </si>
  <si>
    <t>CGM_transparent_plastic</t>
  </si>
  <si>
    <t>CGM_inner_plastic_part_1</t>
  </si>
  <si>
    <t>CGM_inner_plastic_part_2</t>
  </si>
  <si>
    <t>CGM_inner_plastic_part_3</t>
  </si>
  <si>
    <t>CGM_inner_plastic_part_4</t>
  </si>
  <si>
    <t>CGM_spring</t>
  </si>
  <si>
    <t>CGM_hard_needle</t>
  </si>
  <si>
    <t>CGM_sticker</t>
  </si>
  <si>
    <t>CGM_casing _top</t>
  </si>
  <si>
    <t>CGM_casing_ bottom</t>
  </si>
  <si>
    <t>CGM_transparent_soft_plastic</t>
  </si>
  <si>
    <t>CGM_opaque_hard_plastic</t>
  </si>
  <si>
    <t>CGM_biosensor</t>
  </si>
  <si>
    <t>CGM_yellow_box</t>
  </si>
  <si>
    <t>CGM_instructions_set</t>
  </si>
  <si>
    <t>CGM_protective_foil</t>
  </si>
  <si>
    <t>CGM_whole_package</t>
  </si>
  <si>
    <t>CGM_IC1_frontend</t>
  </si>
  <si>
    <t>CGM_IC2_frontend</t>
  </si>
  <si>
    <t>CGM_IC1_backend</t>
  </si>
  <si>
    <t>CGM_IC2_backend</t>
  </si>
  <si>
    <t>CGM_battery_connector</t>
  </si>
  <si>
    <t>CGM_antenna</t>
  </si>
  <si>
    <t>CGM_SMD_cap_0603</t>
  </si>
  <si>
    <t>CGM_SMD_cap_1005</t>
  </si>
  <si>
    <t>CGM_SMD_cap_1608</t>
  </si>
  <si>
    <t>CGM_SMD_res_0603</t>
  </si>
  <si>
    <t>CGM_SMD_res_1005</t>
  </si>
  <si>
    <t>CGM_SMD_res_1608</t>
  </si>
  <si>
    <t>CGM_soldering</t>
  </si>
  <si>
    <t>CGM_soldering_add</t>
  </si>
  <si>
    <t>CGM_PWB</t>
  </si>
  <si>
    <t>CGM_zinc_powder</t>
  </si>
  <si>
    <t>CGM_silver_oxide_powder</t>
  </si>
  <si>
    <t>CGM_external_protection_up</t>
  </si>
  <si>
    <t>CGM_external_protection_down</t>
  </si>
  <si>
    <t>CGM_Other_plastic_element</t>
  </si>
  <si>
    <t>CGM_E_prod_bat</t>
  </si>
  <si>
    <t>CGM_T1</t>
  </si>
  <si>
    <t>CGM_T2</t>
  </si>
  <si>
    <t>CGM_T3</t>
  </si>
  <si>
    <t>CGM_T4</t>
  </si>
  <si>
    <t>CGM_T5</t>
  </si>
  <si>
    <t>CGM_T6</t>
  </si>
  <si>
    <t>CGM_T7</t>
  </si>
  <si>
    <t>CGM_T8</t>
  </si>
  <si>
    <t>CGM_T9</t>
  </si>
  <si>
    <t>CGM_T10</t>
  </si>
  <si>
    <t>CGM_T11</t>
  </si>
  <si>
    <t>PRICK_clip</t>
  </si>
  <si>
    <t>PRICK_backlight</t>
  </si>
  <si>
    <t>PRICK_PWB_4_layers</t>
  </si>
  <si>
    <t>PRICK_T1</t>
  </si>
  <si>
    <t>PRICK_T2</t>
  </si>
  <si>
    <t>PRICK_T3</t>
  </si>
  <si>
    <t>PRICK_T4</t>
  </si>
  <si>
    <t>PRICK_T5</t>
  </si>
  <si>
    <t>PRICK_T6</t>
  </si>
  <si>
    <t>PRICK_T7</t>
  </si>
  <si>
    <t>PRICK_long_spring</t>
  </si>
  <si>
    <t>PRICK_short_spring</t>
  </si>
  <si>
    <t>PRICK_black_plastic_holder_1</t>
  </si>
  <si>
    <t>PRICK_black_plastic_holder_2</t>
  </si>
  <si>
    <t>PRICK_black_plastic_holder_3</t>
  </si>
  <si>
    <t>PRICK_black_plastic_holder_4</t>
  </si>
  <si>
    <t>PRICK_black_plastic_holder_5</t>
  </si>
  <si>
    <t>PRICK_white_plastic_inside_1</t>
  </si>
  <si>
    <t>PRICK_white_plastic_inside_2</t>
  </si>
  <si>
    <t>PRICK_yellow_plastic_inside</t>
  </si>
  <si>
    <t>PRICK_transparent_plastic_(button)</t>
  </si>
  <si>
    <t>PRICK_metallic_needle</t>
  </si>
  <si>
    <t>PRICK_white_plastic_cover</t>
  </si>
  <si>
    <t>PRICK_casing_part_1_(grey)</t>
  </si>
  <si>
    <t>PRICK_casing_part_2_(grey)</t>
  </si>
  <si>
    <t>PRICK_casing_part_3_(white)</t>
  </si>
  <si>
    <t>PRICK_casing_part_4_(transparent)</t>
  </si>
  <si>
    <t>PRICK_inner_plastic_part_1_</t>
  </si>
  <si>
    <t>PRICK_inner_plastic_part_2</t>
  </si>
  <si>
    <t>PRICK_inner_plastic_part_3</t>
  </si>
  <si>
    <t>PRICK_inner_plastic_part_4</t>
  </si>
  <si>
    <t>PRICK_small_spring</t>
  </si>
  <si>
    <t>PRICK_casing_part_5_(black)</t>
  </si>
  <si>
    <t>PRICK_white_plastic_frame</t>
  </si>
  <si>
    <t>PRICK_transparent_plastic_film</t>
  </si>
  <si>
    <t>PRICK_non_transparent_plastic_film_1</t>
  </si>
  <si>
    <t>PRICK_non_transparent_plastic_film_2</t>
  </si>
  <si>
    <t>PRICK_transparent_plastic_screen</t>
  </si>
  <si>
    <t>PRICK_connecting_sheet</t>
  </si>
  <si>
    <t>PRICK_glass_display</t>
  </si>
  <si>
    <t>PRICK_manufacturing_energy_Li-Ion</t>
  </si>
  <si>
    <t>PRICK_EVE_CR2032_3V</t>
  </si>
  <si>
    <t>PRICK_transparent_bag</t>
  </si>
  <si>
    <t>PRICK_opaque_bag</t>
  </si>
  <si>
    <t>PRICK_fabric_bag</t>
  </si>
  <si>
    <t>PRICK_accu-check_cardboard</t>
  </si>
  <si>
    <t>PRICK_whole_package</t>
  </si>
  <si>
    <t>PRICK_instruction_set_1</t>
  </si>
  <si>
    <t>PRICK_instruction_set_2</t>
  </si>
  <si>
    <t>PRICK_instruction_set_3</t>
  </si>
  <si>
    <t>PRICK_SMD_capacitors_1005</t>
  </si>
  <si>
    <t>PRICK_SMD_capacitors_1608</t>
  </si>
  <si>
    <t>PRICK_SMD_resistors_1005</t>
  </si>
  <si>
    <t>PRICK_SMD_resistors_2012</t>
  </si>
  <si>
    <t>PRICK_SMD_tantalum_capacitor_3528-12</t>
  </si>
  <si>
    <t>PRICK_SMD_diodes</t>
  </si>
  <si>
    <t>PRICK_SMD_quartz_1</t>
  </si>
  <si>
    <t>PRICK_SMD_quartz_2</t>
  </si>
  <si>
    <t>PRICK_SMD_quartz_3</t>
  </si>
  <si>
    <t>PRICK_IC1_frontend</t>
  </si>
  <si>
    <t>PRICK_IC1_backend</t>
  </si>
  <si>
    <t>PRICK_IC2_frontend</t>
  </si>
  <si>
    <t>PRICK_IC2_backend</t>
  </si>
  <si>
    <t>PRICK_IC3_frontend</t>
  </si>
  <si>
    <t>PRICK_IC3_backend</t>
  </si>
  <si>
    <t>PRICK_IC4_frontend</t>
  </si>
  <si>
    <t>PRICK_IC4_backend</t>
  </si>
  <si>
    <t>PRICK_battery_connector_1_(metallic_piece)</t>
  </si>
  <si>
    <t>PRICK_battery_connector_2_(metallic_piece)</t>
  </si>
  <si>
    <t>PRICK_battery_connector_3_(metallic_piece)</t>
  </si>
  <si>
    <t>PRICK_micro_USB_connector</t>
  </si>
  <si>
    <t>PRICK_blood_reader</t>
  </si>
  <si>
    <t>PRICK_push_buttons</t>
  </si>
  <si>
    <t>PRICK_SMD_soldering_calculated_from_EIME_table</t>
  </si>
  <si>
    <t>PRICK_SMD_soldering_additionnal_visually_estimated</t>
  </si>
  <si>
    <t xml:space="preserve">If plastic cannot be identified in the six types above-mentioned, then it will be included in group number 7. The best-known plastics of this group are polycarbonates (PC) used to build strong, tough products. </t>
  </si>
  <si>
    <t>No dataset for PVC</t>
  </si>
  <si>
    <t>Uncertainty comes from unknown travelling distances</t>
  </si>
  <si>
    <t>Accu-Check</t>
  </si>
  <si>
    <t>Stinging pen</t>
  </si>
  <si>
    <t>Needle</t>
  </si>
  <si>
    <t>Others</t>
  </si>
  <si>
    <t>Cardboad</t>
  </si>
  <si>
    <t>Instructions (paper)</t>
  </si>
  <si>
    <t>market for aluminium oxide, metallurgical</t>
  </si>
  <si>
    <t>market for titanium dioxide</t>
  </si>
  <si>
    <t>cgm_53</t>
  </si>
  <si>
    <t>cgm_54</t>
  </si>
  <si>
    <t>cgm_55</t>
  </si>
  <si>
    <t>cgm_56</t>
  </si>
  <si>
    <t>yellow box applicator</t>
  </si>
  <si>
    <t>instructions set applicator</t>
  </si>
  <si>
    <t>whole package applicator</t>
  </si>
  <si>
    <t>yellow box CGM</t>
  </si>
  <si>
    <t>instructions set CGM</t>
  </si>
  <si>
    <t>protective foil CGM</t>
  </si>
  <si>
    <t>whole package CGM</t>
  </si>
  <si>
    <t>CGM_yellow_box_applicator</t>
  </si>
  <si>
    <t>CGM_instructions_set_applicator</t>
  </si>
  <si>
    <t>CGM_whole_package_applicator</t>
  </si>
  <si>
    <t>CGM_yellow_box_CGM</t>
  </si>
  <si>
    <t>CGM_instructions_set_CGM</t>
  </si>
  <si>
    <t>CGM_protective_foil_CGM</t>
  </si>
  <si>
    <t>CGM_whole_package_CGM</t>
  </si>
  <si>
    <t>CGM_casing_top</t>
  </si>
  <si>
    <t>CGM_casing_bottom</t>
  </si>
  <si>
    <t>CGM_CGM_T1</t>
  </si>
  <si>
    <t>CGM_CGM_T2</t>
  </si>
  <si>
    <t>CGM_CGM_T3</t>
  </si>
  <si>
    <t>CGM_CGM_T4</t>
  </si>
  <si>
    <t>CGM_CGM_T5</t>
  </si>
  <si>
    <t>CGM_CGM_T6</t>
  </si>
  <si>
    <t>CGM_CGM_T7</t>
  </si>
  <si>
    <t>CGM_CGM_T8</t>
  </si>
  <si>
    <t>CGM_CGM_T9</t>
  </si>
  <si>
    <t>CGM_CGM_T10</t>
  </si>
  <si>
    <t>CGM_CGM_T11</t>
  </si>
  <si>
    <t>CGM_Applicator_T1</t>
  </si>
  <si>
    <t>CGM_Applicator_T2</t>
  </si>
  <si>
    <t>CGM_Applicator_T3</t>
  </si>
  <si>
    <t>CGM_Applicator_T4</t>
  </si>
  <si>
    <t>CGM_Applicator_T5</t>
  </si>
  <si>
    <t>CGM_Applicator_T6</t>
  </si>
  <si>
    <t>CGM_Applicator_T7</t>
  </si>
  <si>
    <t>CGM_Applicator_T8</t>
  </si>
  <si>
    <t>CGM_Applicator_T9</t>
  </si>
  <si>
    <t>CGM_Applicator_T10</t>
  </si>
  <si>
    <t>CGM_Applicator_T11</t>
  </si>
  <si>
    <t>85/2</t>
  </si>
  <si>
    <t>mass of electronics</t>
  </si>
  <si>
    <t>mass of the sensor</t>
  </si>
  <si>
    <t>allocated mass of package for 26 sensors but for 1</t>
  </si>
  <si>
    <t>allocated mass of transport package for 26 sensors but for 1</t>
  </si>
  <si>
    <t>in a package 26 CGM -&gt; 1 package/year</t>
  </si>
  <si>
    <t>cgm_57</t>
  </si>
  <si>
    <t>cgm_58</t>
  </si>
  <si>
    <t>cgm_59</t>
  </si>
  <si>
    <t>cgm_60</t>
  </si>
  <si>
    <t>cgm_61</t>
  </si>
  <si>
    <t>cgm_62</t>
  </si>
  <si>
    <t>cgm_63</t>
  </si>
  <si>
    <t>cgm_64</t>
  </si>
  <si>
    <t>cgm_65</t>
  </si>
  <si>
    <t>cgm_66</t>
  </si>
  <si>
    <t>cgm_67</t>
  </si>
  <si>
    <t>process_PWB_2_layers_0</t>
  </si>
  <si>
    <t>process_PWB_2_layers_1</t>
  </si>
  <si>
    <t>process_PWB_2_layers_2</t>
  </si>
  <si>
    <t>process_PWB_4_layers_0</t>
  </si>
  <si>
    <t>process_PWB_4_layers_1</t>
  </si>
  <si>
    <t>process_PWB_4_layers_2</t>
  </si>
  <si>
    <t>process_push_buttons_0</t>
  </si>
  <si>
    <t>process_push_buttons_1</t>
  </si>
  <si>
    <t>yellow box CGM + applicator</t>
  </si>
  <si>
    <t>instructions set CGM + applicator</t>
  </si>
  <si>
    <t>whole package CGM + applicator</t>
  </si>
  <si>
    <t>yellow box needle</t>
  </si>
  <si>
    <t>instructions set needle</t>
  </si>
  <si>
    <t>protective foil needle</t>
  </si>
  <si>
    <t>whole package needle</t>
  </si>
  <si>
    <t>yellow_box_CGM_+_applicator</t>
  </si>
  <si>
    <t>instructions_set_CGM_+_applicator</t>
  </si>
  <si>
    <t>whole_package_CGM_+_applicator</t>
  </si>
  <si>
    <t>yellow_box_needle</t>
  </si>
  <si>
    <t>instructions_set_needle</t>
  </si>
  <si>
    <t>protective_foil_needle</t>
  </si>
  <si>
    <t>whole_package_needle</t>
  </si>
  <si>
    <t>in a package 26 soft needles -&gt; 1 package/year, same packaging assumption as for scenario 2 -&gt; highly uncertain</t>
  </si>
  <si>
    <t xml:space="preserve">Intra-Asia travels (Truck) </t>
  </si>
  <si>
    <t xml:space="preserve">Intra-Asia travels (Train) </t>
  </si>
  <si>
    <t xml:space="preserve">Intra-Asia travels (Boat) </t>
  </si>
  <si>
    <t xml:space="preserve">Asia to US port (Pacific side) CNSHA to USSFO </t>
  </si>
  <si>
    <t xml:space="preserve">US port (Pacific side) to US production lines </t>
  </si>
  <si>
    <t xml:space="preserve">US production lines to US port (Atlantic side) </t>
  </si>
  <si>
    <t xml:space="preserve">US port (Atlantic side) to England port (Southampton) USBOY to GBSOU </t>
  </si>
  <si>
    <t>England port (Southampton) to England manufacturing facility (Oxon)</t>
  </si>
  <si>
    <t xml:space="preserve">England manufacturing facility (Oxon) to Wisbaden (European importer) </t>
  </si>
  <si>
    <t xml:space="preserve">Wisbaden (European importer) to delivery warehouse (Merkala, Netherland) </t>
  </si>
  <si>
    <t>Intra-Asia travels (Truck)</t>
  </si>
  <si>
    <t>Intra-Asia travels (Boat)</t>
  </si>
  <si>
    <t>US port (Pacific side) to US production lines</t>
  </si>
  <si>
    <t>England manufacturing facility (Oxon) to Wisbaden (European importer)</t>
  </si>
  <si>
    <t>Wisbaden (European importer) to delivery warehouse (Merkala, Netherland)</t>
  </si>
  <si>
    <t>best guess : ABS, Topological changes -&gt; uncertainty on casing quantity</t>
  </si>
  <si>
    <t>best guess : ABS, maybe POM,  Topological changes -&gt; uncertainty on casing quantity</t>
  </si>
  <si>
    <t>Topological changes -&gt; uncertainty on casing quantity</t>
  </si>
  <si>
    <t>NiMH battery</t>
  </si>
  <si>
    <t>Charger</t>
  </si>
  <si>
    <t>Extra IC frontend</t>
  </si>
  <si>
    <t>Extra IC backend</t>
  </si>
  <si>
    <t>best guess = our guess, but *3 /2 for max min -&gt; 3 because of topological changes</t>
  </si>
  <si>
    <t>battery production, NiMH, rechargeable, prismatic</t>
  </si>
  <si>
    <t>NiMH battery manufacturing energy</t>
  </si>
  <si>
    <t>The NiMH battery provided with LTC4123 wireless charger has a capacity of 68mAh*1.2 = 82 mWh. But it is typically bigger !</t>
  </si>
  <si>
    <t>The ratio between the PED for the production of this coincell battery and its capacity is around 100-150</t>
  </si>
  <si>
    <t>Similar process as the CGM antenna -&gt; copper wire</t>
  </si>
  <si>
    <t>cgm_68</t>
  </si>
  <si>
    <t>cgm_69</t>
  </si>
  <si>
    <t>cgm_70</t>
  </si>
  <si>
    <t>cgm_71</t>
  </si>
  <si>
    <t>cgm_72</t>
  </si>
  <si>
    <t>cgm_73</t>
  </si>
  <si>
    <t>Estimation based on a similar DFN IC.</t>
  </si>
  <si>
    <t>Data from FMD.</t>
  </si>
  <si>
    <t>Copper coil receiver</t>
  </si>
  <si>
    <t>NiMH_battery</t>
  </si>
  <si>
    <t>NiMH_battery_manufacturing_energy</t>
  </si>
  <si>
    <t>Copper_coil_receiver</t>
  </si>
  <si>
    <t>Extra_IC_frontend</t>
  </si>
  <si>
    <t>Extra_IC_backend</t>
  </si>
  <si>
    <t>process_charger</t>
  </si>
  <si>
    <t>process_charger_0</t>
  </si>
  <si>
    <t>process_charger_1</t>
  </si>
  <si>
    <t>process_charger_2</t>
  </si>
  <si>
    <t>process_charger_3</t>
  </si>
  <si>
    <t>populated PCB in charger</t>
  </si>
  <si>
    <t>plastic in charger</t>
  </si>
  <si>
    <t>wire for charger</t>
  </si>
  <si>
    <t>transmitter copper coil in charger</t>
  </si>
  <si>
    <t>transmitter_copper_coil_in_charger</t>
  </si>
  <si>
    <t>populated_PCB_in_charger</t>
  </si>
  <si>
    <t>plastic_in_charger</t>
  </si>
  <si>
    <t>wire_for_charger</t>
  </si>
  <si>
    <t>market for printed wiring board, mounted mainboard, laptop computer, Pb free</t>
  </si>
  <si>
    <t>market for cable, connector for computer, without plugs</t>
  </si>
  <si>
    <t>m</t>
  </si>
  <si>
    <t>CGM_Applicator_AND_CGM_T1</t>
  </si>
  <si>
    <t>CGM_Applicator_AND_CGM_T2</t>
  </si>
  <si>
    <t>CGM_Applicator_AND_CGM_T3</t>
  </si>
  <si>
    <t>CGM_Applicator_AND_CGM_T4</t>
  </si>
  <si>
    <t>CGM_Applicator_AND_CGM_T5</t>
  </si>
  <si>
    <t>CGM_Applicator_AND_CGM_T6</t>
  </si>
  <si>
    <t>CGM_Applicator_AND_CGM_T7</t>
  </si>
  <si>
    <t>CGM_Applicator_AND_CGM_T8</t>
  </si>
  <si>
    <t>CGM_Applicator_AND_CGM_T9</t>
  </si>
  <si>
    <t>CGM_Applicator_AND_CGM_T10</t>
  </si>
  <si>
    <t>CGM_Applicator_AND_CGM_T11</t>
  </si>
  <si>
    <t>CGM_Needle_T1</t>
  </si>
  <si>
    <t>CGM_Needle_T2</t>
  </si>
  <si>
    <t>CGM_Needle_T3</t>
  </si>
  <si>
    <t>CGM_Needle_T4</t>
  </si>
  <si>
    <t>CGM_Needle_T5</t>
  </si>
  <si>
    <t>CGM_Needle_T6</t>
  </si>
  <si>
    <t>CGM_Needle_T7</t>
  </si>
  <si>
    <t>CGM_Needle_T8</t>
  </si>
  <si>
    <t>CGM_Needle_T9</t>
  </si>
  <si>
    <t>CGM_Needle_T10</t>
  </si>
  <si>
    <t>CGM_Needle_T11</t>
  </si>
  <si>
    <t>CGM_yellow_box_CGM_+_applicator</t>
  </si>
  <si>
    <t>CGM_instructions_set_CGM_+_applicator</t>
  </si>
  <si>
    <t>CGM_whole_package_CGM_+_applicator</t>
  </si>
  <si>
    <t>CGM_yellow_box_needle</t>
  </si>
  <si>
    <t>CGM_instructions_set_needle</t>
  </si>
  <si>
    <t>CGM_protective_foil_needle</t>
  </si>
  <si>
    <t>CGM_whole_package_needle</t>
  </si>
  <si>
    <t>Strips</t>
  </si>
  <si>
    <t>test strips</t>
  </si>
  <si>
    <t>PRICK_test_strips</t>
  </si>
  <si>
    <t>prick_75</t>
  </si>
  <si>
    <t>process_strips</t>
  </si>
  <si>
    <t>process_strips_0</t>
  </si>
  <si>
    <t>process_strips_1</t>
  </si>
  <si>
    <t>base_layer</t>
  </si>
  <si>
    <t>moulded_base_layer</t>
  </si>
  <si>
    <t>base layer</t>
  </si>
  <si>
    <t>moulded base layer</t>
  </si>
  <si>
    <t>LDPE is a valid assumption, ONE BAG FOR TEN NEEDLES (multiplied in NOTEBOOK for now)</t>
  </si>
  <si>
    <t>electronics - others</t>
  </si>
  <si>
    <t>packaging</t>
  </si>
  <si>
    <t>applicator</t>
  </si>
  <si>
    <t>CGM casing</t>
  </si>
  <si>
    <t>transport</t>
  </si>
  <si>
    <t>electronics -others</t>
  </si>
  <si>
    <t>stinging pen</t>
  </si>
  <si>
    <t>needles</t>
  </si>
  <si>
    <t>casing</t>
  </si>
  <si>
    <t>instructions</t>
  </si>
  <si>
    <t>ICs -  CGM</t>
  </si>
  <si>
    <t>transport Accu-Check</t>
  </si>
  <si>
    <t>Electronics - Accu-Check</t>
  </si>
  <si>
    <t>Others - Accu-Check</t>
  </si>
  <si>
    <t>Others - CGM</t>
  </si>
  <si>
    <t>Other electronics - CGM</t>
  </si>
  <si>
    <t>Battery CGM</t>
  </si>
  <si>
    <t>Added electronics - CGM</t>
  </si>
  <si>
    <t>process_PWB_CGM</t>
  </si>
  <si>
    <t>process_PWB_FPBT</t>
  </si>
  <si>
    <t>PWB - CGM</t>
  </si>
  <si>
    <t>PWB - FPBT</t>
  </si>
  <si>
    <t>PRICK_PWB</t>
  </si>
  <si>
    <t>Protective case</t>
  </si>
  <si>
    <t>process_blood_reader</t>
  </si>
  <si>
    <t>process_blood_reader_0</t>
  </si>
  <si>
    <t>process_blood_reader_1</t>
  </si>
  <si>
    <t>plastic in blood reader</t>
  </si>
  <si>
    <t>plastic_in_blood_reader</t>
  </si>
  <si>
    <t>alu_in_blood_reader</t>
  </si>
  <si>
    <t>alu in blood reader</t>
  </si>
  <si>
    <t>process_strips_2</t>
  </si>
  <si>
    <t>process_strips_3</t>
  </si>
  <si>
    <t>test strips box allocated</t>
  </si>
  <si>
    <t>moulded test strips box allocated</t>
  </si>
  <si>
    <t>gold per strip</t>
  </si>
  <si>
    <t>copper per strip</t>
  </si>
  <si>
    <t>nickel per strip</t>
  </si>
  <si>
    <t>instruction allocated</t>
  </si>
  <si>
    <t>transport box allocated</t>
  </si>
  <si>
    <t>test_strips_box_allocated</t>
  </si>
  <si>
    <t>moulded_test_strips_box_allocated</t>
  </si>
  <si>
    <t>instruction_allocated</t>
  </si>
  <si>
    <t>transport_box_allocated</t>
  </si>
  <si>
    <t>gold_per_strip</t>
  </si>
  <si>
    <t>copper_per_strip</t>
  </si>
  <si>
    <t>nickel_per_strip</t>
  </si>
  <si>
    <t>process_strips_4</t>
  </si>
  <si>
    <t>process_strips_5</t>
  </si>
  <si>
    <t>process_strips_6</t>
  </si>
  <si>
    <t>process_strips_7</t>
  </si>
  <si>
    <t>process_strips_8</t>
  </si>
  <si>
    <t>Plastic</t>
  </si>
  <si>
    <t>metallic_needle</t>
  </si>
  <si>
    <t>white_plastic_cover</t>
  </si>
  <si>
    <t>metallic needle working</t>
  </si>
  <si>
    <t>metallic needle tube</t>
  </si>
  <si>
    <t>white plastic cover moulded</t>
  </si>
  <si>
    <t>lancet box allocated</t>
  </si>
  <si>
    <t>transport box for lancet allocated</t>
  </si>
  <si>
    <t>instruction for lancet allocated</t>
  </si>
  <si>
    <t>product box allocated</t>
  </si>
  <si>
    <t>product_box_allocated</t>
  </si>
  <si>
    <t>LDPE bag</t>
  </si>
  <si>
    <t>LDPE bag extruded</t>
  </si>
  <si>
    <t>metallic_needle_working</t>
  </si>
  <si>
    <t>metallic_needle_tube</t>
  </si>
  <si>
    <t>white_plastic_cover_moulded</t>
  </si>
  <si>
    <t>lancet_box_allocated</t>
  </si>
  <si>
    <t>instruction_for_lancet_allocated</t>
  </si>
  <si>
    <t>transport_box_for_lancet_allocated</t>
  </si>
  <si>
    <t>process_lancets_0</t>
  </si>
  <si>
    <t>process_lancets_3</t>
  </si>
  <si>
    <t>process_lancets_6</t>
  </si>
  <si>
    <t>process_lancets_1</t>
  </si>
  <si>
    <t>process_lancets_2</t>
  </si>
  <si>
    <t>process_lancets_4</t>
  </si>
  <si>
    <t>process_lancets_5</t>
  </si>
  <si>
    <t>process_lancets_7</t>
  </si>
  <si>
    <t>process_lancets_8</t>
  </si>
  <si>
    <t>process_lancets_9</t>
  </si>
  <si>
    <t>Neede</t>
  </si>
  <si>
    <t>lancets</t>
  </si>
  <si>
    <t>PRICK_lancets</t>
  </si>
  <si>
    <t>N_1_N_2</t>
  </si>
  <si>
    <t>prick_76</t>
  </si>
  <si>
    <t>process_lancets</t>
  </si>
  <si>
    <t>PRICK_T8</t>
  </si>
  <si>
    <t>PRICK_T9</t>
  </si>
  <si>
    <t>Mannheim to Merkala (truck) (mass = lancets + test strips)</t>
  </si>
  <si>
    <t>Delivery warehouse (Merkala, Netherland) to end-user (Belgium)  (mass = lancets + test strips + transport box)</t>
  </si>
  <si>
    <t>prick_77</t>
  </si>
  <si>
    <t>prick_78</t>
  </si>
  <si>
    <t>Intra-Asia travels (Truck) (mass = 1g)</t>
  </si>
  <si>
    <t>Intra-Asia travels (Train) (mass = 1g)</t>
  </si>
  <si>
    <t>Intra-Asia travels (Boat) (mass = 1g)</t>
  </si>
  <si>
    <t>Asia to US port (Pacific side) CNSHA to USSFO (mass = 1g)</t>
  </si>
  <si>
    <t>US port (Pacific side) to US production lines (mass = 1g)</t>
  </si>
  <si>
    <t>US production lines to US port (Atlantic side) (mass = 1g)</t>
  </si>
  <si>
    <t>US port (Atlantic side) to England port (Southampton) USBOY to GBSOU  (mass = 46g)</t>
  </si>
  <si>
    <t>England port (Southampton) to England manufacturing facility (Oxon) (mass = 46g)</t>
  </si>
  <si>
    <t>England manufacturing facility (Oxon) to Wisbaden (European importer) (mass = 46g)</t>
  </si>
  <si>
    <t>Wisbaden (European importer) to delivery warehouse (Merkala, Netherland) (mass = 61g)</t>
  </si>
  <si>
    <t>Delivery warehouse (Merkala, Netherland) to end-user (Belgium) (mass = 61 + 42,5g)</t>
  </si>
  <si>
    <t>US port (Atlantic side) to England port (Southampton) USBOY to GBSOU</t>
  </si>
  <si>
    <t>process_strips_9</t>
  </si>
  <si>
    <t>Test strips</t>
  </si>
  <si>
    <t>Lancets new</t>
  </si>
  <si>
    <t>aluminium for foil</t>
  </si>
  <si>
    <t>aluminium_for_foil</t>
  </si>
  <si>
    <t xml:space="preserve">Orders of magnitude can be found : https://www.fms.pt/en/aluminium/sheets-coils-plates-strips/aluminium_sheet.html. We assume lowest thickest referenced on this website. </t>
  </si>
  <si>
    <t>process_antenna_0</t>
  </si>
  <si>
    <t>process_antenna_1</t>
  </si>
  <si>
    <t>process_antenna_2</t>
  </si>
  <si>
    <t>unknown source</t>
  </si>
  <si>
    <t>based on FMD, then +-20 on different inputs.</t>
  </si>
  <si>
    <t>process_biosensor_0</t>
  </si>
  <si>
    <t>process_biosensor_1</t>
  </si>
  <si>
    <t>process_biosensor_2</t>
  </si>
  <si>
    <t>process_biosensor_4</t>
  </si>
  <si>
    <t>process_biosensor_5</t>
  </si>
  <si>
    <t>process_biosensor_7</t>
  </si>
  <si>
    <t>process_biosensor_8</t>
  </si>
  <si>
    <t>proxy</t>
  </si>
  <si>
    <t>best guess 0,01g based on the weight of similar SMD component -&gt; *2 and /2 resp. for high and low bounds</t>
  </si>
  <si>
    <t>Speculative quantity</t>
  </si>
  <si>
    <t>LDPE_bag_allocated</t>
  </si>
  <si>
    <t>LDPE_bag_extruded_allocated</t>
  </si>
  <si>
    <t>Lancets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</si>
</sst>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31F1F"/>
      <name val="Segoe UI"/>
      <family val="2"/>
    </font>
    <font>
      <u/>
      <sz val="11"/>
      <color theme="10"/>
      <name val="Calibri"/>
      <family val="2"/>
      <scheme val="minor"/>
    </font>
    <font>
      <sz val="8"/>
      <color rgb="FF231F1F"/>
      <name val="Segoe UI"/>
      <family val="2"/>
    </font>
    <font>
      <sz val="11"/>
      <color rgb="FF231F1F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231F1F"/>
      <name val="Calibri Light"/>
      <family val="2"/>
      <scheme val="major"/>
    </font>
    <font>
      <sz val="11"/>
      <color rgb="FF231F1F"/>
      <name val="Var(--chakra-fonts-heading)"/>
    </font>
    <font>
      <sz val="10"/>
      <color rgb="FF231F1F"/>
      <name val="Segoe UI"/>
      <family val="2"/>
    </font>
    <font>
      <sz val="10.5"/>
      <color rgb="FF1F1F1F"/>
      <name val="Arial"/>
      <family val="2"/>
    </font>
    <font>
      <sz val="11"/>
      <color rgb="FF1F1F1F"/>
      <name val="Calibri"/>
      <family val="2"/>
      <scheme val="minor"/>
    </font>
    <font>
      <sz val="11"/>
      <color rgb="FF231F1F"/>
      <name val="Segoe UI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1F1F1F"/>
      <name val="Arial"/>
      <family val="2"/>
    </font>
    <font>
      <sz val="11"/>
      <color rgb="FF040C2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6">
    <xf numFmtId="0" fontId="0" fillId="0" borderId="0" xfId="0"/>
    <xf numFmtId="0" fontId="1" fillId="2" borderId="3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0" fillId="0" borderId="6" xfId="0" applyBorder="1"/>
    <xf numFmtId="0" fontId="0" fillId="0" borderId="0" xfId="0" applyBorder="1"/>
    <xf numFmtId="0" fontId="0" fillId="0" borderId="0" xfId="0" applyFill="1"/>
    <xf numFmtId="0" fontId="0" fillId="0" borderId="5" xfId="0" applyFill="1" applyBorder="1"/>
    <xf numFmtId="0" fontId="0" fillId="0" borderId="0" xfId="0" applyNumberFormat="1"/>
    <xf numFmtId="0" fontId="0" fillId="0" borderId="0" xfId="0" applyNumberFormat="1" applyFill="1"/>
    <xf numFmtId="0" fontId="1" fillId="2" borderId="7" xfId="0" applyFont="1" applyFill="1" applyBorder="1"/>
    <xf numFmtId="0" fontId="3" fillId="0" borderId="6" xfId="0" applyFont="1" applyBorder="1"/>
    <xf numFmtId="0" fontId="4" fillId="0" borderId="5" xfId="0" applyFont="1" applyFill="1" applyBorder="1"/>
    <xf numFmtId="0" fontId="0" fillId="0" borderId="0" xfId="0" applyFill="1" applyBorder="1"/>
    <xf numFmtId="0" fontId="0" fillId="0" borderId="5" xfId="0" applyFont="1" applyFill="1" applyBorder="1"/>
    <xf numFmtId="0" fontId="0" fillId="0" borderId="0" xfId="0" applyNumberFormat="1" applyFont="1"/>
    <xf numFmtId="0" fontId="5" fillId="0" borderId="0" xfId="0" applyFont="1"/>
    <xf numFmtId="0" fontId="0" fillId="3" borderId="8" xfId="0" applyFont="1" applyFill="1" applyBorder="1"/>
    <xf numFmtId="0" fontId="1" fillId="2" borderId="8" xfId="0" applyFont="1" applyFill="1" applyBorder="1"/>
    <xf numFmtId="0" fontId="1" fillId="2" borderId="4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0" fillId="0" borderId="10" xfId="0" applyFont="1" applyBorder="1"/>
    <xf numFmtId="0" fontId="0" fillId="0" borderId="9" xfId="0" applyBorder="1"/>
    <xf numFmtId="0" fontId="7" fillId="0" borderId="0" xfId="0" applyFont="1"/>
    <xf numFmtId="0" fontId="8" fillId="0" borderId="0" xfId="0" applyFont="1"/>
    <xf numFmtId="0" fontId="0" fillId="3" borderId="10" xfId="0" applyFont="1" applyFill="1" applyBorder="1"/>
    <xf numFmtId="0" fontId="0" fillId="0" borderId="6" xfId="0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0" borderId="5" xfId="0" applyFont="1" applyBorder="1" applyAlignment="1">
      <alignment vertical="top" wrapText="1"/>
    </xf>
    <xf numFmtId="0" fontId="9" fillId="0" borderId="0" xfId="0" applyFont="1"/>
    <xf numFmtId="0" fontId="10" fillId="0" borderId="0" xfId="0" applyFont="1"/>
    <xf numFmtId="0" fontId="0" fillId="0" borderId="8" xfId="0" applyFont="1" applyBorder="1" applyAlignment="1">
      <alignment vertical="top" wrapText="1"/>
    </xf>
    <xf numFmtId="0" fontId="0" fillId="3" borderId="11" xfId="0" applyFont="1" applyFill="1" applyBorder="1"/>
    <xf numFmtId="0" fontId="0" fillId="4" borderId="8" xfId="0" applyFont="1" applyFill="1" applyBorder="1"/>
    <xf numFmtId="0" fontId="0" fillId="0" borderId="0" xfId="0" applyFont="1"/>
    <xf numFmtId="0" fontId="0" fillId="4" borderId="10" xfId="0" applyFont="1" applyFill="1" applyBorder="1"/>
    <xf numFmtId="0" fontId="0" fillId="0" borderId="8" xfId="0" applyFont="1" applyFill="1" applyBorder="1"/>
    <xf numFmtId="0" fontId="0" fillId="0" borderId="10" xfId="0" applyFont="1" applyFill="1" applyBorder="1"/>
    <xf numFmtId="0" fontId="0" fillId="0" borderId="6" xfId="0" applyFill="1" applyBorder="1" applyAlignment="1">
      <alignment vertical="top" wrapText="1"/>
    </xf>
    <xf numFmtId="0" fontId="0" fillId="0" borderId="6" xfId="0" applyFill="1" applyBorder="1" applyAlignment="1">
      <alignment vertical="top"/>
    </xf>
    <xf numFmtId="0" fontId="8" fillId="0" borderId="0" xfId="0" applyFont="1" applyFill="1"/>
    <xf numFmtId="0" fontId="0" fillId="5" borderId="10" xfId="0" applyFont="1" applyFill="1" applyBorder="1"/>
    <xf numFmtId="0" fontId="0" fillId="3" borderId="8" xfId="0" applyFont="1" applyFill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0" xfId="0" applyFont="1" applyFill="1" applyBorder="1"/>
    <xf numFmtId="0" fontId="0" fillId="3" borderId="0" xfId="0" applyFont="1" applyFill="1" applyBorder="1"/>
    <xf numFmtId="0" fontId="8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6" xfId="0" applyFont="1" applyFill="1" applyBorder="1" applyAlignment="1">
      <alignment vertical="top"/>
    </xf>
    <xf numFmtId="11" fontId="0" fillId="0" borderId="6" xfId="0" applyNumberFormat="1" applyBorder="1"/>
    <xf numFmtId="11" fontId="0" fillId="0" borderId="0" xfId="0" applyNumberFormat="1"/>
    <xf numFmtId="11" fontId="13" fillId="0" borderId="0" xfId="0" applyNumberFormat="1" applyFont="1"/>
    <xf numFmtId="0" fontId="0" fillId="0" borderId="8" xfId="0" applyFont="1" applyFill="1" applyBorder="1" applyAlignment="1">
      <alignment vertical="top"/>
    </xf>
    <xf numFmtId="11" fontId="14" fillId="0" borderId="0" xfId="0" applyNumberFormat="1" applyFont="1"/>
    <xf numFmtId="0" fontId="0" fillId="0" borderId="6" xfId="0" applyFont="1" applyFill="1" applyBorder="1"/>
    <xf numFmtId="0" fontId="0" fillId="0" borderId="6" xfId="0" applyFont="1" applyBorder="1"/>
    <xf numFmtId="0" fontId="0" fillId="0" borderId="0" xfId="0" applyFont="1" applyFill="1"/>
    <xf numFmtId="0" fontId="0" fillId="0" borderId="0" xfId="0" applyFont="1" applyBorder="1"/>
    <xf numFmtId="0" fontId="0" fillId="0" borderId="0" xfId="0" applyNumberFormat="1" applyFont="1" applyFill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0" fillId="0" borderId="5" xfId="0" applyFont="1" applyFill="1" applyBorder="1" applyAlignment="1"/>
    <xf numFmtId="11" fontId="0" fillId="0" borderId="0" xfId="0" applyNumberFormat="1" applyFill="1"/>
    <xf numFmtId="11" fontId="0" fillId="0" borderId="6" xfId="0" applyNumberFormat="1" applyBorder="1" applyAlignment="1">
      <alignment vertical="top"/>
    </xf>
    <xf numFmtId="0" fontId="0" fillId="0" borderId="6" xfId="0" applyFill="1" applyBorder="1"/>
    <xf numFmtId="11" fontId="0" fillId="0" borderId="6" xfId="0" applyNumberFormat="1" applyFont="1" applyBorder="1"/>
    <xf numFmtId="0" fontId="0" fillId="0" borderId="0" xfId="0" applyNumberFormat="1" applyFont="1" applyFill="1" applyAlignment="1">
      <alignment wrapText="1"/>
    </xf>
    <xf numFmtId="0" fontId="0" fillId="0" borderId="15" xfId="0" applyFont="1" applyBorder="1"/>
    <xf numFmtId="0" fontId="0" fillId="0" borderId="15" xfId="0" applyFont="1" applyFill="1" applyBorder="1"/>
    <xf numFmtId="0" fontId="0" fillId="0" borderId="14" xfId="0" applyFont="1" applyFill="1" applyBorder="1"/>
    <xf numFmtId="0" fontId="6" fillId="0" borderId="15" xfId="1" applyFont="1" applyBorder="1"/>
    <xf numFmtId="0" fontId="0" fillId="0" borderId="15" xfId="0" applyNumberFormat="1" applyFont="1" applyFill="1" applyBorder="1"/>
    <xf numFmtId="0" fontId="0" fillId="0" borderId="13" xfId="0" applyFont="1" applyBorder="1"/>
    <xf numFmtId="0" fontId="0" fillId="0" borderId="15" xfId="0" quotePrefix="1" applyNumberFormat="1" applyFont="1" applyBorder="1" applyAlignment="1">
      <alignment wrapText="1"/>
    </xf>
    <xf numFmtId="0" fontId="0" fillId="0" borderId="15" xfId="0" applyNumberFormat="1" applyFont="1" applyBorder="1"/>
    <xf numFmtId="0" fontId="0" fillId="0" borderId="15" xfId="0" applyNumberFormat="1" applyFont="1" applyFill="1" applyBorder="1" applyAlignment="1"/>
    <xf numFmtId="0" fontId="16" fillId="6" borderId="1" xfId="0" applyFont="1" applyFill="1" applyBorder="1"/>
    <xf numFmtId="0" fontId="16" fillId="6" borderId="12" xfId="0" applyFont="1" applyFill="1" applyBorder="1"/>
    <xf numFmtId="0" fontId="16" fillId="6" borderId="18" xfId="0" applyFont="1" applyFill="1" applyBorder="1"/>
    <xf numFmtId="0" fontId="16" fillId="2" borderId="2" xfId="0" applyFont="1" applyFill="1" applyBorder="1"/>
    <xf numFmtId="0" fontId="16" fillId="2" borderId="7" xfId="0" applyFont="1" applyFill="1" applyBorder="1"/>
    <xf numFmtId="0" fontId="16" fillId="2" borderId="3" xfId="0" applyFont="1" applyFill="1" applyBorder="1" applyAlignment="1">
      <alignment wrapText="1"/>
    </xf>
    <xf numFmtId="0" fontId="16" fillId="2" borderId="16" xfId="0" applyFont="1" applyFill="1" applyBorder="1" applyAlignment="1">
      <alignment wrapText="1"/>
    </xf>
    <xf numFmtId="0" fontId="16" fillId="7" borderId="3" xfId="0" applyFont="1" applyFill="1" applyBorder="1" applyAlignment="1">
      <alignment wrapText="1"/>
    </xf>
    <xf numFmtId="0" fontId="16" fillId="7" borderId="16" xfId="0" applyFont="1" applyFill="1" applyBorder="1" applyAlignment="1">
      <alignment wrapText="1"/>
    </xf>
    <xf numFmtId="0" fontId="16" fillId="8" borderId="5" xfId="0" applyFont="1" applyFill="1" applyBorder="1"/>
    <xf numFmtId="0" fontId="16" fillId="8" borderId="17" xfId="0" applyFont="1" applyFill="1" applyBorder="1"/>
    <xf numFmtId="0" fontId="17" fillId="0" borderId="0" xfId="0" applyFont="1"/>
    <xf numFmtId="0" fontId="16" fillId="7" borderId="4" xfId="0" applyFont="1" applyFill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16" fillId="8" borderId="7" xfId="0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6" fillId="2" borderId="3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vertical="top"/>
    </xf>
    <xf numFmtId="11" fontId="0" fillId="0" borderId="6" xfId="0" applyNumberFormat="1" applyFont="1" applyBorder="1" applyAlignment="1">
      <alignment vertical="top"/>
    </xf>
    <xf numFmtId="11" fontId="0" fillId="0" borderId="6" xfId="0" applyNumberFormat="1" applyFont="1" applyFill="1" applyBorder="1" applyAlignment="1">
      <alignment vertical="top"/>
    </xf>
    <xf numFmtId="0" fontId="4" fillId="0" borderId="0" xfId="0" applyFont="1" applyFill="1"/>
    <xf numFmtId="0" fontId="4" fillId="0" borderId="15" xfId="0" applyFont="1" applyFill="1" applyBorder="1"/>
    <xf numFmtId="0" fontId="4" fillId="0" borderId="0" xfId="0" applyFont="1" applyFill="1" applyBorder="1"/>
    <xf numFmtId="0" fontId="18" fillId="0" borderId="5" xfId="0" applyFont="1" applyFill="1" applyBorder="1" applyAlignment="1">
      <alignment horizontal="center"/>
    </xf>
    <xf numFmtId="0" fontId="4" fillId="0" borderId="0" xfId="0" applyNumberFormat="1" applyFont="1" applyFill="1"/>
    <xf numFmtId="0" fontId="4" fillId="0" borderId="0" xfId="0" applyFont="1" applyFill="1" applyAlignment="1">
      <alignment horizontal="center"/>
    </xf>
    <xf numFmtId="0" fontId="4" fillId="0" borderId="15" xfId="0" applyNumberFormat="1" applyFont="1" applyFill="1" applyBorder="1"/>
    <xf numFmtId="0" fontId="0" fillId="0" borderId="0" xfId="0" applyFont="1" applyFill="1" applyAlignment="1">
      <alignment wrapText="1"/>
    </xf>
    <xf numFmtId="0" fontId="8" fillId="0" borderId="0" xfId="0" applyFont="1" applyFill="1" applyAlignment="1">
      <alignment horizontal="center"/>
    </xf>
    <xf numFmtId="0" fontId="4" fillId="0" borderId="0" xfId="0" applyFont="1"/>
    <xf numFmtId="0" fontId="0" fillId="0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5" xfId="0" applyFill="1" applyBorder="1"/>
    <xf numFmtId="0" fontId="0" fillId="0" borderId="0" xfId="0" applyNumberFormat="1" applyFont="1" applyFill="1" applyAlignment="1"/>
    <xf numFmtId="0" fontId="0" fillId="0" borderId="0" xfId="0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8" fillId="0" borderId="15" xfId="0" applyFont="1" applyFill="1" applyBorder="1"/>
    <xf numFmtId="0" fontId="3" fillId="0" borderId="6" xfId="0" applyFont="1" applyFill="1" applyBorder="1"/>
    <xf numFmtId="0" fontId="9" fillId="0" borderId="0" xfId="0" applyFont="1" applyFill="1"/>
    <xf numFmtId="0" fontId="0" fillId="0" borderId="8" xfId="0" applyFont="1" applyFill="1" applyBorder="1" applyAlignment="1">
      <alignment vertical="top" wrapText="1"/>
    </xf>
    <xf numFmtId="0" fontId="10" fillId="0" borderId="0" xfId="0" applyFont="1" applyFill="1"/>
    <xf numFmtId="0" fontId="0" fillId="0" borderId="11" xfId="0" applyFont="1" applyFill="1" applyBorder="1"/>
    <xf numFmtId="0" fontId="8" fillId="0" borderId="0" xfId="0" applyFont="1" applyFill="1" applyAlignment="1">
      <alignment vertical="center" wrapText="1"/>
    </xf>
    <xf numFmtId="0" fontId="0" fillId="0" borderId="6" xfId="0" applyFill="1" applyBorder="1" applyAlignment="1">
      <alignment horizontal="center"/>
    </xf>
    <xf numFmtId="0" fontId="0" fillId="0" borderId="13" xfId="0" applyFill="1" applyBorder="1"/>
    <xf numFmtId="0" fontId="21" fillId="0" borderId="0" xfId="0" applyFont="1" applyFill="1"/>
    <xf numFmtId="0" fontId="20" fillId="0" borderId="0" xfId="0" applyFont="1" applyFill="1"/>
    <xf numFmtId="0" fontId="4" fillId="0" borderId="15" xfId="0" applyNumberFormat="1" applyFont="1" applyFill="1" applyBorder="1" applyAlignment="1">
      <alignment wrapText="1"/>
    </xf>
    <xf numFmtId="0" fontId="0" fillId="0" borderId="15" xfId="0" applyFill="1" applyBorder="1" applyAlignment="1">
      <alignment wrapText="1"/>
    </xf>
    <xf numFmtId="0" fontId="0" fillId="0" borderId="6" xfId="0" applyFont="1" applyFill="1" applyBorder="1" applyAlignment="1">
      <alignment vertical="top" wrapText="1"/>
    </xf>
    <xf numFmtId="0" fontId="2" fillId="0" borderId="5" xfId="0" applyFont="1" applyFill="1" applyBorder="1" applyAlignment="1"/>
    <xf numFmtId="0" fontId="0" fillId="9" borderId="15" xfId="0" applyFill="1" applyBorder="1"/>
    <xf numFmtId="0" fontId="0" fillId="9" borderId="0" xfId="0" applyFont="1" applyFill="1"/>
    <xf numFmtId="0" fontId="8" fillId="9" borderId="0" xfId="0" applyFont="1" applyFill="1"/>
    <xf numFmtId="11" fontId="0" fillId="0" borderId="6" xfId="0" applyNumberFormat="1" applyFill="1" applyBorder="1"/>
    <xf numFmtId="0" fontId="0" fillId="10" borderId="0" xfId="0" applyFont="1" applyFill="1"/>
    <xf numFmtId="0" fontId="0" fillId="10" borderId="15" xfId="0" applyFont="1" applyFill="1" applyBorder="1"/>
    <xf numFmtId="0" fontId="0" fillId="10" borderId="5" xfId="0" applyFont="1" applyFill="1" applyBorder="1"/>
    <xf numFmtId="0" fontId="0" fillId="10" borderId="14" xfId="0" applyFont="1" applyFill="1" applyBorder="1"/>
    <xf numFmtId="0" fontId="0" fillId="10" borderId="0" xfId="0" applyFont="1" applyFill="1" applyBorder="1"/>
    <xf numFmtId="0" fontId="0" fillId="10" borderId="0" xfId="0" applyNumberFormat="1" applyFont="1" applyFill="1"/>
    <xf numFmtId="0" fontId="0" fillId="0" borderId="15" xfId="0" quotePrefix="1" applyNumberFormat="1" applyFont="1" applyFill="1" applyBorder="1" applyAlignment="1">
      <alignment wrapText="1"/>
    </xf>
    <xf numFmtId="0" fontId="3" fillId="0" borderId="0" xfId="0" applyFont="1" applyFill="1" applyBorder="1" applyAlignment="1">
      <alignment horizontal="center"/>
    </xf>
    <xf numFmtId="0" fontId="0" fillId="0" borderId="0" xfId="0" applyNumberFormat="1" applyFont="1" applyFill="1" applyBorder="1"/>
    <xf numFmtId="0" fontId="0" fillId="10" borderId="0" xfId="0" applyFont="1" applyFill="1" applyAlignment="1"/>
    <xf numFmtId="0" fontId="0" fillId="11" borderId="0" xfId="0" applyFont="1" applyFill="1"/>
    <xf numFmtId="0" fontId="0" fillId="11" borderId="14" xfId="0" applyFont="1" applyFill="1" applyBorder="1"/>
    <xf numFmtId="0" fontId="0" fillId="11" borderId="5" xfId="0" applyFont="1" applyFill="1" applyBorder="1"/>
    <xf numFmtId="0" fontId="0" fillId="11" borderId="15" xfId="0" applyFont="1" applyFill="1" applyBorder="1"/>
    <xf numFmtId="0" fontId="0" fillId="11" borderId="0" xfId="0" applyNumberFormat="1" applyFont="1" applyFill="1"/>
    <xf numFmtId="0" fontId="0" fillId="11" borderId="0" xfId="0" applyFont="1" applyFill="1" applyBorder="1"/>
    <xf numFmtId="0" fontId="0" fillId="10" borderId="6" xfId="0" applyFont="1" applyFill="1" applyBorder="1"/>
    <xf numFmtId="0" fontId="0" fillId="11" borderId="6" xfId="0" applyFont="1" applyFill="1" applyBorder="1"/>
    <xf numFmtId="0" fontId="0" fillId="10" borderId="5" xfId="0" applyFont="1" applyFill="1" applyBorder="1" applyAlignment="1"/>
    <xf numFmtId="0" fontId="0" fillId="10" borderId="7" xfId="0" applyFont="1" applyFill="1" applyBorder="1"/>
    <xf numFmtId="0" fontId="4" fillId="10" borderId="0" xfId="0" applyFont="1" applyFill="1"/>
    <xf numFmtId="0" fontId="4" fillId="10" borderId="15" xfId="0" applyFont="1" applyFill="1" applyBorder="1"/>
    <xf numFmtId="0" fontId="4" fillId="10" borderId="5" xfId="0" applyFont="1" applyFill="1" applyBorder="1"/>
    <xf numFmtId="0" fontId="4" fillId="10" borderId="0" xfId="0" applyFont="1" applyFill="1" applyBorder="1"/>
    <xf numFmtId="0" fontId="4" fillId="10" borderId="0" xfId="0" applyNumberFormat="1" applyFont="1" applyFill="1"/>
    <xf numFmtId="0" fontId="0" fillId="10" borderId="0" xfId="0" applyFont="1" applyFill="1" applyBorder="1" applyAlignment="1"/>
    <xf numFmtId="0" fontId="0" fillId="10" borderId="0" xfId="0" applyNumberFormat="1" applyFont="1" applyFill="1" applyAlignment="1"/>
    <xf numFmtId="0" fontId="0" fillId="11" borderId="5" xfId="0" applyFont="1" applyFill="1" applyBorder="1" applyAlignment="1"/>
    <xf numFmtId="0" fontId="4" fillId="10" borderId="14" xfId="0" applyFont="1" applyFill="1" applyBorder="1"/>
    <xf numFmtId="0" fontId="3" fillId="11" borderId="6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15" xfId="0" quotePrefix="1" applyNumberFormat="1" applyFont="1" applyFill="1" applyBorder="1" applyAlignment="1">
      <alignment wrapText="1"/>
    </xf>
    <xf numFmtId="0" fontId="3" fillId="11" borderId="5" xfId="0" applyFont="1" applyFill="1" applyBorder="1" applyAlignment="1">
      <alignment horizontal="center"/>
    </xf>
    <xf numFmtId="0" fontId="0" fillId="10" borderId="13" xfId="0" applyFont="1" applyFill="1" applyBorder="1"/>
    <xf numFmtId="0" fontId="3" fillId="10" borderId="6" xfId="0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1" borderId="13" xfId="0" applyFont="1" applyFill="1" applyBorder="1"/>
    <xf numFmtId="0" fontId="0" fillId="11" borderId="6" xfId="0" applyFont="1" applyFill="1" applyBorder="1" applyAlignment="1">
      <alignment horizontal="center"/>
    </xf>
    <xf numFmtId="0" fontId="6" fillId="11" borderId="15" xfId="1" applyFont="1" applyFill="1" applyBorder="1"/>
    <xf numFmtId="0" fontId="0" fillId="11" borderId="15" xfId="0" applyNumberFormat="1" applyFont="1" applyFill="1" applyBorder="1"/>
    <xf numFmtId="0" fontId="18" fillId="10" borderId="6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10" borderId="15" xfId="0" applyNumberFormat="1" applyFont="1" applyFill="1" applyBorder="1"/>
    <xf numFmtId="0" fontId="18" fillId="10" borderId="5" xfId="0" applyFont="1" applyFill="1" applyBorder="1" applyAlignment="1">
      <alignment horizontal="center"/>
    </xf>
    <xf numFmtId="0" fontId="8" fillId="11" borderId="0" xfId="0" applyFont="1" applyFill="1"/>
    <xf numFmtId="0" fontId="8" fillId="11" borderId="15" xfId="0" applyFont="1" applyFill="1" applyBorder="1"/>
    <xf numFmtId="0" fontId="0" fillId="10" borderId="0" xfId="0" applyNumberFormat="1" applyFont="1" applyFill="1" applyBorder="1" applyAlignment="1"/>
    <xf numFmtId="0" fontId="0" fillId="11" borderId="0" xfId="0" applyNumberFormat="1" applyFont="1" applyFill="1" applyBorder="1" applyAlignment="1"/>
    <xf numFmtId="0" fontId="4" fillId="11" borderId="5" xfId="0" applyFont="1" applyFill="1" applyBorder="1"/>
    <xf numFmtId="0" fontId="8" fillId="11" borderId="0" xfId="0" applyFont="1" applyFill="1" applyAlignment="1">
      <alignment horizontal="center"/>
    </xf>
    <xf numFmtId="0" fontId="0" fillId="0" borderId="13" xfId="0" applyFont="1" applyFill="1" applyBorder="1"/>
    <xf numFmtId="0" fontId="0" fillId="0" borderId="9" xfId="0" applyFont="1" applyBorder="1"/>
    <xf numFmtId="0" fontId="0" fillId="0" borderId="0" xfId="0" applyAlignment="1">
      <alignment vertical="top"/>
    </xf>
    <xf numFmtId="0" fontId="0" fillId="0" borderId="21" xfId="0" applyFont="1" applyFill="1" applyBorder="1"/>
    <xf numFmtId="0" fontId="0" fillId="10" borderId="21" xfId="0" applyFont="1" applyFill="1" applyBorder="1"/>
    <xf numFmtId="0" fontId="0" fillId="10" borderId="20" xfId="0" applyFont="1" applyFill="1" applyBorder="1"/>
    <xf numFmtId="0" fontId="0" fillId="10" borderId="19" xfId="0" applyFont="1" applyFill="1" applyBorder="1"/>
    <xf numFmtId="0" fontId="0" fillId="10" borderId="20" xfId="0" applyFont="1" applyFill="1" applyBorder="1" applyAlignment="1"/>
    <xf numFmtId="0" fontId="0" fillId="10" borderId="12" xfId="0" applyFont="1" applyFill="1" applyBorder="1"/>
    <xf numFmtId="0" fontId="0" fillId="0" borderId="0" xfId="0" applyFill="1" applyAlignment="1">
      <alignment vertical="top"/>
    </xf>
    <xf numFmtId="0" fontId="7" fillId="0" borderId="0" xfId="0" applyFont="1" applyFill="1"/>
    <xf numFmtId="0" fontId="5" fillId="0" borderId="0" xfId="0" applyFont="1" applyFill="1"/>
    <xf numFmtId="0" fontId="12" fillId="0" borderId="0" xfId="0" applyFont="1" applyFill="1"/>
    <xf numFmtId="0" fontId="15" fillId="0" borderId="0" xfId="0" applyFont="1" applyFill="1"/>
    <xf numFmtId="0" fontId="19" fillId="0" borderId="0" xfId="0" applyFont="1" applyFill="1"/>
    <xf numFmtId="0" fontId="0" fillId="11" borderId="5" xfId="0" applyFont="1" applyFill="1" applyBorder="1" applyAlignment="1">
      <alignment horizontal="center"/>
    </xf>
    <xf numFmtId="0" fontId="0" fillId="12" borderId="6" xfId="0" applyFont="1" applyFill="1" applyBorder="1"/>
    <xf numFmtId="0" fontId="0" fillId="12" borderId="5" xfId="0" applyFont="1" applyFill="1" applyBorder="1"/>
    <xf numFmtId="0" fontId="4" fillId="12" borderId="5" xfId="0" applyFont="1" applyFill="1" applyBorder="1"/>
    <xf numFmtId="0" fontId="6" fillId="0" borderId="0" xfId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20" xfId="0" applyNumberFormat="1" applyFont="1" applyFill="1" applyBorder="1" applyAlignment="1">
      <alignment horizontal="center"/>
    </xf>
    <xf numFmtId="0" fontId="0" fillId="0" borderId="21" xfId="0" applyFont="1" applyBorder="1"/>
    <xf numFmtId="0" fontId="16" fillId="7" borderId="4" xfId="0" applyFont="1" applyFill="1" applyBorder="1" applyAlignment="1">
      <alignment wrapText="1"/>
    </xf>
    <xf numFmtId="0" fontId="16" fillId="7" borderId="20" xfId="0" applyFont="1" applyFill="1" applyBorder="1" applyAlignment="1">
      <alignment horizontal="center" wrapText="1"/>
    </xf>
    <xf numFmtId="0" fontId="0" fillId="0" borderId="20" xfId="0" applyFont="1" applyBorder="1"/>
    <xf numFmtId="0" fontId="16" fillId="8" borderId="19" xfId="0" applyFont="1" applyFill="1" applyBorder="1"/>
    <xf numFmtId="0" fontId="0" fillId="0" borderId="20" xfId="0" applyFont="1" applyFill="1" applyBorder="1"/>
    <xf numFmtId="0" fontId="0" fillId="0" borderId="20" xfId="0" applyNumberFormat="1" applyFont="1" applyFill="1" applyBorder="1"/>
    <xf numFmtId="0" fontId="8" fillId="0" borderId="20" xfId="0" applyFont="1" applyFill="1" applyBorder="1"/>
    <xf numFmtId="0" fontId="0" fillId="0" borderId="20" xfId="0" applyNumberFormat="1" applyFont="1" applyBorder="1"/>
    <xf numFmtId="0" fontId="5" fillId="0" borderId="20" xfId="0" applyFont="1" applyBorder="1"/>
    <xf numFmtId="0" fontId="4" fillId="0" borderId="20" xfId="0" applyNumberFormat="1" applyFont="1" applyFill="1" applyBorder="1"/>
    <xf numFmtId="0" fontId="0" fillId="0" borderId="20" xfId="0" applyNumberFormat="1" applyFont="1" applyFill="1" applyBorder="1" applyAlignment="1">
      <alignment wrapText="1"/>
    </xf>
    <xf numFmtId="0" fontId="0" fillId="13" borderId="6" xfId="0" applyFont="1" applyFill="1" applyBorder="1"/>
    <xf numFmtId="0" fontId="0" fillId="13" borderId="5" xfId="0" applyFont="1" applyFill="1" applyBorder="1"/>
    <xf numFmtId="0" fontId="0" fillId="11" borderId="15" xfId="0" applyNumberFormat="1" applyFont="1" applyFill="1" applyBorder="1" applyAlignment="1"/>
    <xf numFmtId="0" fontId="0" fillId="11" borderId="0" xfId="0" applyFont="1" applyFill="1" applyAlignment="1">
      <alignment wrapText="1"/>
    </xf>
    <xf numFmtId="0" fontId="0" fillId="10" borderId="15" xfId="0" applyNumberFormat="1" applyFont="1" applyFill="1" applyBorder="1"/>
    <xf numFmtId="0" fontId="8" fillId="10" borderId="0" xfId="0" applyFont="1" applyFill="1"/>
    <xf numFmtId="0" fontId="0" fillId="10" borderId="15" xfId="0" applyNumberFormat="1" applyFont="1" applyFill="1" applyBorder="1" applyAlignment="1"/>
    <xf numFmtId="0" fontId="0" fillId="10" borderId="0" xfId="0" applyFont="1" applyFill="1" applyAlignment="1">
      <alignment wrapText="1"/>
    </xf>
    <xf numFmtId="0" fontId="8" fillId="10" borderId="0" xfId="0" applyFont="1" applyFill="1" applyAlignment="1">
      <alignment horizontal="center"/>
    </xf>
    <xf numFmtId="0" fontId="8" fillId="10" borderId="15" xfId="0" applyFont="1" applyFill="1" applyBorder="1"/>
    <xf numFmtId="0" fontId="0" fillId="11" borderId="0" xfId="0" applyFont="1" applyFill="1" applyAlignment="1"/>
    <xf numFmtId="0" fontId="4" fillId="11" borderId="0" xfId="0" applyFont="1" applyFill="1"/>
    <xf numFmtId="0" fontId="5" fillId="11" borderId="0" xfId="0" applyFont="1" applyFill="1"/>
    <xf numFmtId="0" fontId="4" fillId="11" borderId="0" xfId="0" applyFont="1" applyFill="1" applyBorder="1"/>
    <xf numFmtId="0" fontId="18" fillId="11" borderId="5" xfId="0" applyFont="1" applyFill="1" applyBorder="1" applyAlignment="1">
      <alignment horizontal="center"/>
    </xf>
    <xf numFmtId="0" fontId="4" fillId="11" borderId="0" xfId="0" applyNumberFormat="1" applyFont="1" applyFill="1"/>
    <xf numFmtId="0" fontId="4" fillId="11" borderId="15" xfId="0" applyFont="1" applyFill="1" applyBorder="1"/>
    <xf numFmtId="0" fontId="4" fillId="11" borderId="6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1" borderId="15" xfId="0" applyNumberFormat="1" applyFont="1" applyFill="1" applyBorder="1"/>
    <xf numFmtId="0" fontId="0" fillId="11" borderId="0" xfId="0" applyNumberFormat="1" applyFont="1" applyFill="1" applyAlignment="1">
      <alignment wrapText="1"/>
    </xf>
    <xf numFmtId="0" fontId="5" fillId="10" borderId="0" xfId="0" applyFont="1" applyFill="1"/>
    <xf numFmtId="0" fontId="0" fillId="10" borderId="0" xfId="0" applyNumberFormat="1" applyFont="1" applyFill="1" applyAlignment="1">
      <alignment wrapText="1"/>
    </xf>
    <xf numFmtId="0" fontId="0" fillId="14" borderId="0" xfId="0" applyFont="1" applyFill="1" applyBorder="1" applyAlignment="1"/>
    <xf numFmtId="0" fontId="0" fillId="14" borderId="5" xfId="0" applyFont="1" applyFill="1" applyBorder="1" applyAlignment="1"/>
    <xf numFmtId="0" fontId="0" fillId="14" borderId="0" xfId="0" applyFont="1" applyFill="1"/>
    <xf numFmtId="0" fontId="0" fillId="14" borderId="13" xfId="0" applyFont="1" applyFill="1" applyBorder="1"/>
    <xf numFmtId="0" fontId="0" fillId="14" borderId="6" xfId="0" applyFont="1" applyFill="1" applyBorder="1"/>
    <xf numFmtId="0" fontId="3" fillId="14" borderId="6" xfId="0" applyFont="1" applyFill="1" applyBorder="1" applyAlignment="1">
      <alignment horizontal="center"/>
    </xf>
    <xf numFmtId="0" fontId="0" fillId="14" borderId="15" xfId="0" applyFont="1" applyFill="1" applyBorder="1"/>
    <xf numFmtId="0" fontId="0" fillId="14" borderId="0" xfId="0" applyFont="1" applyFill="1" applyAlignment="1">
      <alignment horizontal="center"/>
    </xf>
    <xf numFmtId="0" fontId="0" fillId="14" borderId="6" xfId="0" applyFont="1" applyFill="1" applyBorder="1" applyAlignment="1">
      <alignment horizontal="center"/>
    </xf>
    <xf numFmtId="0" fontId="0" fillId="14" borderId="14" xfId="0" applyFont="1" applyFill="1" applyBorder="1"/>
    <xf numFmtId="0" fontId="3" fillId="14" borderId="5" xfId="0" applyFont="1" applyFill="1" applyBorder="1" applyAlignment="1">
      <alignment horizontal="center"/>
    </xf>
    <xf numFmtId="0" fontId="0" fillId="14" borderId="0" xfId="0" applyFont="1" applyFill="1" applyAlignment="1"/>
    <xf numFmtId="0" fontId="0" fillId="14" borderId="20" xfId="0" applyFont="1" applyFill="1" applyBorder="1"/>
    <xf numFmtId="0" fontId="0" fillId="14" borderId="0" xfId="0" applyNumberFormat="1" applyFont="1" applyFill="1" applyBorder="1" applyAlignment="1"/>
    <xf numFmtId="0" fontId="0" fillId="14" borderId="0" xfId="0" applyNumberFormat="1" applyFont="1" applyFill="1" applyAlignment="1"/>
    <xf numFmtId="0" fontId="0" fillId="14" borderId="0" xfId="0" applyNumberFormat="1" applyFont="1" applyFill="1"/>
    <xf numFmtId="0" fontId="0" fillId="14" borderId="15" xfId="0" applyNumberFormat="1" applyFont="1" applyFill="1" applyBorder="1"/>
    <xf numFmtId="0" fontId="3" fillId="10" borderId="20" xfId="0" applyFont="1" applyFill="1" applyBorder="1" applyAlignment="1"/>
    <xf numFmtId="0" fontId="3" fillId="10" borderId="0" xfId="0" applyFont="1" applyFill="1" applyBorder="1" applyAlignment="1"/>
    <xf numFmtId="0" fontId="3" fillId="14" borderId="20" xfId="0" applyFont="1" applyFill="1" applyBorder="1" applyAlignment="1"/>
    <xf numFmtId="0" fontId="3" fillId="14" borderId="0" xfId="0" applyFont="1" applyFill="1" applyBorder="1" applyAlignment="1"/>
    <xf numFmtId="0" fontId="0" fillId="11" borderId="5" xfId="0" applyFill="1" applyBorder="1"/>
    <xf numFmtId="0" fontId="0" fillId="11" borderId="0" xfId="0" applyNumberFormat="1" applyFont="1" applyFill="1" applyBorder="1" applyAlignment="1">
      <alignment horizontal="center"/>
    </xf>
    <xf numFmtId="0" fontId="0" fillId="11" borderId="0" xfId="0" applyNumberFormat="1" applyFont="1" applyFill="1" applyAlignment="1">
      <alignment horizontal="center"/>
    </xf>
    <xf numFmtId="0" fontId="0" fillId="11" borderId="6" xfId="0" applyNumberFormat="1" applyFont="1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15" xfId="0" applyFill="1" applyBorder="1"/>
    <xf numFmtId="0" fontId="21" fillId="11" borderId="0" xfId="0" applyFont="1" applyFill="1"/>
    <xf numFmtId="0" fontId="0" fillId="11" borderId="0" xfId="0" applyNumberFormat="1" applyFont="1" applyFill="1" applyAlignment="1"/>
    <xf numFmtId="0" fontId="14" fillId="11" borderId="15" xfId="0" applyFont="1" applyFill="1" applyBorder="1"/>
    <xf numFmtId="0" fontId="0" fillId="15" borderId="13" xfId="0" applyFont="1" applyFill="1" applyBorder="1"/>
  </cellXfs>
  <cellStyles count="2">
    <cellStyle name="Hyperlink" xfId="1" builtinId="8"/>
    <cellStyle name="Normal" xfId="0" builtinId="0"/>
  </cellStyles>
  <dxfs count="7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Segoe UI"/>
        <family val="2"/>
        <scheme val="none"/>
      </font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bottom style="medium">
          <color rgb="FF000000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bottom style="medium">
          <color rgb="FF000000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bottom style="medium">
          <color rgb="FF000000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Calibri"/>
        <family val="2"/>
        <scheme val="minor"/>
      </font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bottom style="medium">
          <color rgb="FF000000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Calibri Light"/>
        <family val="2"/>
        <scheme val="maj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bottom style="medium">
          <color rgb="FF000000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Calibri Light"/>
        <family val="2"/>
        <scheme val="major"/>
      </font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bottom style="medium">
          <color rgb="FF000000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Calibri Light"/>
        <family val="2"/>
        <scheme val="major"/>
      </font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bottom style="medium">
          <color rgb="FF000000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Calibri"/>
        <family val="2"/>
        <scheme val="minor"/>
      </font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bottom style="medium">
          <color rgb="FF000000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Calibri"/>
        <family val="2"/>
        <scheme val="minor"/>
      </font>
    </dxf>
    <dxf>
      <numFmt numFmtId="0" formatCode="General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bottom style="medium">
          <color rgb="FF000000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Segoe UI"/>
        <family val="2"/>
        <scheme val="none"/>
      </font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bottom style="medium">
          <color rgb="FF000000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Segoe UI"/>
        <family val="2"/>
        <scheme val="none"/>
      </font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bottom style="medium">
          <color rgb="FF000000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Segoe UI"/>
        <family val="2"/>
        <scheme val="none"/>
      </font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bottom style="medium">
          <color rgb="FF000000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Segoe UI"/>
        <family val="2"/>
        <scheme val="none"/>
      </font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bottom style="medium">
          <color rgb="FF000000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bottom style="medium">
          <color rgb="FF000000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bottom style="medium">
          <color rgb="FF000000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bottom style="medium">
          <color rgb="FF000000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bottom style="medium">
          <color rgb="FF000000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bottom style="medium">
          <color rgb="FF000000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bottom style="medium">
          <color rgb="FF000000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bottom style="medium">
          <color rgb="FF000000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medium">
          <color rgb="FF000000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numFmt numFmtId="15" formatCode="0.00E+0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5" formatCode="0.00E+00"/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5" formatCode="0.00E+00"/>
      <fill>
        <patternFill patternType="none">
          <fgColor indexed="64"/>
          <bgColor auto="1"/>
        </patternFill>
      </fill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5" formatCode="0.00E+00"/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numFmt numFmtId="15" formatCode="0.00E+00"/>
    </dxf>
    <dxf>
      <numFmt numFmtId="15" formatCode="0.00E+00"/>
    </dxf>
    <dxf>
      <numFmt numFmtId="15" formatCode="0.00E+0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5" formatCode="0.00E+00"/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numFmt numFmtId="15" formatCode="0.00E+00"/>
    </dxf>
    <dxf>
      <numFmt numFmtId="15" formatCode="0.00E+00"/>
    </dxf>
    <dxf>
      <numFmt numFmtId="15" formatCode="0.00E+0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5" formatCode="0.00E+00"/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numFmt numFmtId="15" formatCode="0.00E+00"/>
    </dxf>
    <dxf>
      <numFmt numFmtId="15" formatCode="0.00E+00"/>
    </dxf>
    <dxf>
      <numFmt numFmtId="15" formatCode="0.00E+0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5" formatCode="0.00E+00"/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numFmt numFmtId="15" formatCode="0.00E+00"/>
    </dxf>
    <dxf>
      <numFmt numFmtId="15" formatCode="0.00E+00"/>
    </dxf>
    <dxf>
      <numFmt numFmtId="15" formatCode="0.00E+0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5" formatCode="0.00E+00"/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5" formatCode="0.00E+00"/>
      <fill>
        <patternFill patternType="none">
          <bgColor auto="1"/>
        </patternFill>
      </fill>
    </dxf>
    <dxf>
      <numFmt numFmtId="15" formatCode="0.00E+00"/>
      <fill>
        <patternFill patternType="none">
          <bgColor auto="1"/>
        </patternFill>
      </fill>
    </dxf>
    <dxf>
      <numFmt numFmtId="15" formatCode="0.00E+0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5" formatCode="0.00E+0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medium">
          <color rgb="FF000000"/>
        </bottom>
      </border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numFmt numFmtId="15" formatCode="0.00E+00"/>
    </dxf>
    <dxf>
      <numFmt numFmtId="15" formatCode="0.00E+00"/>
    </dxf>
    <dxf>
      <numFmt numFmtId="15" formatCode="0.00E+0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5" formatCode="0.00E+00"/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numFmt numFmtId="15" formatCode="0.00E+00"/>
    </dxf>
    <dxf>
      <numFmt numFmtId="15" formatCode="0.00E+00"/>
    </dxf>
    <dxf>
      <numFmt numFmtId="15" formatCode="0.00E+0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5" formatCode="0.00E+00"/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bottom style="medium">
          <color rgb="FF000000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1F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bottom style="medium">
          <color rgb="FF000000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border diagonalUp="0" diagonalDown="0" outline="0">
        <left/>
        <right style="thin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</dxf>
    <dxf>
      <font>
        <b/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border diagonalUp="0" diagonalDown="0" outline="0">
        <left/>
        <right style="thin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border diagonalUp="0" diagonalDown="0">
        <right style="thin">
          <color indexed="64"/>
        </right>
        <vertic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</dxf>
    <dxf>
      <font>
        <b/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border diagonalUp="0" diagonalDown="0" outline="0">
        <left/>
        <right style="thin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border diagonalUp="0" diagonalDown="0">
        <right style="thin">
          <color indexed="64"/>
        </right>
        <vertic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</dxf>
    <dxf>
      <font>
        <b/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border diagonalUp="0" diagonalDown="0" outline="0">
        <left/>
        <right style="thin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border diagonalUp="0" diagonalDown="0">
        <right style="thin">
          <color indexed="64"/>
        </right>
        <vertic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</dxf>
    <dxf>
      <font>
        <b/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border diagonalUp="0" diagonalDown="0" outline="0">
        <left/>
        <right style="thin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>
        <left style="thin">
          <color indexed="64"/>
        </left>
        <vertic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border diagonalUp="0" diagonalDown="0">
        <right style="thin">
          <color indexed="64"/>
        </right>
        <vertic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</dxf>
    <dxf>
      <font>
        <b/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8076E9-5674-4341-A14A-A3C1F49CA611}" name="Table34" displayName="Table34" ref="A1:AD56" totalsRowShown="0" headerRowDxfId="722" dataDxfId="721">
  <autoFilter ref="A1:AD56" xr:uid="{00000000-0009-0000-0100-000001000000}"/>
  <sortState ref="A2:AD56">
    <sortCondition ref="A1:A56"/>
  </sortState>
  <tableColumns count="30">
    <tableColumn id="1" xr3:uid="{5284E3EA-1715-4005-B19D-40D01B3ECE31}" name="Life cycle phase" dataDxfId="720"/>
    <tableColumn id="19" xr3:uid="{BF77F304-1AD8-4A17-8032-AF454397A8F3}" name="Sub-assemblies 1" dataDxfId="719"/>
    <tableColumn id="3" xr3:uid="{110FD8AB-C68F-4EA7-9A2E-F5A583E9E8EE}" name="Sub-assemblies 2" dataDxfId="718"/>
    <tableColumn id="13" xr3:uid="{8B9934BE-CA26-434D-B035-B5C202BF04CD}" name="Sub-assemblies 3" dataDxfId="717"/>
    <tableColumn id="8" xr3:uid="{9F27912D-104A-447B-AEF9-80AE67365E2F}" name="Sub-assemblies 4" dataDxfId="716"/>
    <tableColumn id="2" xr3:uid="{91A8E456-2734-425F-BF5C-9CF12D9D22BB}" name="Foreground name" dataDxfId="715"/>
    <tableColumn id="50" xr3:uid="{F3789218-7489-49CA-8505-6A9DB7960375}" name="LCA algebraic name" dataDxfId="714"/>
    <tableColumn id="4" xr3:uid="{FE29E37C-09D7-43A8-A9D9-85D1AF26819F}" name="Reference in inventory" dataDxfId="713"/>
    <tableColumn id="5" xr3:uid="{CE7D5D64-49A0-4BFD-9E46-44359890CEFD}" name="Qty" dataDxfId="712"/>
    <tableColumn id="37" xr3:uid="{E76D1C39-ADD2-4AF6-983E-8847E5D10EAC}" name="Unit (for Qty)" dataDxfId="711"/>
    <tableColumn id="38" xr3:uid="{8D09E34B-549F-433C-9C10-38F1113399FA}" name="Amount (conversion to EI)" dataDxfId="710"/>
    <tableColumn id="9" xr3:uid="{750F1B9A-E6A8-4014-80A3-F0CD9810C6C9}" name="Total Qty fo EI (Qty*Amount)" dataDxfId="709"/>
    <tableColumn id="16" xr3:uid="{5A38C7D7-464B-4411-A90A-3DD8D17FF64E}" name="datasheet" dataDxfId="708"/>
    <tableColumn id="17" xr3:uid="{80448413-4D55-431B-A9B8-933C00FC8BBF}" name="Float test" dataDxfId="707"/>
    <tableColumn id="7" xr3:uid="{6639F9D9-87C6-4697-BB65-C4A1A59BFA97}" name="Burn test" dataDxfId="706"/>
    <tableColumn id="14" xr3:uid="{6CAD906E-2401-4112-BEE1-725EF36C703F}" name="Note" dataDxfId="705"/>
    <tableColumn id="10" xr3:uid="{15C658AA-A5FE-4F8B-B3C3-DC0B8BBEE68F}" name="parameter" dataDxfId="704"/>
    <tableColumn id="11" xr3:uid="{D9FE67DB-B1AB-440D-8E15-8B52F486BC6B}" name="Type" dataDxfId="703"/>
    <tableColumn id="31" xr3:uid="{C27D945F-433D-41F6-99E0-48111F823448}" name="Default" dataDxfId="702">
      <calculatedColumnFormula xml:space="preserve"> L2</calculatedColumnFormula>
    </tableColumn>
    <tableColumn id="33" xr3:uid="{7C2BB094-3CF9-4C6D-B7ED-1732BF6678BA}" name="Min" dataDxfId="701"/>
    <tableColumn id="35" xr3:uid="{6C72A4AB-D805-4AF9-8123-F1DBA42328CF}" name="Max" dataDxfId="700">
      <calculatedColumnFormula>L2*2</calculatedColumnFormula>
    </tableColumn>
    <tableColumn id="39" xr3:uid="{AB4444B5-AC30-4151-BADC-16BA45CA6C95}" name="Std" dataDxfId="699"/>
    <tableColumn id="40" xr3:uid="{B37D83C3-058E-4A72-9D3F-79D635CB1579}" name="Distrib" dataDxfId="698"/>
    <tableColumn id="46" xr3:uid="{756AC4E5-60A9-45A4-9C4D-AC02A9DEC823}" name="Description" dataDxfId="697"/>
    <tableColumn id="43" xr3:uid="{6947A3CB-8F2A-4C89-BDB6-3A1271677268}" name="Label" dataDxfId="696"/>
    <tableColumn id="12" xr3:uid="{4844E1DD-1402-4D47-AE7C-22106F7A5810}" name="EI activity name" dataDxfId="695"/>
    <tableColumn id="6" xr3:uid="{9F7AE4BF-37F9-463F-9385-F869C2BAC120}" name="Custom process name" dataDxfId="694"/>
    <tableColumn id="48" xr3:uid="{46516E45-9497-4619-9FB2-7AE48AFE4A92}" name="loc" dataDxfId="693"/>
    <tableColumn id="15" xr3:uid="{48B335B0-0BD0-489D-BB23-2469663E56CA}" name="modified" dataDxfId="692"/>
    <tableColumn id="30" xr3:uid="{240F660F-5C69-4510-ADAA-5A6B3E4EF978}" name="Comment" dataDxfId="69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ECCBA01-F252-43F6-A790-AAA0BF4F6996}" name="Table14252426591011172223203032343538" displayName="Table14252426591011172223203032343538" ref="B1:V11" totalsRowShown="0" headerRowDxfId="464" dataDxfId="462" headerRowBorderDxfId="463" tableBorderDxfId="461">
  <autoFilter ref="B1:V11" xr:uid="{2342E590-2369-44E5-B678-A8FA3A2AAFFD}"/>
  <sortState ref="B2:F11">
    <sortCondition ref="E1:E11"/>
  </sortState>
  <tableColumns count="21">
    <tableColumn id="1" xr3:uid="{7F4199EC-376B-4C77-9FBC-77A1768DA8E5}" name="LCA algebraic name" dataDxfId="460"/>
    <tableColumn id="2" xr3:uid="{9FCEFD28-1B86-41E9-AC5C-3D0CCB6B022B}" name="Reference in inventory" dataDxfId="459"/>
    <tableColumn id="3" xr3:uid="{7A5BBA4C-6144-443F-BFB5-BCD53617EF3C}" name="Qty" dataDxfId="458"/>
    <tableColumn id="5" xr3:uid="{20DA6371-B0BC-4E94-8FC1-034FC05C7903}" name="Unit" dataDxfId="457"/>
    <tableColumn id="4" xr3:uid="{153860BC-2849-4FCF-AC96-A01A22DB28EC}" name="Amount" dataDxfId="456"/>
    <tableColumn id="6" xr3:uid="{591F97B2-FE55-4AC6-B8C9-D8199FAF427F}" name="Total Qty (Qty*Amount)" dataDxfId="455">
      <calculatedColumnFormula xml:space="preserve"> D2*F2</calculatedColumnFormula>
    </tableColumn>
    <tableColumn id="9" xr3:uid="{4F355714-6561-4FBE-A44F-04FA7ABCD8E6}" name="parameter" dataDxfId="454"/>
    <tableColumn id="10" xr3:uid="{1069542E-A590-4E08-BDC5-D9A03EEC11F2}" name="Type" dataDxfId="453"/>
    <tableColumn id="11" xr3:uid="{DF543081-2C9D-4E99-B38B-95A2DB4F1638}" name="Default" dataDxfId="452">
      <calculatedColumnFormula>G2</calculatedColumnFormula>
    </tableColumn>
    <tableColumn id="12" xr3:uid="{A7849F7F-1E78-462F-BBD0-8BC31B57E7F1}" name="Min" dataDxfId="451">
      <calculatedColumnFormula xml:space="preserve"> J2/2</calculatedColumnFormula>
    </tableColumn>
    <tableColumn id="13" xr3:uid="{278D7411-7A21-425D-96AA-C7F3BDD1EB95}" name="Max" dataDxfId="450">
      <calculatedColumnFormula xml:space="preserve"> J2*2</calculatedColumnFormula>
    </tableColumn>
    <tableColumn id="14" xr3:uid="{BE8C8F59-7BFE-41DB-AB3B-C600D8C526A1}" name="Std" dataDxfId="449"/>
    <tableColumn id="15" xr3:uid="{FAF09090-8AF3-4A79-A5E7-EE44AC0C2B4E}" name="Distrib" dataDxfId="448"/>
    <tableColumn id="16" xr3:uid="{A4327AB0-3DE4-44C2-A90D-C3A8FB854D84}" name="Description" dataDxfId="447"/>
    <tableColumn id="17" xr3:uid="{5409C714-69B9-49A2-869E-9AAD624AC74D}" name="Label" dataDxfId="446"/>
    <tableColumn id="18" xr3:uid="{F2F28C11-C959-4223-8A4A-983260DA7323}" name="Values" dataDxfId="445"/>
    <tableColumn id="19" xr3:uid="{F82CB67E-B12C-4B4C-A7DB-B3D42E874A5D}" name="Weight" dataDxfId="444"/>
    <tableColumn id="20" xr3:uid="{FA6F8AAF-50A5-4289-9336-BB523D24977F}" name="datasheet" dataDxfId="443"/>
    <tableColumn id="21" xr3:uid="{B17B6589-AC65-4A6A-BB80-2A75BDD57B7C}" name="Note" dataDxfId="442"/>
    <tableColumn id="22" xr3:uid="{0AA1B308-F237-442B-89F3-D8DDE0806C17}" name="EI activity name" dataDxfId="441"/>
    <tableColumn id="23" xr3:uid="{CF8CF32F-8622-4157-BFB0-177DEB6D43AF}" name="loc" dataDxfId="44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A399E3A-E719-46A8-B3B2-55187DB8885E}" name="Table142524265910111722232030323435" displayName="Table142524265910111722232030323435" ref="B1:V11" totalsRowShown="0" headerRowDxfId="437" headerRowBorderDxfId="436" tableBorderDxfId="435">
  <autoFilter ref="B1:V11" xr:uid="{2813C560-133F-4CB5-AC1F-EF7A46F36B5C}"/>
  <sortState ref="B2:F11">
    <sortCondition ref="E1:E11"/>
  </sortState>
  <tableColumns count="21">
    <tableColumn id="1" xr3:uid="{FE26920C-9312-49BB-8504-689263AF10EA}" name="LCA algebraic name" dataDxfId="434"/>
    <tableColumn id="2" xr3:uid="{C02CEDB1-C554-43F7-8D75-35F1C47CE0D2}" name="Reference in inventory" dataDxfId="433"/>
    <tableColumn id="3" xr3:uid="{BE7B4D16-9A06-4E1F-A9FD-049D7AE69D37}" name="Qty" dataDxfId="432"/>
    <tableColumn id="5" xr3:uid="{F5341777-18AC-41E8-993B-E9BF17B5A85D}" name="Unit" dataDxfId="431"/>
    <tableColumn id="4" xr3:uid="{F52EE05A-A86A-4DCF-9311-46450FCA33F7}" name="Amount" dataDxfId="430"/>
    <tableColumn id="6" xr3:uid="{4D6FADA6-A56C-4879-9057-F7530734D5FC}" name="Total Qty (Qty*Amount)">
      <calculatedColumnFormula xml:space="preserve"> D2*F2</calculatedColumnFormula>
    </tableColumn>
    <tableColumn id="9" xr3:uid="{9078311F-9C32-4860-86F0-ED653660697B}" name="parameter"/>
    <tableColumn id="10" xr3:uid="{2B7CAEA2-A7CC-4F52-AA96-0FE1155B7B51}" name="Type"/>
    <tableColumn id="11" xr3:uid="{E1EA64D5-BE3A-4159-A08F-79921EA64902}" name="Default" dataDxfId="429">
      <calculatedColumnFormula>G2</calculatedColumnFormula>
    </tableColumn>
    <tableColumn id="12" xr3:uid="{73DE842B-7E08-4118-B78C-3F4A0C9664FB}" name="Min" dataDxfId="428"/>
    <tableColumn id="13" xr3:uid="{9544E84A-55C6-49A0-9E93-2CB6B5A6B7DB}" name="Max" dataDxfId="427"/>
    <tableColumn id="14" xr3:uid="{736659DC-B002-4DBD-9ABC-74DC43AB92C4}" name="Std"/>
    <tableColumn id="15" xr3:uid="{1D961977-8951-4B27-BA56-3536ABCD67C9}" name="Distrib"/>
    <tableColumn id="16" xr3:uid="{1982F89A-D6FF-4979-A931-00A3BBEC72EA}" name="Description" dataDxfId="426"/>
    <tableColumn id="17" xr3:uid="{45C12D5E-DB3C-4526-9D24-3C66B9BB5FBB}" name="Label" dataDxfId="425"/>
    <tableColumn id="18" xr3:uid="{1A162703-2AF5-44E1-9FD8-7F22028A6F9F}" name="Values"/>
    <tableColumn id="19" xr3:uid="{E075E7AB-DDC9-4ACC-A985-2F1335A5A447}" name="Weight"/>
    <tableColumn id="20" xr3:uid="{07AB07AD-7B8D-4EC0-983C-22BD55862255}" name="datasheet"/>
    <tableColumn id="21" xr3:uid="{1681640F-637E-4ED3-BFFD-AB37BCDDFC21}" name="Note" dataDxfId="424"/>
    <tableColumn id="22" xr3:uid="{ED1E8E89-F571-4C32-8F11-95050280F26E}" name="EI activity name" dataDxfId="423"/>
    <tableColumn id="23" xr3:uid="{73531432-76D8-4EED-A20D-F4739BFBFE57}" name="loc" dataDxfId="42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A8E67C9-A65F-43AA-AA30-8F4E9B656FA6}" name="Table14252426591011172223203033" displayName="Table14252426591011172223203033" ref="B1:V3" totalsRowShown="0" headerRowDxfId="419" headerRowBorderDxfId="418" tableBorderDxfId="417">
  <autoFilter ref="B1:V3" xr:uid="{BD63AFD4-B57A-481F-A459-B0817DC8ABE9}"/>
  <sortState ref="B2:F3">
    <sortCondition ref="E1:E3"/>
  </sortState>
  <tableColumns count="21">
    <tableColumn id="1" xr3:uid="{F19268D4-0E25-438D-9A3D-E6BA84E5D257}" name="LCA algebraic name" dataDxfId="416"/>
    <tableColumn id="2" xr3:uid="{0C352D69-EAB5-43AF-BF60-4537828B55A4}" name="Reference in inventory" dataDxfId="415"/>
    <tableColumn id="3" xr3:uid="{1C29254E-9BDE-4FA9-A6DB-A650E08D4351}" name="Qty" dataDxfId="414"/>
    <tableColumn id="5" xr3:uid="{DF2FF231-95EE-430A-84D1-22AE6392A170}" name="Unit" dataDxfId="413"/>
    <tableColumn id="4" xr3:uid="{0DBD60DB-6047-4A85-809B-01FC3BC2ED2A}" name="Amount" dataDxfId="412"/>
    <tableColumn id="6" xr3:uid="{6BAF1F0F-7F9D-4A85-8A4B-81BD73945A35}" name="Total Qty (Qty*Amount)">
      <calculatedColumnFormula xml:space="preserve"> D2*F2</calculatedColumnFormula>
    </tableColumn>
    <tableColumn id="9" xr3:uid="{F3D7732E-E6C9-4216-888C-0DDBF4FF0887}" name="parameter"/>
    <tableColumn id="10" xr3:uid="{B738CA6F-D481-4283-819A-C921A64B0848}" name="Type"/>
    <tableColumn id="11" xr3:uid="{A268834A-C9DB-4489-985F-9B23FA3FDEC2}" name="Default" dataDxfId="411">
      <calculatedColumnFormula>G2</calculatedColumnFormula>
    </tableColumn>
    <tableColumn id="12" xr3:uid="{D66820D6-F2D2-4F18-BF6D-46E2C869470F}" name="Min" dataDxfId="410">
      <calculatedColumnFormula xml:space="preserve"> J2/2</calculatedColumnFormula>
    </tableColumn>
    <tableColumn id="13" xr3:uid="{5781E6C3-DEBD-4DF2-B7C1-EC840725251F}" name="Max" dataDxfId="409">
      <calculatedColumnFormula xml:space="preserve"> J2*2</calculatedColumnFormula>
    </tableColumn>
    <tableColumn id="14" xr3:uid="{27643BCE-5521-45C6-8CAA-9D06CC1309A8}" name="Std"/>
    <tableColumn id="15" xr3:uid="{AA7EF4D0-312C-4143-AAE1-B4FFC6BFC223}" name="Distrib"/>
    <tableColumn id="16" xr3:uid="{519D1EA3-0AE7-4C44-811D-BCAFBAB5E025}" name="Description" dataDxfId="408"/>
    <tableColumn id="17" xr3:uid="{73BD1B62-9469-466F-8950-4CCF69656033}" name="Label" dataDxfId="407"/>
    <tableColumn id="18" xr3:uid="{CF3A0CC7-8F9A-4DD2-BCE9-F19615264AEA}" name="Values"/>
    <tableColumn id="19" xr3:uid="{AAA75285-4A8F-414D-BE3E-058F9D3870EF}" name="Weight"/>
    <tableColumn id="20" xr3:uid="{A934A532-7549-4053-AE6B-C0B0AFA06708}" name="datasheet"/>
    <tableColumn id="21" xr3:uid="{247022D2-A154-4E0F-9125-0AB5DC59671B}" name="Note" dataDxfId="406"/>
    <tableColumn id="22" xr3:uid="{AD6249C3-C9A4-4A6A-8445-02F3FD74F52A}" name="EI activity name" dataDxfId="405"/>
    <tableColumn id="23" xr3:uid="{DD10D1E0-CC69-44BF-A5E9-8422AC889A98}" name="loc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90DD3BBC-0802-4777-9D98-5C4CD9541DBD}" name="Table142524265910111722232030" displayName="Table142524265910111722232030" ref="B1:V3" totalsRowShown="0" headerRowDxfId="402" headerRowBorderDxfId="401" tableBorderDxfId="400">
  <autoFilter ref="B1:V3" xr:uid="{8D948DEA-9F2A-4241-B329-6BA8428CEC9E}"/>
  <sortState ref="B2:F3">
    <sortCondition ref="E1:E3"/>
  </sortState>
  <tableColumns count="21">
    <tableColumn id="1" xr3:uid="{AD153068-6EE3-4DAD-941B-D1752103087C}" name="LCA algebraic name" dataDxfId="399"/>
    <tableColumn id="2" xr3:uid="{0D001B03-0C78-4F33-84F0-C20A26C3C8BD}" name="Reference in inventory" dataDxfId="398"/>
    <tableColumn id="3" xr3:uid="{FA5FE872-8417-40E9-B518-CFC1DC9878C1}" name="Qty" dataDxfId="397"/>
    <tableColumn id="5" xr3:uid="{0AC8E77D-1B7F-4A9C-BD86-D40C83701B5E}" name="Unit" dataDxfId="396"/>
    <tableColumn id="4" xr3:uid="{92C7FB9E-37E2-424A-BFB8-C75C25FCF867}" name="Amount" dataDxfId="395"/>
    <tableColumn id="6" xr3:uid="{DB4945A6-C42B-4B8E-AEF9-248C6EB84A60}" name="Total Qty (Qty*Amount)">
      <calculatedColumnFormula xml:space="preserve"> D2*F2</calculatedColumnFormula>
    </tableColumn>
    <tableColumn id="9" xr3:uid="{01784E59-5F32-4038-811B-5759E3DD9504}" name="parameter"/>
    <tableColumn id="10" xr3:uid="{D478BA15-12EF-42D0-A0E1-F42263EAF564}" name="Type"/>
    <tableColumn id="11" xr3:uid="{C0442291-5861-4C87-A950-EDC6F412B861}" name="Default" dataDxfId="394">
      <calculatedColumnFormula>G2</calculatedColumnFormula>
    </tableColumn>
    <tableColumn id="12" xr3:uid="{FA7BD19A-BEAC-488E-8F97-49DB2303C8CC}" name="Min" dataDxfId="393">
      <calculatedColumnFormula xml:space="preserve"> J2/2</calculatedColumnFormula>
    </tableColumn>
    <tableColumn id="13" xr3:uid="{0E48A767-309D-4B45-8832-2782C23ACE90}" name="Max" dataDxfId="392">
      <calculatedColumnFormula xml:space="preserve"> J2*2</calculatedColumnFormula>
    </tableColumn>
    <tableColumn id="14" xr3:uid="{A72CC9CA-DA43-4B48-AB79-92F5DD7DBA76}" name="Std"/>
    <tableColumn id="15" xr3:uid="{2955EB2A-063F-4695-939F-15A5C9C0E975}" name="Distrib"/>
    <tableColumn id="16" xr3:uid="{B9CC82F1-176E-4F42-8626-E9FE95D39144}" name="Description" dataDxfId="391"/>
    <tableColumn id="17" xr3:uid="{A0598CB7-D72A-4227-8A59-699396D4467D}" name="Label" dataDxfId="390"/>
    <tableColumn id="18" xr3:uid="{FAB5216E-D988-448F-810F-EC93D97CF3DB}" name="Values"/>
    <tableColumn id="19" xr3:uid="{717CFF18-641D-42BB-B183-5A02A39E38D0}" name="Weight"/>
    <tableColumn id="20" xr3:uid="{23CA975D-5C84-4C08-9823-D4E9DFE67963}" name="datasheet"/>
    <tableColumn id="21" xr3:uid="{A1D75089-FEB1-4D4A-B327-53AFCBBDBFD0}" name="Note" dataDxfId="389"/>
    <tableColumn id="22" xr3:uid="{4790A575-9E98-4792-8362-13CCAB8672C3}" name="EI activity name" dataDxfId="388"/>
    <tableColumn id="23" xr3:uid="{5FF96C7C-6638-4BE3-93A6-9B402E13B62B}" name="loc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480861E-3795-4373-B8BE-5E14333F18E1}" name="Table14252426591011172223203032" displayName="Table14252426591011172223203032" ref="B1:V10" totalsRowShown="0" headerRowDxfId="385" headerRowBorderDxfId="384" tableBorderDxfId="383">
  <autoFilter ref="B1:V10" xr:uid="{F33D9E08-8349-4307-9708-79B3963F3485}"/>
  <sortState ref="B2:F10">
    <sortCondition ref="E1:E10"/>
  </sortState>
  <tableColumns count="21">
    <tableColumn id="1" xr3:uid="{57D8BDC8-DF96-486A-884B-2C698AB00B9C}" name="LCA algebraic name" dataDxfId="382"/>
    <tableColumn id="2" xr3:uid="{E00ECCAB-CF1E-4248-8077-E8620C37A796}" name="Reference in inventory" dataDxfId="381"/>
    <tableColumn id="3" xr3:uid="{21578457-292C-40C6-A3E9-E2E9585C4E69}" name="Qty" dataDxfId="380"/>
    <tableColumn id="5" xr3:uid="{1577106F-31C4-42F2-9D61-3470EFEC0DE9}" name="Unit" dataDxfId="379"/>
    <tableColumn id="4" xr3:uid="{FDC7D1FC-DDD9-4941-94C8-9D0A82330364}" name="Amount" dataDxfId="378"/>
    <tableColumn id="6" xr3:uid="{4481DEA0-2611-4737-BAEE-E2AC656133E3}" name="Total Qty (Qty*Amount)">
      <calculatedColumnFormula xml:space="preserve"> D2*F2</calculatedColumnFormula>
    </tableColumn>
    <tableColumn id="9" xr3:uid="{3AF801E8-167F-4DA9-B141-4133A6F2B527}" name="parameter"/>
    <tableColumn id="10" xr3:uid="{B401E2F4-43CA-455A-AE99-FC22B3ABC262}" name="Type"/>
    <tableColumn id="11" xr3:uid="{CBF62815-63A6-4691-AE60-E4A8D7D4A679}" name="Default" dataDxfId="377">
      <calculatedColumnFormula>G2</calculatedColumnFormula>
    </tableColumn>
    <tableColumn id="12" xr3:uid="{AAC9254C-B2AF-46DC-903E-0F144D4ED07F}" name="Min" dataDxfId="376">
      <calculatedColumnFormula xml:space="preserve"> J2*0.8</calculatedColumnFormula>
    </tableColumn>
    <tableColumn id="13" xr3:uid="{4487BBC8-9C06-42D7-B0E1-7B6ECAA537ED}" name="Max" dataDxfId="375">
      <calculatedColumnFormula xml:space="preserve"> J2*1.2</calculatedColumnFormula>
    </tableColumn>
    <tableColumn id="14" xr3:uid="{A3D8D554-E6BB-47E7-A1FB-96CB5A9A9F8D}" name="Std"/>
    <tableColumn id="15" xr3:uid="{20E11521-76E3-4EAB-BBC2-52C35143DFD2}" name="Distrib"/>
    <tableColumn id="16" xr3:uid="{7D679A38-3BC5-4E9F-B6CB-C518D9200476}" name="Description" dataDxfId="374"/>
    <tableColumn id="17" xr3:uid="{ED82E77F-7EE1-40EC-9B37-846A73B86DA8}" name="Label" dataDxfId="373"/>
    <tableColumn id="18" xr3:uid="{7C1D9D4F-9DAC-43E0-885C-38AB04194BD8}" name="Values"/>
    <tableColumn id="19" xr3:uid="{892896C8-FB6D-4BB6-857F-47FE16C7054B}" name="Weight"/>
    <tableColumn id="20" xr3:uid="{D2070F11-B502-488D-82FC-22BD20CEA374}" name="datasheet"/>
    <tableColumn id="21" xr3:uid="{B5B3A007-4202-49C2-ABA1-98246DB4C460}" name="Note" dataDxfId="372"/>
    <tableColumn id="22" xr3:uid="{58590BF2-AB81-4962-A57E-7BB1CDCE14B6}" name="EI activity name" dataDxfId="371"/>
    <tableColumn id="23" xr3:uid="{4366EF84-BE13-404D-9D15-F9AFD0C5546A}" name="loc" dataDxfId="37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C553B6-7478-446F-8561-99F56C71FBED}" name="Table1425242659101117222319" displayName="Table1425242659101117222319" ref="B1:V2" totalsRowShown="0" headerRowDxfId="367" headerRowBorderDxfId="366" tableBorderDxfId="365">
  <autoFilter ref="B1:V2" xr:uid="{B7D4A546-5002-4F95-9A75-E5D2FCA2756B}"/>
  <sortState ref="B2:F2">
    <sortCondition ref="E1:E2"/>
  </sortState>
  <tableColumns count="21">
    <tableColumn id="1" xr3:uid="{CE1F02C7-19EE-4DBD-A9A1-80AC44373C7E}" name="LCA algebraic name" dataDxfId="364"/>
    <tableColumn id="2" xr3:uid="{FE716B71-D265-4C8B-81CE-6B3D7074371F}" name="Reference in inventory" dataDxfId="363"/>
    <tableColumn id="3" xr3:uid="{08E9F2EF-091E-4D58-8B5D-981D7BBCA860}" name="Qty" dataDxfId="362"/>
    <tableColumn id="5" xr3:uid="{49E78FF3-FCFA-4C48-9F28-D829286C0112}" name="Unit" dataDxfId="361"/>
    <tableColumn id="4" xr3:uid="{D024283D-782D-4A51-B35F-1845AC76CB5A}" name="Amount" dataDxfId="360"/>
    <tableColumn id="6" xr3:uid="{64329CFA-CE22-419B-8622-1E13496C1D70}" name="Total Qty (Qty*Amount)">
      <calculatedColumnFormula xml:space="preserve"> D2*F2</calculatedColumnFormula>
    </tableColumn>
    <tableColumn id="9" xr3:uid="{92CE0EE5-913E-48D4-883C-5CFEFBA6113B}" name="parameter"/>
    <tableColumn id="10" xr3:uid="{0799B010-C7B3-4E01-A3D6-612540DA946A}" name="Type"/>
    <tableColumn id="11" xr3:uid="{38E3AB4B-FBD7-4D10-9CF2-380ADF6F24F6}" name="Default" dataDxfId="359">
      <calculatedColumnFormula>G2</calculatedColumnFormula>
    </tableColumn>
    <tableColumn id="12" xr3:uid="{BC232226-CDBA-47A1-8A77-8A22816FE774}" name="Min" dataDxfId="358"/>
    <tableColumn id="13" xr3:uid="{0378FBAE-CDD2-4B84-9592-E3F4FE4A5E22}" name="Max" dataDxfId="357"/>
    <tableColumn id="14" xr3:uid="{C549FDFF-2AB0-4485-871C-8FD7A6709A3A}" name="Std" dataDxfId="356"/>
    <tableColumn id="15" xr3:uid="{BE7166DB-A401-46F5-9A66-EC32AB269883}" name="Distrib" dataDxfId="355"/>
    <tableColumn id="16" xr3:uid="{ED9D74D8-E323-4862-95FF-2CBA298858B1}" name="Description" dataDxfId="354"/>
    <tableColumn id="17" xr3:uid="{52D73BF5-CCDF-4C15-8ED8-BA5420EDBF32}" name="Label" dataDxfId="353"/>
    <tableColumn id="18" xr3:uid="{B1B8BF90-B7A9-4CFC-982F-EE3793CC552A}" name="Values"/>
    <tableColumn id="19" xr3:uid="{61828FD8-6AAD-47A5-8DAE-8922E0D86FEA}" name="Weight"/>
    <tableColumn id="20" xr3:uid="{A3AA70C3-CB0D-4478-BE4D-F68941CEBE84}" name="datasheet"/>
    <tableColumn id="21" xr3:uid="{4254A551-6C46-4D18-8207-71AF860368FF}" name="Note" dataDxfId="352"/>
    <tableColumn id="22" xr3:uid="{53C1FC0B-89BA-489B-B415-206A8A356B82}" name="EI activity name" dataDxfId="351"/>
    <tableColumn id="23" xr3:uid="{06B3DF06-6FE6-46BE-92B3-A53E9AA70409}" name="loc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5BEA5A-1113-49FF-B24B-E09ED08ED594}" name="Table1425242659101117222320" displayName="Table1425242659101117222320" ref="B1:V16" totalsRowShown="0" headerRowDxfId="348" headerRowBorderDxfId="347" tableBorderDxfId="346">
  <autoFilter ref="B1:V16" xr:uid="{D18E02F6-1A56-474E-B5C6-3B0E681251F6}"/>
  <sortState ref="B2:F16">
    <sortCondition ref="E1:E16"/>
  </sortState>
  <tableColumns count="21">
    <tableColumn id="1" xr3:uid="{2DD75D84-9A52-4473-BBB6-5C276D020777}" name="LCA algebraic name" dataDxfId="345"/>
    <tableColumn id="2" xr3:uid="{F5ECD178-91FD-4E24-8597-CBE2773B7AD8}" name="Reference in inventory" dataDxfId="344"/>
    <tableColumn id="3" xr3:uid="{4B11E3A1-A621-4E0C-BFE0-9242D5E90B8A}" name="Qty" dataDxfId="343"/>
    <tableColumn id="5" xr3:uid="{AA3CBB5E-4E1F-454F-B68C-5EF5B702A4BF}" name="Unit" dataDxfId="342"/>
    <tableColumn id="4" xr3:uid="{D29F1975-CBC8-4B1C-969B-E075470E75DD}" name="Amount" dataDxfId="341"/>
    <tableColumn id="6" xr3:uid="{DD22121B-2A41-4651-8EB2-A9520402D241}" name="Total Qty (Qty*Amount)">
      <calculatedColumnFormula xml:space="preserve"> D2*F2</calculatedColumnFormula>
    </tableColumn>
    <tableColumn id="9" xr3:uid="{ECAC6D3F-9286-4283-99EB-AA1FDE86A842}" name="parameter"/>
    <tableColumn id="10" xr3:uid="{C1E54487-7D9B-4297-8320-21FF83322655}" name="Type"/>
    <tableColumn id="11" xr3:uid="{001034AA-7845-4E54-A73D-CEC2F1994718}" name="Default" dataDxfId="340">
      <calculatedColumnFormula>G2</calculatedColumnFormula>
    </tableColumn>
    <tableColumn id="12" xr3:uid="{13576435-D022-4302-AF6D-79B60341AA25}" name="Min"/>
    <tableColumn id="13" xr3:uid="{986EA395-0A6D-4E66-B308-621445B2340E}" name="Max"/>
    <tableColumn id="14" xr3:uid="{8A5CC03A-5CD8-44D0-987C-3B16551285D7}" name="Std"/>
    <tableColumn id="15" xr3:uid="{C2B08E25-85C6-4D83-9AE5-2F1E954E2489}" name="Distrib"/>
    <tableColumn id="16" xr3:uid="{DE89DF3D-F247-4678-84BC-450A1FA5B25D}" name="Description" dataDxfId="339"/>
    <tableColumn id="17" xr3:uid="{8A179FF3-B122-4348-9E70-38E0B55F5395}" name="Label" dataDxfId="338"/>
    <tableColumn id="18" xr3:uid="{52A4C2C0-9CD0-406E-A863-31B47756DF3C}" name="Values"/>
    <tableColumn id="19" xr3:uid="{7069126E-A126-4640-8195-F31E129E13C7}" name="Weight"/>
    <tableColumn id="20" xr3:uid="{A50AFB37-447F-477F-8A75-BA74B081C4DD}" name="datasheet"/>
    <tableColumn id="21" xr3:uid="{B475B363-EA94-4714-AF7C-5CB2337F765B}" name="Note" dataDxfId="337"/>
    <tableColumn id="22" xr3:uid="{57195916-84BE-4BA6-A620-D5E7F268D64A}" name="EI activity name" dataDxfId="336"/>
    <tableColumn id="23" xr3:uid="{7BC96871-315B-4EB1-88ED-97826B1B5C30}" name="loc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17297F6-F988-4733-9ED3-89407CC5E461}" name="Table14252426591028" displayName="Table14252426591028" ref="B1:V27" totalsRowShown="0" headerRowDxfId="333" dataDxfId="331" headerRowBorderDxfId="332" tableBorderDxfId="330">
  <autoFilter ref="B1:V27" xr:uid="{F1B82594-9538-466F-B195-8D13378DCB64}"/>
  <sortState ref="B2:F27">
    <sortCondition ref="E1:E27"/>
  </sortState>
  <tableColumns count="21">
    <tableColumn id="1" xr3:uid="{8CBE6635-61C0-473D-B43D-E7442F691269}" name="LCA algebraic name" dataDxfId="329"/>
    <tableColumn id="2" xr3:uid="{BD74BDF8-B91D-44D8-9274-2371E708C22D}" name="Reference in inventory" dataDxfId="328"/>
    <tableColumn id="3" xr3:uid="{7FADD464-DCBC-4330-8BC7-8734F73EDF55}" name="Qty" dataDxfId="327"/>
    <tableColumn id="5" xr3:uid="{32294BBF-25A4-48D6-B133-5CA2324FAED1}" name="Unit" dataDxfId="326"/>
    <tableColumn id="4" xr3:uid="{C00AFDF6-DA34-4192-A5D0-8804D3183939}" name="Amount" dataDxfId="325"/>
    <tableColumn id="6" xr3:uid="{F3C6CB27-A4B1-45CB-BFAB-94B932BC5A40}" name="Total Qty (Qty*Amount)" dataDxfId="324">
      <calculatedColumnFormula xml:space="preserve"> D2*F2</calculatedColumnFormula>
    </tableColumn>
    <tableColumn id="9" xr3:uid="{D783ECC9-B500-4375-A12F-D01B1EC3C165}" name="parameter" dataDxfId="323"/>
    <tableColumn id="10" xr3:uid="{27426840-EABA-4ECC-98F0-CEB26AE79C70}" name="Type" dataDxfId="322"/>
    <tableColumn id="11" xr3:uid="{C66ED019-A798-4609-9413-7123FBEC7EE2}" name="Default" dataDxfId="321">
      <calculatedColumnFormula>G2</calculatedColumnFormula>
    </tableColumn>
    <tableColumn id="12" xr3:uid="{1A4879A7-C78F-4C5A-9372-301C2E82A83B}" name="Min" dataDxfId="320">
      <calculatedColumnFormula xml:space="preserve"> J2*0.8</calculatedColumnFormula>
    </tableColumn>
    <tableColumn id="13" xr3:uid="{C2830419-0482-4AB8-BF9D-E65648B3C26D}" name="Max" dataDxfId="319">
      <calculatedColumnFormula xml:space="preserve"> J2*4</calculatedColumnFormula>
    </tableColumn>
    <tableColumn id="14" xr3:uid="{3CEBAA8C-B34C-4773-AE30-9CE8A1333B95}" name="Std" dataDxfId="318"/>
    <tableColumn id="15" xr3:uid="{6420B6AF-81F6-44F2-9743-775D9DB306BB}" name="Distrib" dataDxfId="317"/>
    <tableColumn id="16" xr3:uid="{C01C9A08-2C08-4633-84EE-7D86108CBC87}" name="Description" dataDxfId="316"/>
    <tableColumn id="17" xr3:uid="{74DE95A5-53CB-4272-B48E-57493CB8ED15}" name="Label" dataDxfId="315"/>
    <tableColumn id="18" xr3:uid="{BDB3F668-5565-43DA-9099-46335971F621}" name="Values" dataDxfId="314"/>
    <tableColumn id="19" xr3:uid="{F80A7EA4-4264-4A6C-8822-D1F97836304B}" name="Weight" dataDxfId="313"/>
    <tableColumn id="20" xr3:uid="{3FD2631B-86AE-4164-A017-19E80306E52B}" name="datasheet" dataDxfId="312"/>
    <tableColumn id="21" xr3:uid="{CC316781-F706-4EE2-AFE8-179D9381F4D7}" name="Note" dataDxfId="311"/>
    <tableColumn id="22" xr3:uid="{D970D557-28F7-4507-9010-65FAF81751A0}" name="EI activity name" dataDxfId="310"/>
    <tableColumn id="23" xr3:uid="{966EFAE8-F585-4ADA-830C-DE3372A4F5E7}" name="loc" dataDxfId="30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A133EB3-FF85-48D5-9ECB-C2050BD90B1B}" name="Table1425242659101117" displayName="Table1425242659101117" ref="B1:V8" totalsRowShown="0" headerRowDxfId="306" dataDxfId="304" headerRowBorderDxfId="305" tableBorderDxfId="303">
  <autoFilter ref="B1:V8" xr:uid="{92F524AB-E150-487E-A263-0028E35F5FAC}"/>
  <sortState ref="B2:F8">
    <sortCondition ref="E1:E8"/>
  </sortState>
  <tableColumns count="21">
    <tableColumn id="1" xr3:uid="{369531EF-10EF-43BC-BE85-2D0345B3A14E}" name="LCA algebraic name" dataDxfId="302"/>
    <tableColumn id="2" xr3:uid="{CC973D99-76CB-4173-A084-F126F84B7FF0}" name="Reference in inventory" dataDxfId="301"/>
    <tableColumn id="3" xr3:uid="{4F75C7E8-3D9F-4237-B139-C16048099F28}" name="Qty" dataDxfId="300"/>
    <tableColumn id="5" xr3:uid="{37C5D198-C871-4DD9-A2F8-3B81A1500961}" name="Unit" dataDxfId="299"/>
    <tableColumn id="4" xr3:uid="{FEE107BA-951C-41D3-B618-832210F3B6B9}" name="Amount" dataDxfId="298"/>
    <tableColumn id="6" xr3:uid="{D5CE1F11-F884-4606-B663-246678BF33CA}" name="Total Qty (Qty*Amount)" dataDxfId="297">
      <calculatedColumnFormula xml:space="preserve"> D2*F2</calculatedColumnFormula>
    </tableColumn>
    <tableColumn id="9" xr3:uid="{330DCAA4-A769-4C8E-AC0D-EB35B9A5AEA8}" name="parameter" dataDxfId="296"/>
    <tableColumn id="10" xr3:uid="{0C5CDBE7-4A81-453B-BF91-F87DA42C7FE5}" name="Type" dataDxfId="295"/>
    <tableColumn id="11" xr3:uid="{998BF85A-C1FA-4520-AF17-39DC98DB00FD}" name="Default" dataDxfId="294">
      <calculatedColumnFormula>G2</calculatedColumnFormula>
    </tableColumn>
    <tableColumn id="12" xr3:uid="{ECC0CCBD-C068-469A-8DE5-D6CC954C9A8B}" name="Min" dataDxfId="293">
      <calculatedColumnFormula xml:space="preserve"> G2/2</calculatedColumnFormula>
    </tableColumn>
    <tableColumn id="13" xr3:uid="{234FDE07-63C7-42B6-BDF3-767C0458F51A}" name="Max" dataDxfId="292">
      <calculatedColumnFormula>G2*2</calculatedColumnFormula>
    </tableColumn>
    <tableColumn id="14" xr3:uid="{256990E7-3070-4F98-8782-EB879C4B9A1A}" name="Std" dataDxfId="291"/>
    <tableColumn id="15" xr3:uid="{1103EA9F-0F34-4E58-8A6D-92169473CDE9}" name="Distrib" dataDxfId="290"/>
    <tableColumn id="16" xr3:uid="{0C4202ED-0AA8-4F27-A3DD-D1FF130F3B61}" name="Description" dataDxfId="289"/>
    <tableColumn id="17" xr3:uid="{F9A013AC-81B9-44FC-A584-E1B7C72BA9F0}" name="Label" dataDxfId="288"/>
    <tableColumn id="18" xr3:uid="{E16134E5-2E30-4C1F-B032-2D54100665C3}" name="Values" dataDxfId="287"/>
    <tableColumn id="19" xr3:uid="{68701036-1D7F-497C-B942-F4822F19376F}" name="Weight" dataDxfId="286"/>
    <tableColumn id="20" xr3:uid="{E82D6FA2-EABF-4B04-B491-4D23609DF631}" name="datasheet" dataDxfId="285"/>
    <tableColumn id="21" xr3:uid="{B0C2EB10-9DF4-4A79-A333-C0711C0BAC18}" name="Note" dataDxfId="284"/>
    <tableColumn id="22" xr3:uid="{E9968647-EA7E-4248-8EAB-51D2570D50C0}" name="EI activity name" dataDxfId="283"/>
    <tableColumn id="23" xr3:uid="{07087598-D371-434E-8D6A-A8ABB0304037}" name="loc" dataDxfId="28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4D8E259-C8AB-47CC-A156-3DCE3A2A2A22}" name="Table14252426591012131416" displayName="Table14252426591012131416" ref="B1:V16" totalsRowShown="0" headerRowDxfId="279" headerRowBorderDxfId="278" tableBorderDxfId="277">
  <autoFilter ref="B1:V16" xr:uid="{3896B0F4-7A50-42E0-B184-55526A0EFDFA}"/>
  <sortState ref="B2:F16">
    <sortCondition ref="E1:E16"/>
  </sortState>
  <tableColumns count="21">
    <tableColumn id="1" xr3:uid="{13CFD2B5-F022-4CE4-BF50-04ED4E688777}" name="LCA algebraic name" dataDxfId="276"/>
    <tableColumn id="2" xr3:uid="{37A9347A-3FA5-4342-BBA8-D32A5BBD16A5}" name="Reference in inventory" dataDxfId="275"/>
    <tableColumn id="3" xr3:uid="{B5ECF287-22AC-4735-96CA-C99A17E9D25D}" name="Qty" dataDxfId="274"/>
    <tableColumn id="5" xr3:uid="{1CD374A3-4164-46D2-906A-ED11B0EA50A0}" name="Unit" dataDxfId="273"/>
    <tableColumn id="4" xr3:uid="{4FEFA0A5-D93E-48BC-B5F9-D31D8FD39607}" name="Amount" dataDxfId="272"/>
    <tableColumn id="6" xr3:uid="{3B82D7B2-E9ED-4F87-B930-727592B868CB}" name="Total Qty (Qty*Amount)" dataDxfId="271">
      <calculatedColumnFormula xml:space="preserve"> D2*F2</calculatedColumnFormula>
    </tableColumn>
    <tableColumn id="9" xr3:uid="{DDCB1471-7117-4E2C-A791-797486F80665}" name="parameter"/>
    <tableColumn id="10" xr3:uid="{62153E01-C573-4CC9-B523-0D051431ED3C}" name="Type"/>
    <tableColumn id="11" xr3:uid="{B98CE421-63F8-4C88-8D70-9E9EBD275C92}" name="Default">
      <calculatedColumnFormula>G2</calculatedColumnFormula>
    </tableColumn>
    <tableColumn id="12" xr3:uid="{88AA7F30-4766-46E8-B4AB-180CBAE3C861}" name="Min" dataDxfId="270"/>
    <tableColumn id="13" xr3:uid="{B7E61C46-41BA-426B-A0CD-61BBF2D8A6CB}" name="Max" dataDxfId="269"/>
    <tableColumn id="14" xr3:uid="{B1B3CDAD-1A67-4798-BC81-939C96D2FE04}" name="Std"/>
    <tableColumn id="15" xr3:uid="{3A237360-BF68-4D35-8B94-5D61C5E06EF3}" name="Distrib" dataDxfId="268"/>
    <tableColumn id="16" xr3:uid="{F4F6DC3F-B972-40A7-A498-EA41F7FDE161}" name="Description"/>
    <tableColumn id="17" xr3:uid="{E53D6112-0BC9-4238-9CF4-B33233209713}" name="Label" dataDxfId="267"/>
    <tableColumn id="18" xr3:uid="{4E0AE851-E87B-452F-B743-3C778BA620FC}" name="Values" dataDxfId="266"/>
    <tableColumn id="19" xr3:uid="{9D501BC5-DC6D-469F-8F4F-D4267B549E73}" name="Weight"/>
    <tableColumn id="20" xr3:uid="{02B31F19-22F0-4561-9763-236ECDD0440A}" name="datasheet"/>
    <tableColumn id="21" xr3:uid="{BE754CDE-C8C7-4AE4-B9E5-64B19CC07585}" name="Note" dataDxfId="265"/>
    <tableColumn id="22" xr3:uid="{341D82BB-84BA-4B27-B8AA-E536CFEDC2F9}" name="EI activity name" dataDxfId="264"/>
    <tableColumn id="23" xr3:uid="{6F347B1E-6A39-4C52-B189-FD619A71437B}" name="loc" dataDxfId="26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99258D86-E6D7-4BE2-8F8A-C5E4CC6D863F}" name="Table3436" displayName="Table3436" ref="A1:AD56" totalsRowShown="0" headerRowDxfId="688" dataDxfId="687">
  <autoFilter ref="A1:AD56" xr:uid="{642D36A4-EDEA-4C0A-9114-875421FDE5E3}"/>
  <sortState ref="A2:AD56">
    <sortCondition ref="A1:A56"/>
  </sortState>
  <tableColumns count="30">
    <tableColumn id="1" xr3:uid="{87278D9F-C2FC-43E9-B285-93AC444063BA}" name="Life cycle phase" dataDxfId="686"/>
    <tableColumn id="19" xr3:uid="{511B6472-2C8E-4056-8859-A38F32599491}" name="Sub-assemblies 1" dataDxfId="685"/>
    <tableColumn id="3" xr3:uid="{AF81683B-6935-45FB-AE10-A5361764AE0C}" name="Sub-assemblies 2" dataDxfId="684"/>
    <tableColumn id="13" xr3:uid="{DBFDE2BA-6061-486B-B021-17F703084CA5}" name="Sub-assemblies 3" dataDxfId="683"/>
    <tableColumn id="8" xr3:uid="{D061448B-4AD6-4E9F-A020-B49C7B63C6BA}" name="Sub-assemblies 4" dataDxfId="682"/>
    <tableColumn id="2" xr3:uid="{D94B2422-401E-4DE5-BF49-51C0AE94E0F7}" name="Foreground name" dataDxfId="681"/>
    <tableColumn id="50" xr3:uid="{08867F04-D528-4129-8784-6CC093EC56B7}" name="LCA algebraic name" dataDxfId="680"/>
    <tableColumn id="4" xr3:uid="{2E1B5D59-A5D7-4778-9BB1-DBA4BA1959DE}" name="Reference in inventory" dataDxfId="679"/>
    <tableColumn id="5" xr3:uid="{D3699429-F061-45E7-A010-74BA7540DC92}" name="Qty" dataDxfId="678"/>
    <tableColumn id="37" xr3:uid="{09922F43-A563-47AB-9A08-2E0E05F14B42}" name="Unit (for Qty)" dataDxfId="677"/>
    <tableColumn id="38" xr3:uid="{2F679F80-F3D7-4451-A942-D72CED2628F1}" name="Amount (conversion to EI)" dataDxfId="676"/>
    <tableColumn id="9" xr3:uid="{FC5756E8-5553-4D5F-9F91-B79FF33E0857}" name="Total Qty fo EI (Qty*Amount)" dataDxfId="675"/>
    <tableColumn id="16" xr3:uid="{542821B8-8C72-44BF-AD08-F98C5C49E74A}" name="datasheet" dataDxfId="674"/>
    <tableColumn id="17" xr3:uid="{2BFE7470-A7B0-440C-A430-A641034458AD}" name="Float test" dataDxfId="673"/>
    <tableColumn id="7" xr3:uid="{26BF1849-279D-4DD2-B7FB-B633D9B8DA78}" name="Burn test" dataDxfId="672"/>
    <tableColumn id="14" xr3:uid="{61509BDA-F398-4699-9460-16BFD993A3EC}" name="Note" dataDxfId="671"/>
    <tableColumn id="10" xr3:uid="{F9AE1960-C758-4390-B509-819EFC03BB13}" name="parameter" dataDxfId="670"/>
    <tableColumn id="11" xr3:uid="{E8F5360F-2B4C-48FD-BEE5-EE52EB8B484C}" name="Type" dataDxfId="669"/>
    <tableColumn id="31" xr3:uid="{50BE5F48-BBA2-4637-990A-78CDE23558B4}" name="Default" dataDxfId="668">
      <calculatedColumnFormula xml:space="preserve"> L2</calculatedColumnFormula>
    </tableColumn>
    <tableColumn id="33" xr3:uid="{BE3C8CBD-19B3-4F1B-875D-AF700648BAC8}" name="Min" dataDxfId="667"/>
    <tableColumn id="35" xr3:uid="{FD41C1C1-DD67-4E39-94D3-5A6B512DA9DA}" name="Max" dataDxfId="666">
      <calculatedColumnFormula>L2*2</calculatedColumnFormula>
    </tableColumn>
    <tableColumn id="39" xr3:uid="{44CCE534-8DC8-4107-B6D6-29A27130AD4C}" name="Std" dataDxfId="665"/>
    <tableColumn id="40" xr3:uid="{14F8EB25-CFDB-4476-B15A-DECB687813D0}" name="Distrib" dataDxfId="664"/>
    <tableColumn id="46" xr3:uid="{283D05AC-6C11-403D-A3D1-C0D809C1B8A3}" name="Description" dataDxfId="663"/>
    <tableColumn id="43" xr3:uid="{5CEC2E00-6019-4646-9F73-CB95D02C53C4}" name="Label" dataDxfId="662"/>
    <tableColumn id="12" xr3:uid="{17C73FC8-F983-4119-952F-FA2638443462}" name="EI activity name" dataDxfId="661"/>
    <tableColumn id="6" xr3:uid="{513CA285-4073-4801-AC89-FCAFC407538B}" name="Custom process name" dataDxfId="660"/>
    <tableColumn id="48" xr3:uid="{8397B002-F557-402B-B6AB-CFDA572F1C66}" name="loc" dataDxfId="659"/>
    <tableColumn id="15" xr3:uid="{E8546487-000A-4E20-98A6-DBBDDB8488B9}" name="modified" dataDxfId="658"/>
    <tableColumn id="30" xr3:uid="{A7FD907B-3D65-4A9C-B3EB-AC0046702EDB}" name="Comment" dataDxfId="65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38AAB08-16E9-42D7-B64E-164FD1622665}" name="Table142524265910121314" displayName="Table142524265910121314" ref="B1:V16" totalsRowShown="0" headerRowDxfId="260" headerRowBorderDxfId="259" tableBorderDxfId="258">
  <autoFilter ref="B1:V16" xr:uid="{4828193F-090B-4426-BE69-D7C5C78A4312}"/>
  <sortState ref="B2:F16">
    <sortCondition ref="E1:E16"/>
  </sortState>
  <tableColumns count="21">
    <tableColumn id="1" xr3:uid="{4FC227F7-7448-4AA8-BACD-243D270BB58A}" name="LCA algebraic name" dataDxfId="257"/>
    <tableColumn id="2" xr3:uid="{E66E7FC5-CFBA-48ED-984A-D2742753EEDF}" name="Reference in inventory" dataDxfId="256"/>
    <tableColumn id="3" xr3:uid="{CCEF8F99-6BBF-4477-BBA3-6597055DF655}" name="Qty" dataDxfId="255"/>
    <tableColumn id="5" xr3:uid="{FF90ED27-8E88-44B6-BAEC-6B57010E53F0}" name="Unit" dataDxfId="254"/>
    <tableColumn id="4" xr3:uid="{0CF6C402-BA11-4A4A-8B43-EB9203258763}" name="Amount" dataDxfId="253"/>
    <tableColumn id="6" xr3:uid="{316E50EA-2825-451D-BB7E-392A28E91D0E}" name="Total Qty (Qty*Amount)" dataDxfId="252">
      <calculatedColumnFormula xml:space="preserve"> D2*F2</calculatedColumnFormula>
    </tableColumn>
    <tableColumn id="9" xr3:uid="{A3AC4C89-59A1-4D76-8EB6-BB7792D8DF18}" name="parameter"/>
    <tableColumn id="10" xr3:uid="{DB4A260B-7E01-4578-AB6D-C1A2F04517FE}" name="Type"/>
    <tableColumn id="11" xr3:uid="{A1DC02A7-A7B7-4E6D-B70B-D5A54B48714B}" name="Default">
      <calculatedColumnFormula>G2</calculatedColumnFormula>
    </tableColumn>
    <tableColumn id="12" xr3:uid="{663A4373-D0DE-4AD7-9129-D8455FD993C7}" name="Min" dataDxfId="251"/>
    <tableColumn id="13" xr3:uid="{04FC9077-07F4-4F27-AF11-990891AB7B40}" name="Max" dataDxfId="250"/>
    <tableColumn id="14" xr3:uid="{DD529657-61B7-49F3-8BFA-C375D20D2B35}" name="Std"/>
    <tableColumn id="15" xr3:uid="{03619D90-B1C9-4513-8733-F310475A1655}" name="Distrib" dataDxfId="249"/>
    <tableColumn id="16" xr3:uid="{00B60D27-6F41-4FEC-9496-B26E371F2857}" name="Description"/>
    <tableColumn id="17" xr3:uid="{194617CF-2C27-4FE4-A3F1-DA5D2D9DA56A}" name="Label" dataDxfId="248"/>
    <tableColumn id="18" xr3:uid="{688EC476-A1A7-48C9-8C29-E3FB915D5BCF}" name="Values" dataDxfId="247"/>
    <tableColumn id="19" xr3:uid="{5C2A4371-5EA2-4DE8-B8E9-948A3F5BB209}" name="Weight"/>
    <tableColumn id="20" xr3:uid="{3436DBAE-0CB1-427D-9F6B-2D32EDA5B91C}" name="datasheet"/>
    <tableColumn id="21" xr3:uid="{F9FEBCCD-FD0F-4FB7-8220-770741CDD524}" name="Note" dataDxfId="246"/>
    <tableColumn id="22" xr3:uid="{E290DF27-AC12-4F05-BE8E-E3F9D87F3134}" name="EI activity name" dataDxfId="245"/>
    <tableColumn id="23" xr3:uid="{9E72E5CB-FAA9-4129-ABC9-7E3E4FAF1A93}" name="loc" dataDxfId="24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8C4AE96-4788-436A-8B65-3A7A5198F7D8}" name="Table1425242659101213" displayName="Table1425242659101213" ref="B1:V9" totalsRowShown="0" headerRowDxfId="241" headerRowBorderDxfId="240" tableBorderDxfId="239">
  <autoFilter ref="B1:V9" xr:uid="{97B6EFE4-71E1-4C8D-9396-B9079DE1C248}"/>
  <sortState ref="B2:F9">
    <sortCondition ref="E1:E9"/>
  </sortState>
  <tableColumns count="21">
    <tableColumn id="1" xr3:uid="{7A211F3A-5F60-4CD4-AD10-56D52A74F24E}" name="LCA algebraic name" dataDxfId="238"/>
    <tableColumn id="2" xr3:uid="{94E76726-7A2B-4D09-8898-F28FE91896EB}" name="Reference in inventory" dataDxfId="237"/>
    <tableColumn id="3" xr3:uid="{5DA4A825-C250-4837-8B13-E95DE53226E3}" name="Qty" dataDxfId="236"/>
    <tableColumn id="5" xr3:uid="{9A905485-AC59-4652-A31E-8DF1D804B42D}" name="Unit" dataDxfId="235"/>
    <tableColumn id="4" xr3:uid="{0ED4A3D7-A5B0-4312-A8EE-49FB6911EBE2}" name="Amount" dataDxfId="234"/>
    <tableColumn id="6" xr3:uid="{4C3DD01A-C7E9-475D-945A-AB8974CA6A79}" name="Total Qty (Qty*Amount)" dataDxfId="233">
      <calculatedColumnFormula xml:space="preserve"> D2*F2</calculatedColumnFormula>
    </tableColumn>
    <tableColumn id="9" xr3:uid="{AEFF6BE5-7AFF-4559-B09D-D33AEFB0DA9A}" name="parameter"/>
    <tableColumn id="10" xr3:uid="{9E1536ED-469E-4EE2-84CF-A731729CBAFD}" name="Type"/>
    <tableColumn id="11" xr3:uid="{20F6ECCF-CA2E-4050-9F6E-9F3E1CD89B77}" name="Default" dataDxfId="232">
      <calculatedColumnFormula>G2</calculatedColumnFormula>
    </tableColumn>
    <tableColumn id="12" xr3:uid="{4B4173AF-6DF4-46E5-B2F5-3BDBA43F795C}" name="Min" dataDxfId="231"/>
    <tableColumn id="13" xr3:uid="{F65C4BA1-C836-4FA8-B7B1-04B83F48F792}" name="Max" dataDxfId="230"/>
    <tableColumn id="14" xr3:uid="{CDC2757B-6D50-4972-AA23-861B4B477709}" name="Std" dataDxfId="229"/>
    <tableColumn id="15" xr3:uid="{C40CD0C4-1369-4B4F-A427-16ED52698ADE}" name="Distrib" dataDxfId="228"/>
    <tableColumn id="16" xr3:uid="{5B92308A-EB57-4B66-8EE5-BE0440B357EF}" name="Description" dataDxfId="227"/>
    <tableColumn id="17" xr3:uid="{3AFD4C8A-185B-4B0C-89E4-73F96946C177}" name="Label" dataDxfId="226"/>
    <tableColumn id="18" xr3:uid="{D9F52B11-E179-48F0-8587-BE75FD2FEAD8}" name="Values"/>
    <tableColumn id="19" xr3:uid="{B4376789-070D-405B-9DFD-811A195966A6}" name="Weight"/>
    <tableColumn id="20" xr3:uid="{FD8CA424-1BC0-4052-A9AB-EFC9A7625EFF}" name="datasheet"/>
    <tableColumn id="21" xr3:uid="{9B2B1150-FCBB-49A6-97F8-05939D039E29}" name="Note" dataDxfId="225"/>
    <tableColumn id="22" xr3:uid="{D79E5225-AFD9-4993-BEA3-2B3061F64005}" name="EI activity name" dataDxfId="224"/>
    <tableColumn id="23" xr3:uid="{D15EF6F6-3C7C-4880-A9E6-FA49708AD472}" name="loc" dataDxfId="22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3B3113E-8C61-46F9-8AE3-38A2E1BFDC36}" name="Table14252426591012" displayName="Table14252426591012" ref="B1:V7" totalsRowShown="0" headerRowDxfId="220" headerRowBorderDxfId="219" tableBorderDxfId="218">
  <autoFilter ref="B1:V7" xr:uid="{B9C37B64-E24E-4E4B-AC79-7C3756945E70}"/>
  <sortState ref="B2:F7">
    <sortCondition ref="E1:E7"/>
  </sortState>
  <tableColumns count="21">
    <tableColumn id="1" xr3:uid="{FBEDC4C1-B9E3-4115-BE98-E51D33B2CD11}" name="LCA algebraic name" dataDxfId="217"/>
    <tableColumn id="2" xr3:uid="{06703DF1-84CF-41F5-AF03-3D924FB6BD5F}" name="Reference in inventory" dataDxfId="216"/>
    <tableColumn id="3" xr3:uid="{5575E983-D397-4912-9DE1-4236A864A644}" name="Qty" dataDxfId="215"/>
    <tableColumn id="5" xr3:uid="{4855DCA6-9D82-40B7-AF64-80EF60BF2784}" name="Unit" dataDxfId="214"/>
    <tableColumn id="4" xr3:uid="{BC102A45-DE8F-4BE1-91CE-43624F165D1B}" name="Amount" dataDxfId="213"/>
    <tableColumn id="6" xr3:uid="{3E7FC1A4-B85C-4BBA-AC3D-C63DB2D0C167}" name="Total Qty (Qty*Amount)">
      <calculatedColumnFormula xml:space="preserve"> D2*F2</calculatedColumnFormula>
    </tableColumn>
    <tableColumn id="9" xr3:uid="{910E0FFE-771C-4384-9FDB-033F352E77A2}" name="parameter"/>
    <tableColumn id="10" xr3:uid="{2B48FF41-1904-4C47-BE3B-9FD0827BAC14}" name="Type"/>
    <tableColumn id="11" xr3:uid="{562593CC-46CD-4ECF-A4C3-EBBCBC7AA19A}" name="Default">
      <calculatedColumnFormula>G2</calculatedColumnFormula>
    </tableColumn>
    <tableColumn id="12" xr3:uid="{4762183A-DFE9-422C-961E-6CEC16D8D963}" name="Min" dataDxfId="212"/>
    <tableColumn id="13" xr3:uid="{38F08194-D1A5-42A4-8E63-776253C8F9AC}" name="Max" dataDxfId="211"/>
    <tableColumn id="14" xr3:uid="{AE9700B7-F9B8-4415-977E-46B7874325A1}" name="Std"/>
    <tableColumn id="15" xr3:uid="{E511AF61-0D91-439E-944B-3D23B460AFEE}" name="Distrib" dataDxfId="210"/>
    <tableColumn id="16" xr3:uid="{47B02F21-7597-41E1-BC85-FF37CE9B31BC}" name="Description"/>
    <tableColumn id="17" xr3:uid="{E8C0F114-E68F-4EAE-83CF-AFA0FF2C5B9A}" name="Label" dataDxfId="209"/>
    <tableColumn id="18" xr3:uid="{7B204598-4BEF-4D58-90F3-FCEA03C81A2E}" name="Values"/>
    <tableColumn id="19" xr3:uid="{18774311-A6F3-4E5E-8FCB-5088732AD6E1}" name="Weight"/>
    <tableColumn id="20" xr3:uid="{C7BF234D-9ED7-422A-8553-EF2F7B3D0312}" name="datasheet"/>
    <tableColumn id="21" xr3:uid="{85B032BC-4D48-446F-AE8F-8D8F372F7E23}" name="Note" dataDxfId="208"/>
    <tableColumn id="22" xr3:uid="{55979E00-A451-4AFC-9028-CFCBB4C26BE1}" name="EI activity name" dataDxfId="207"/>
    <tableColumn id="23" xr3:uid="{BB4AF738-CC0E-42E6-A0A9-C3066A656E4A}" name="loc" dataDxfId="20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5234F3A-C6B8-49E1-8F3A-84B5F8B04EF1}" name="Table142524265910" displayName="Table142524265910" ref="B1:V4" totalsRowShown="0" headerRowDxfId="203" headerRowBorderDxfId="202" tableBorderDxfId="201">
  <autoFilter ref="B1:V4" xr:uid="{D4D22DCB-4870-423B-8EB2-28986B3B3C28}"/>
  <sortState ref="B2:F4">
    <sortCondition ref="E1:E4"/>
  </sortState>
  <tableColumns count="21">
    <tableColumn id="1" xr3:uid="{F155B01B-17D8-4712-BD4A-48CFC5E31A98}" name="LCA algebraic name" dataDxfId="200"/>
    <tableColumn id="2" xr3:uid="{D33F8FCB-81AF-4781-9BB3-3E1390D8EB63}" name="Reference in inventory" dataDxfId="199"/>
    <tableColumn id="3" xr3:uid="{731CE39E-EBAE-4CBE-A803-1CF9AE9551B5}" name="Qty" dataDxfId="198"/>
    <tableColumn id="5" xr3:uid="{3935C928-C13A-49A5-BFB7-A4EB0D94C063}" name="Unit" dataDxfId="197"/>
    <tableColumn id="4" xr3:uid="{049D783D-A4AC-4D62-AC99-16DD9CBA1D0B}" name="Amount" dataDxfId="196"/>
    <tableColumn id="6" xr3:uid="{E8F43C44-C599-434C-8007-675075811C72}" name="Total Qty (Qty*Amount)">
      <calculatedColumnFormula xml:space="preserve"> D2*F2</calculatedColumnFormula>
    </tableColumn>
    <tableColumn id="9" xr3:uid="{9411A5B6-794D-413E-BD70-A11AFB7FF385}" name="parameter"/>
    <tableColumn id="10" xr3:uid="{90671743-4903-465D-851F-F0BDB5FF9A49}" name="Type"/>
    <tableColumn id="11" xr3:uid="{6B96C93F-3288-4700-BAA8-BBDB3FD0353E}" name="Default">
      <calculatedColumnFormula>G2</calculatedColumnFormula>
    </tableColumn>
    <tableColumn id="12" xr3:uid="{216E5B32-F8E0-472F-9214-1240E20F67E6}" name="Min">
      <calculatedColumnFormula xml:space="preserve"> G2/2</calculatedColumnFormula>
    </tableColumn>
    <tableColumn id="13" xr3:uid="{EB92C312-2C14-4975-B500-0BF0A2C5D524}" name="Max">
      <calculatedColumnFormula>G2*2</calculatedColumnFormula>
    </tableColumn>
    <tableColumn id="14" xr3:uid="{51F90677-2C07-4EAE-B2A1-C87368F77327}" name="Std"/>
    <tableColumn id="15" xr3:uid="{33FADB84-FDE8-4F1D-9553-C29E563B930E}" name="Distrib"/>
    <tableColumn id="16" xr3:uid="{C036906E-11CD-498F-8207-B51A72721868}" name="Description"/>
    <tableColumn id="17" xr3:uid="{739D154E-0F64-46D8-9AC0-945D65183290}" name="Label"/>
    <tableColumn id="18" xr3:uid="{715500AE-75B4-4C32-9764-128662636FFE}" name="Values"/>
    <tableColumn id="19" xr3:uid="{9CD04C07-FE5F-4419-99F9-95A0287CF575}" name="Weight"/>
    <tableColumn id="20" xr3:uid="{6E9F3AB4-A6FD-43B4-96C0-40CC0AD691B8}" name="datasheet"/>
    <tableColumn id="21" xr3:uid="{33D888E6-4EBB-4F70-9DD2-4BC538F32C26}" name="Note" dataDxfId="195"/>
    <tableColumn id="22" xr3:uid="{6488BB8D-A6CF-4161-A8EE-CD0607D4430E}" name="EI activity name" dataDxfId="194"/>
    <tableColumn id="23" xr3:uid="{45C83F2A-B2D0-43D2-A3C0-F6FE91BCAC76}" name="loc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72E14F-2100-4786-8010-E43AADF17F04}" name="Table1425242659" displayName="Table1425242659" ref="B1:V4" totalsRowShown="0" headerRowDxfId="191" dataDxfId="189" headerRowBorderDxfId="190" tableBorderDxfId="188">
  <autoFilter ref="B1:V4" xr:uid="{DB251DFA-0664-496A-AAB2-7AA8D7B2EF0C}"/>
  <sortState ref="B2:F4">
    <sortCondition ref="E1:E4"/>
  </sortState>
  <tableColumns count="21">
    <tableColumn id="1" xr3:uid="{1D51A7B9-6161-4E52-8340-5285B560BD77}" name="LCA algebraic name" dataDxfId="187"/>
    <tableColumn id="2" xr3:uid="{0D8DF9F3-8C15-45C5-BDEA-56BF6DD83357}" name="Reference in inventory" dataDxfId="186"/>
    <tableColumn id="3" xr3:uid="{F5DFBD2C-36A3-4FBE-8BFD-07D5F9608530}" name="Qty" dataDxfId="185"/>
    <tableColumn id="5" xr3:uid="{94510545-9DD1-4050-AED0-12AC297C1A2F}" name="Unit" dataDxfId="184"/>
    <tableColumn id="4" xr3:uid="{D0145779-E504-4064-87C4-754E7869DFB7}" name="Amount" dataDxfId="183"/>
    <tableColumn id="6" xr3:uid="{CA97B60D-67A9-4F81-ABD5-A04D664B4FC0}" name="Total Qty (Qty*Amount)" dataDxfId="182">
      <calculatedColumnFormula xml:space="preserve"> D2*F2</calculatedColumnFormula>
    </tableColumn>
    <tableColumn id="9" xr3:uid="{F05B3D88-7BEA-43F7-8841-B07D5424A512}" name="parameter" dataDxfId="181"/>
    <tableColumn id="10" xr3:uid="{B089E13B-C776-452A-B58E-654A7AAA3DCA}" name="Type" dataDxfId="180"/>
    <tableColumn id="11" xr3:uid="{F52A2FA9-5930-4DC9-B554-E1DA20DC6BA1}" name="Default" dataDxfId="179">
      <calculatedColumnFormula>G2</calculatedColumnFormula>
    </tableColumn>
    <tableColumn id="12" xr3:uid="{3A49436F-B193-4713-930A-0CA187A8C55F}" name="Min" dataDxfId="178">
      <calculatedColumnFormula xml:space="preserve"> G2/2</calculatedColumnFormula>
    </tableColumn>
    <tableColumn id="13" xr3:uid="{605B7EBC-85E9-4FCC-90FF-223BF22B02F7}" name="Max" dataDxfId="177">
      <calculatedColumnFormula>G2*2</calculatedColumnFormula>
    </tableColumn>
    <tableColumn id="14" xr3:uid="{BEF620BD-CE8B-4E25-989A-29041631CB87}" name="Std" dataDxfId="176"/>
    <tableColumn id="15" xr3:uid="{2D43B126-B18C-48A1-BFCB-3B38473FC5A2}" name="Distrib" dataDxfId="175"/>
    <tableColumn id="16" xr3:uid="{44A6F397-32CB-40C3-982B-F78CD1294716}" name="Description" dataDxfId="174"/>
    <tableColumn id="17" xr3:uid="{F6777395-9398-4FD5-8536-2EF7B02A0FCF}" name="Label" dataDxfId="173"/>
    <tableColumn id="18" xr3:uid="{CBF13EF1-A0A6-440A-A92B-47E11ECC7D20}" name="Values" dataDxfId="172"/>
    <tableColumn id="19" xr3:uid="{74F5D02C-CC3F-4511-BCBA-6BEAD5D8FE6C}" name="Weight" dataDxfId="171"/>
    <tableColumn id="20" xr3:uid="{0756F08D-C636-442C-8ABF-5421A49625F7}" name="datasheet" dataDxfId="170"/>
    <tableColumn id="21" xr3:uid="{58FAAC1F-4A26-4461-BC4C-72AD7DB5311C}" name="Note" dataDxfId="169"/>
    <tableColumn id="22" xr3:uid="{1AFCDFEB-45F3-4E0F-9CBF-12D0E9F99A8E}" name="EI activity name" dataDxfId="168"/>
    <tableColumn id="23" xr3:uid="{C4A712F0-9C8D-477F-9CCF-F5E39D195985}" name="loc" dataDxfId="16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269F39-A937-401C-A386-D7DF274A59DB}" name="Table142524265" displayName="Table142524265" ref="B1:V3" totalsRowShown="0" headerRowDxfId="164" headerRowBorderDxfId="163" tableBorderDxfId="162">
  <autoFilter ref="B1:V3" xr:uid="{9A14EB23-2744-45B0-907D-F2696F8CA01A}"/>
  <sortState ref="B2:F3">
    <sortCondition ref="E1:E3"/>
  </sortState>
  <tableColumns count="21">
    <tableColumn id="1" xr3:uid="{A3485E8A-8AFC-4046-B14D-A7C966AC40D1}" name="LCA algebraic name" dataDxfId="161"/>
    <tableColumn id="2" xr3:uid="{56369392-4FD4-43F9-8D22-F3FD99F18328}" name="Reference in inventory" dataDxfId="160"/>
    <tableColumn id="3" xr3:uid="{08B4716B-6C9A-4F74-B0A3-078DA82FBB60}" name="Qty" dataDxfId="159"/>
    <tableColumn id="5" xr3:uid="{2B2DEE69-3C71-4A8F-A011-C40FBE2EE586}" name="Unit" dataDxfId="158"/>
    <tableColumn id="4" xr3:uid="{3A4CCED3-A0F7-49CA-B434-5A80E67633A1}" name="Amount" dataDxfId="157"/>
    <tableColumn id="6" xr3:uid="{96D8796E-3757-40F1-8E19-4A48A2412519}" name="Total Qty (Qty*Amount)">
      <calculatedColumnFormula xml:space="preserve"> D2*F2</calculatedColumnFormula>
    </tableColumn>
    <tableColumn id="9" xr3:uid="{21E1E696-0FC8-4116-B591-D02CD49B46A1}" name="parameter"/>
    <tableColumn id="10" xr3:uid="{1C0CF103-9F51-46C6-BCFF-E830C45A3A93}" name="Type"/>
    <tableColumn id="11" xr3:uid="{0ED2E9DE-EF7F-4F3E-866D-425032C062F9}" name="Default">
      <calculatedColumnFormula>G2</calculatedColumnFormula>
    </tableColumn>
    <tableColumn id="12" xr3:uid="{309C0B2E-CF60-4FAC-B5B2-DACBDFD16A6C}" name="Min">
      <calculatedColumnFormula xml:space="preserve"> G2/2</calculatedColumnFormula>
    </tableColumn>
    <tableColumn id="13" xr3:uid="{2E92368C-B6E2-4617-8576-C20889D03E22}" name="Max">
      <calculatedColumnFormula>G2*2</calculatedColumnFormula>
    </tableColumn>
    <tableColumn id="14" xr3:uid="{DFB64B71-E17D-4EE1-A65E-97907188647C}" name="Std"/>
    <tableColumn id="15" xr3:uid="{5ADBE4D8-14EE-4C62-9AEA-3C0A705B53D1}" name="Distrib"/>
    <tableColumn id="16" xr3:uid="{7C55CD37-77CD-494B-AAEC-1DBE88157BB8}" name="Description"/>
    <tableColumn id="17" xr3:uid="{CE1062AA-826B-4075-BC3F-2F43700618BD}" name="Label" dataDxfId="156"/>
    <tableColumn id="18" xr3:uid="{CCD17761-BA03-4EA7-B7A2-3D89448B7E1E}" name="Values"/>
    <tableColumn id="19" xr3:uid="{61ED3650-3568-4381-A98C-7567A2818169}" name="Weight"/>
    <tableColumn id="20" xr3:uid="{2DE8BC5B-4C31-4074-9457-1EAFE9452474}" name="datasheet"/>
    <tableColumn id="21" xr3:uid="{8418FB73-2931-44C8-BA56-C6CAF32EB3F7}" name="Note"/>
    <tableColumn id="22" xr3:uid="{C358AFD6-7A5A-4515-9CBF-46373A6B6BB3}" name="EI activity name" dataDxfId="155"/>
    <tableColumn id="23" xr3:uid="{F1CFCAB6-7F94-42FE-A3DB-7361BE5101A4}" name="loc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A6F2E78-D332-4A8F-B780-DD68D057B11A}" name="Table14252426518" displayName="Table14252426518" ref="B1:V3" totalsRowShown="0" headerRowDxfId="152" headerRowBorderDxfId="151" tableBorderDxfId="150">
  <autoFilter ref="B1:V3" xr:uid="{82B29AEC-E17F-444B-B189-43F356820F88}"/>
  <sortState ref="B2:F3">
    <sortCondition ref="E1:E3"/>
  </sortState>
  <tableColumns count="21">
    <tableColumn id="1" xr3:uid="{B5BFF958-BD71-46DF-AAB6-46F790D5E2B4}" name="LCA algebraic name" dataDxfId="149"/>
    <tableColumn id="2" xr3:uid="{068962C6-E768-4ABC-A71F-223819517BC0}" name="Reference in inventory" dataDxfId="148"/>
    <tableColumn id="3" xr3:uid="{9B8CFAD0-E3DC-4C4D-9FC6-35EA06D096C8}" name="Qty" dataDxfId="147"/>
    <tableColumn id="5" xr3:uid="{8CB4E62A-81B1-4E4B-8214-CCBE2E0E171D}" name="Unit" dataDxfId="146"/>
    <tableColumn id="4" xr3:uid="{F02E6FB9-6F34-483B-BD4F-18D381C1C4F4}" name="Amount" dataDxfId="145"/>
    <tableColumn id="6" xr3:uid="{E4522FCD-B0BA-4DE4-AAC7-192B3C889CFB}" name="Total Qty (Qty*Amount)">
      <calculatedColumnFormula xml:space="preserve"> D2*F2</calculatedColumnFormula>
    </tableColumn>
    <tableColumn id="9" xr3:uid="{92F553B2-DD38-469F-B2B0-F6CE6750B36F}" name="parameter"/>
    <tableColumn id="10" xr3:uid="{32C46A5E-886C-49E7-AEA9-44B4D27C3DCE}" name="Type"/>
    <tableColumn id="11" xr3:uid="{AB63F63E-C455-489A-BFCB-319B6AC80761}" name="Default">
      <calculatedColumnFormula>G2</calculatedColumnFormula>
    </tableColumn>
    <tableColumn id="12" xr3:uid="{BC45E788-F2D3-402F-AC61-376C86A7CA14}" name="Min">
      <calculatedColumnFormula xml:space="preserve"> G2/2</calculatedColumnFormula>
    </tableColumn>
    <tableColumn id="13" xr3:uid="{A67E0B00-1226-4FBC-B670-55E296359B3C}" name="Max">
      <calculatedColumnFormula>G2*2</calculatedColumnFormula>
    </tableColumn>
    <tableColumn id="14" xr3:uid="{27872223-0B86-483A-9BDD-77F9A7A9D626}" name="Std"/>
    <tableColumn id="15" xr3:uid="{8B8CE1FC-3A02-4E22-A2E9-68C88EF5CC99}" name="Distrib"/>
    <tableColumn id="16" xr3:uid="{944FE436-BCDA-410D-B092-86E9E24BFE56}" name="Description"/>
    <tableColumn id="17" xr3:uid="{4D70A459-47D3-40F3-BF4B-3DCEAEEC8260}" name="Label"/>
    <tableColumn id="18" xr3:uid="{0DF1420F-C1A8-4850-B1CB-EA0E661A9EE0}" name="Values"/>
    <tableColumn id="19" xr3:uid="{E0D24F7E-D2A5-4154-BCEE-14498A99F4B4}" name="Weight"/>
    <tableColumn id="20" xr3:uid="{60D21F24-9581-43B6-99C0-3E4A8987E506}" name="datasheet"/>
    <tableColumn id="21" xr3:uid="{D009FA64-B9E3-4B12-97F2-264347EFD1E6}" name="Note"/>
    <tableColumn id="22" xr3:uid="{06E766C7-06AA-4B65-BF5A-D449281670C4}" name="EI activity name" dataDxfId="144"/>
    <tableColumn id="23" xr3:uid="{1CDF2EC9-AF4A-4CEA-A155-A1B8C1C6A2E2}" name="loc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34EC5B6-5714-4702-835B-1F2312D6EB1F}" name="Table1425242651821" displayName="Table1425242651821" ref="B1:V3" totalsRowShown="0" headerRowDxfId="141" headerRowBorderDxfId="140" tableBorderDxfId="139">
  <autoFilter ref="B1:V3" xr:uid="{07CBC65A-7214-4422-8CDF-642E111C6D29}"/>
  <sortState ref="B2:F3">
    <sortCondition ref="E1:E3"/>
  </sortState>
  <tableColumns count="21">
    <tableColumn id="1" xr3:uid="{ADAE8CBE-45F5-459C-9CDD-4D2D504AF7C3}" name="LCA algebraic name" dataDxfId="138"/>
    <tableColumn id="2" xr3:uid="{803A0A02-DAAD-4ADA-8BCB-6BA662F18456}" name="Reference in inventory" dataDxfId="137"/>
    <tableColumn id="3" xr3:uid="{D5E418A9-B799-450F-B0B7-811E9B6BF0E7}" name="Qty" dataDxfId="136"/>
    <tableColumn id="5" xr3:uid="{1BB73DCB-2EF6-43EA-B4FD-7D55EADADEBB}" name="Unit" dataDxfId="135"/>
    <tableColumn id="4" xr3:uid="{5B150046-032E-4FE7-A1FC-C2D1EDB990AC}" name="Amount" dataDxfId="134"/>
    <tableColumn id="6" xr3:uid="{85EE1C39-0FEB-451D-BFE9-F69000B4B98A}" name="Total Qty (Qty*Amount)">
      <calculatedColumnFormula xml:space="preserve"> D2*F2</calculatedColumnFormula>
    </tableColumn>
    <tableColumn id="9" xr3:uid="{C978CB3C-A44D-46D0-B818-9C86A48C0E67}" name="parameter"/>
    <tableColumn id="10" xr3:uid="{74C821A5-A671-4C31-BEAD-63E389F39FB5}" name="Type"/>
    <tableColumn id="11" xr3:uid="{BFD76DE5-AF57-47D1-971C-0CE7247A7DAA}" name="Default">
      <calculatedColumnFormula>G2</calculatedColumnFormula>
    </tableColumn>
    <tableColumn id="12" xr3:uid="{287A2721-E1D1-4B39-8361-AA36AAEA6082}" name="Min">
      <calculatedColumnFormula xml:space="preserve"> G2/2</calculatedColumnFormula>
    </tableColumn>
    <tableColumn id="13" xr3:uid="{84614237-49F0-4796-B128-6BFAB9601385}" name="Max">
      <calculatedColumnFormula>G2*2</calculatedColumnFormula>
    </tableColumn>
    <tableColumn id="14" xr3:uid="{9D48DACF-BD45-45CF-AF36-F61904C1BAC1}" name="Std"/>
    <tableColumn id="15" xr3:uid="{8B4EB6A7-FF02-46D5-BDF1-BF3EFBC3308C}" name="Distrib"/>
    <tableColumn id="16" xr3:uid="{E8B72D9A-D8CE-4322-9C18-3D6C790336BA}" name="Description"/>
    <tableColumn id="17" xr3:uid="{C3BC51D7-1CA1-4030-ADB3-C43146826D70}" name="Label"/>
    <tableColumn id="18" xr3:uid="{428DA118-31DF-43CF-A96F-20FD3AAD98A6}" name="Values"/>
    <tableColumn id="19" xr3:uid="{1557B27F-CFE0-4001-A324-4A12CBA4B1DD}" name="Weight"/>
    <tableColumn id="20" xr3:uid="{33CCEE8C-61A3-4E0B-A674-14AA6B9F0433}" name="datasheet"/>
    <tableColumn id="21" xr3:uid="{D454CE83-FBA6-4CCB-A9C3-51B56E4CB36B}" name="Note"/>
    <tableColumn id="22" xr3:uid="{57E75997-1D08-41C8-B058-D6A5C95FE2DC}" name="EI activity name" dataDxfId="133"/>
    <tableColumn id="23" xr3:uid="{951B9703-547D-448C-8444-80E8B0D389AC}" name="loc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53562E9-801B-47BB-8AE3-53C4B0A94FBA}" name="Table142524265182125" displayName="Table142524265182125" ref="B1:V3" totalsRowShown="0" headerRowDxfId="130" headerRowBorderDxfId="129" tableBorderDxfId="128">
  <autoFilter ref="B1:V3" xr:uid="{5ECADDF3-6C44-466C-8316-D7BBF4B9BEA4}"/>
  <sortState ref="B2:F3">
    <sortCondition ref="E1:E3"/>
  </sortState>
  <tableColumns count="21">
    <tableColumn id="1" xr3:uid="{34141269-9CBC-474F-BF9A-E3DE761BB661}" name="LCA algebraic name" dataDxfId="127"/>
    <tableColumn id="2" xr3:uid="{EE904E52-EAEA-4E9E-9B52-1A1FC02A19EA}" name="Reference in inventory" dataDxfId="126"/>
    <tableColumn id="3" xr3:uid="{1DFCFDFE-EA0E-4712-860D-92F5C5EC15ED}" name="Qty" dataDxfId="125"/>
    <tableColumn id="5" xr3:uid="{40439452-B433-442C-BD46-1EB9C2B1C771}" name="Unit" dataDxfId="124"/>
    <tableColumn id="4" xr3:uid="{2CAB8EE6-B2D3-46DD-B61D-A2E43EB96860}" name="Amount" dataDxfId="123"/>
    <tableColumn id="6" xr3:uid="{C2244D70-1D46-410A-B425-5FFB234C3823}" name="Total Qty (Qty*Amount)">
      <calculatedColumnFormula xml:space="preserve"> D2*F2</calculatedColumnFormula>
    </tableColumn>
    <tableColumn id="9" xr3:uid="{5141358F-EF2D-4AF3-A407-B11DF0003D8F}" name="parameter"/>
    <tableColumn id="10" xr3:uid="{44823F0D-04E9-4224-B94F-B52260FA1B02}" name="Type"/>
    <tableColumn id="11" xr3:uid="{3C9492D8-1668-47F6-A1B0-8214D5FCFC34}" name="Default">
      <calculatedColumnFormula>G2</calculatedColumnFormula>
    </tableColumn>
    <tableColumn id="12" xr3:uid="{474F96B5-1A7D-4279-A458-94336A2F9924}" name="Min">
      <calculatedColumnFormula xml:space="preserve"> G2/2</calculatedColumnFormula>
    </tableColumn>
    <tableColumn id="13" xr3:uid="{30F243B8-B9BB-4F1D-819A-025384B12EFE}" name="Max">
      <calculatedColumnFormula>G2*2</calculatedColumnFormula>
    </tableColumn>
    <tableColumn id="14" xr3:uid="{67C076B7-9777-43C4-AE55-47248735231A}" name="Std"/>
    <tableColumn id="15" xr3:uid="{6BA12046-1135-4CD4-BE3D-410AA1506DB9}" name="Distrib"/>
    <tableColumn id="16" xr3:uid="{FCAEC0F9-B443-4160-87B3-09B38E1C59CE}" name="Description"/>
    <tableColumn id="17" xr3:uid="{EFCD5876-B621-4C57-A213-E164E28C2F6A}" name="Label"/>
    <tableColumn id="18" xr3:uid="{838AAB85-EC5C-455D-96A9-B60C93E1849A}" name="Values"/>
    <tableColumn id="19" xr3:uid="{1FCB86E4-26E8-46EE-A4DC-C2DD02BDE5E7}" name="Weight"/>
    <tableColumn id="20" xr3:uid="{4FC789B4-5036-4FFC-910C-CAC6B93B6936}" name="datasheet"/>
    <tableColumn id="21" xr3:uid="{BF73718E-72A5-4731-A08C-067294D237BC}" name="Note"/>
    <tableColumn id="22" xr3:uid="{D13C84F1-C644-4D0D-BFBF-3E9EF74D0CCC}" name="EI activity name" dataDxfId="122"/>
    <tableColumn id="23" xr3:uid="{60C05413-7161-4DC3-8341-18C063F7C6DD}" name="loc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9AA1E1C-E6C6-4E0F-8343-622D2B6E9948}" name="Table14252426518212526" displayName="Table14252426518212526" ref="B1:V3" totalsRowShown="0" headerRowDxfId="119" headerRowBorderDxfId="118" tableBorderDxfId="117">
  <autoFilter ref="B1:V3" xr:uid="{E15ECCB3-CFAC-448F-9668-DE2B25CB41C6}"/>
  <sortState ref="B2:F3">
    <sortCondition ref="E1:E3"/>
  </sortState>
  <tableColumns count="21">
    <tableColumn id="1" xr3:uid="{3451C226-6CC5-4973-ABE0-EF524781F933}" name="LCA algebraic name" dataDxfId="116"/>
    <tableColumn id="2" xr3:uid="{641E8A4B-E23E-462F-ADB6-A7087ED0DC4C}" name="Reference in inventory" dataDxfId="115"/>
    <tableColumn id="3" xr3:uid="{1C0153EA-75C9-4400-B2FA-2A10C75C7246}" name="Qty" dataDxfId="114"/>
    <tableColumn id="5" xr3:uid="{D3911665-AC16-41A4-BF00-782247498031}" name="Unit" dataDxfId="113"/>
    <tableColumn id="4" xr3:uid="{13024817-B50B-467F-BB4F-7A720C6B870F}" name="Amount" dataDxfId="112"/>
    <tableColumn id="6" xr3:uid="{62BAA1B6-72EB-4CD7-8CAF-ADB233D7074F}" name="Total Qty (Qty*Amount)" dataDxfId="111">
      <calculatedColumnFormula>D2</calculatedColumnFormula>
    </tableColumn>
    <tableColumn id="9" xr3:uid="{0262422A-BD2A-48BB-9441-B0F312296F28}" name="parameter"/>
    <tableColumn id="10" xr3:uid="{B3FAB455-A546-4ABF-9F05-DA8806306A8B}" name="Type"/>
    <tableColumn id="11" xr3:uid="{E5035B43-272B-4744-A4D9-14404952DC88}" name="Default">
      <calculatedColumnFormula>G2</calculatedColumnFormula>
    </tableColumn>
    <tableColumn id="12" xr3:uid="{2FEA8158-AD73-4E34-8C2C-A93338CC8787}" name="Min">
      <calculatedColumnFormula xml:space="preserve"> G2/2</calculatedColumnFormula>
    </tableColumn>
    <tableColumn id="13" xr3:uid="{076A0091-78E2-409A-88DF-1E646DB7DFEF}" name="Max">
      <calculatedColumnFormula>G2*2</calculatedColumnFormula>
    </tableColumn>
    <tableColumn id="14" xr3:uid="{E9CF3DBE-280B-4522-9B41-BBC62E28D1EE}" name="Std"/>
    <tableColumn id="15" xr3:uid="{F6C8A754-FA78-4FFC-856F-9CA57ADD96B6}" name="Distrib"/>
    <tableColumn id="16" xr3:uid="{0EB2BC98-6435-4ED6-8EF3-D99D531D0C24}" name="Description"/>
    <tableColumn id="17" xr3:uid="{D01D8BC4-A379-424E-925B-75402B43AA25}" name="Label"/>
    <tableColumn id="18" xr3:uid="{BEC16F6C-2562-41CE-AC38-0F5CC4A75654}" name="Values"/>
    <tableColumn id="19" xr3:uid="{20861548-5D00-4721-83AD-E6C2223DBA16}" name="Weight"/>
    <tableColumn id="20" xr3:uid="{1583E1E8-7DCB-48DB-94A8-8027DA0BB992}" name="datasheet"/>
    <tableColumn id="21" xr3:uid="{9F1C0EB4-03EB-47E2-9A2F-923F7AE07677}" name="Note"/>
    <tableColumn id="22" xr3:uid="{BA2DEC14-9D55-4554-89AA-223AE47EA0A0}" name="EI activity name" dataDxfId="110"/>
    <tableColumn id="23" xr3:uid="{BADAB2E0-7812-4508-A64D-51813CA578B8}" name="lo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DAD432-9493-48B2-B890-1A8F0FCA80A4}" name="Table343" displayName="Table343" ref="A1:AD68" totalsRowShown="0" headerRowDxfId="654" dataDxfId="653">
  <autoFilter ref="A1:AD68" xr:uid="{CAF7235B-9A45-4092-9397-C7DE51867273}"/>
  <sortState ref="A2:AD68">
    <sortCondition ref="A1:A68"/>
  </sortState>
  <tableColumns count="30">
    <tableColumn id="1" xr3:uid="{98A08BE1-3B87-4710-A515-30D46371CA79}" name="Life cycle phase" dataDxfId="652"/>
    <tableColumn id="19" xr3:uid="{D4475E3B-39AF-414E-B02C-F16E23CF6D9C}" name="Sub-assemblies 1" dataDxfId="651"/>
    <tableColumn id="3" xr3:uid="{FEFD99F7-50D9-4C9A-82D4-A7270FE49354}" name="Sub-assemblies 2" dataDxfId="650"/>
    <tableColumn id="13" xr3:uid="{236E4278-E6AF-44CA-AF3B-5B95C17CD4F1}" name="Sub-assemblies 3" dataDxfId="649"/>
    <tableColumn id="8" xr3:uid="{F77D83AE-6023-4FDE-B507-9246D4250212}" name="Sub-assemblies 4" dataDxfId="648"/>
    <tableColumn id="2" xr3:uid="{A83A0AF4-BFE5-4ED9-A17E-E5B68955FF57}" name="Foreground name" dataDxfId="647"/>
    <tableColumn id="50" xr3:uid="{2473CAF1-AE4E-4198-9FF1-B845C4ADFAA7}" name="LCA algebraic name" dataDxfId="646"/>
    <tableColumn id="4" xr3:uid="{A956C35B-E06A-4F43-A9D6-F2E460E580D5}" name="Reference in inventory" dataDxfId="645"/>
    <tableColumn id="5" xr3:uid="{3DF53F8B-BD23-4C57-A5AF-D60890F742E5}" name="Qty" dataDxfId="644"/>
    <tableColumn id="37" xr3:uid="{C8935139-9CB0-4BFB-A0DE-5AFFD75023B0}" name="Unit (for Qty)" dataDxfId="643"/>
    <tableColumn id="38" xr3:uid="{2202D579-2840-48C1-B4F3-78C0A3F37F80}" name="Amount (conversion to EI)" dataDxfId="642"/>
    <tableColumn id="9" xr3:uid="{3FB4B745-49A5-4BD5-AD7D-0F1802FBA8D0}" name="Total Qty fo EI (Qty*Amount)" dataDxfId="641"/>
    <tableColumn id="16" xr3:uid="{C6E829C6-A348-4E98-B1FF-A6D40B6A0CB0}" name="datasheet" dataDxfId="640"/>
    <tableColumn id="17" xr3:uid="{7C6D6E63-031E-46A4-B5BB-04F5DC4DAE0C}" name="Float test" dataDxfId="639"/>
    <tableColumn id="7" xr3:uid="{2A08D842-0230-4631-8D45-C0470A12A1BC}" name="Burn test" dataDxfId="638"/>
    <tableColumn id="14" xr3:uid="{CB5811E6-0DFC-40BE-B4C0-0E6FCE13BAB5}" name="Note" dataDxfId="637"/>
    <tableColumn id="10" xr3:uid="{E49753F5-2654-4C66-A222-A7CA4006E3DE}" name="parameter" dataDxfId="636"/>
    <tableColumn id="11" xr3:uid="{D2E42A66-39EE-4319-8215-57308ADAB115}" name="Type" dataDxfId="635"/>
    <tableColumn id="31" xr3:uid="{505856E7-03C7-4EC5-AEAB-7C3ECF14B701}" name="Default" dataDxfId="634">
      <calculatedColumnFormula xml:space="preserve"> L2</calculatedColumnFormula>
    </tableColumn>
    <tableColumn id="33" xr3:uid="{0376C49A-47E9-40C2-9F56-815DECB92FEB}" name="Min" dataDxfId="633"/>
    <tableColumn id="35" xr3:uid="{FF20D7E1-8334-4935-AC7A-93EE93B17006}" name="Max" dataDxfId="632">
      <calculatedColumnFormula>L2*2</calculatedColumnFormula>
    </tableColumn>
    <tableColumn id="39" xr3:uid="{AD82B527-F71A-4E75-B47E-570497C48164}" name="Std" dataDxfId="631"/>
    <tableColumn id="40" xr3:uid="{B3C381D8-C82D-414B-B67B-044B664BD6DC}" name="Distrib" dataDxfId="630"/>
    <tableColumn id="46" xr3:uid="{17000E93-3F97-487E-BF6A-FF42F6EE16F9}" name="Description" dataDxfId="629"/>
    <tableColumn id="43" xr3:uid="{73C329B0-CCCC-42AA-AD75-08C17B809566}" name="Label" dataDxfId="628"/>
    <tableColumn id="12" xr3:uid="{867BEE4C-C344-4D8C-9A37-9DA447DC9F66}" name="EI activity name" dataDxfId="627"/>
    <tableColumn id="6" xr3:uid="{BE2F21EE-4633-4A64-9D37-EC25BCA1B7C0}" name="Custom process name" dataDxfId="626"/>
    <tableColumn id="48" xr3:uid="{60C7FD95-767D-4E13-AB6E-053E1F3089AB}" name="loc" dataDxfId="625"/>
    <tableColumn id="15" xr3:uid="{973D1C2B-517F-40AA-8271-810CC0625555}" name="modified" dataDxfId="624"/>
    <tableColumn id="30" xr3:uid="{0AA03BFD-0756-4588-9EE4-2D764F6320D3}" name="Comment" dataDxfId="62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9BDB451-3DB9-44A8-B1CF-47814BFF794C}" name="Table1425242651821252627" displayName="Table1425242651821252627" ref="B1:V3" totalsRowShown="0" headerRowDxfId="107" headerRowBorderDxfId="106" tableBorderDxfId="105">
  <autoFilter ref="B1:V3" xr:uid="{2CA01075-AEB6-4A7C-BFDC-5527CD36CD44}"/>
  <sortState ref="B2:F3">
    <sortCondition ref="E1:E3"/>
  </sortState>
  <tableColumns count="21">
    <tableColumn id="1" xr3:uid="{F7809699-23F3-4039-862F-1796CCF0214D}" name="LCA algebraic name" dataDxfId="104"/>
    <tableColumn id="2" xr3:uid="{C90F8EFF-7E2F-4387-8C29-2156BD45BB04}" name="Reference in inventory" dataDxfId="103"/>
    <tableColumn id="3" xr3:uid="{87054E81-B043-422D-83B1-1CCD4395A125}" name="Qty" dataDxfId="102"/>
    <tableColumn id="5" xr3:uid="{763C36C7-E6CD-4D40-8796-C698CDA2EC4E}" name="Unit" dataDxfId="101"/>
    <tableColumn id="4" xr3:uid="{7F0063C2-095C-4ACB-A47B-CCFF13CAC319}" name="Amount" dataDxfId="100"/>
    <tableColumn id="6" xr3:uid="{C1C088C6-233F-4761-ACBB-464B23C84139}" name="Total Qty (Qty*Amount)">
      <calculatedColumnFormula xml:space="preserve"> D2*F2</calculatedColumnFormula>
    </tableColumn>
    <tableColumn id="9" xr3:uid="{4CD294B0-F081-4832-8A5C-9CCC13259D1C}" name="parameter"/>
    <tableColumn id="10" xr3:uid="{19EB3931-3E1E-4124-BA46-5FACB2FAAC5C}" name="Type"/>
    <tableColumn id="11" xr3:uid="{49869B75-69F8-43A7-B5F4-609E4CBD1A2B}" name="Default">
      <calculatedColumnFormula>G2</calculatedColumnFormula>
    </tableColumn>
    <tableColumn id="12" xr3:uid="{5BDDCA3E-0CB7-48BC-89DB-53237D0135AB}" name="Min">
      <calculatedColumnFormula xml:space="preserve"> G2/2</calculatedColumnFormula>
    </tableColumn>
    <tableColumn id="13" xr3:uid="{894D0284-507C-4DD4-A5A8-602014B60527}" name="Max">
      <calculatedColumnFormula>G2*2</calculatedColumnFormula>
    </tableColumn>
    <tableColumn id="14" xr3:uid="{C2828861-5231-4A89-9ED5-0B6EAAE43F76}" name="Std"/>
    <tableColumn id="15" xr3:uid="{366A01AB-F43B-46B3-B1EB-08D1CF87F990}" name="Distrib"/>
    <tableColumn id="16" xr3:uid="{E4EF5E21-70E1-4A8A-B036-A3EC61C36908}" name="Description"/>
    <tableColumn id="17" xr3:uid="{C2E482CE-AE9E-42A4-8BC8-494DD1F16D80}" name="Label"/>
    <tableColumn id="18" xr3:uid="{79AD8BB3-A655-4525-A3BA-07856B759C98}" name="Values"/>
    <tableColumn id="19" xr3:uid="{DBE3E66D-2465-49E5-8275-E5C2AC5F8758}" name="Weight"/>
    <tableColumn id="20" xr3:uid="{1825B361-5AC8-4CED-AE80-238950D89EB0}" name="datasheet"/>
    <tableColumn id="21" xr3:uid="{11C43278-B9F2-4EB0-8E38-721241B7E152}" name="Note"/>
    <tableColumn id="22" xr3:uid="{3B0276A4-32D4-4F78-9757-5F8FC6A1EB70}" name="EI activity name" dataDxfId="99"/>
    <tableColumn id="23" xr3:uid="{9BC9E577-70E0-4552-BADC-EF003E8EDA23}" name="loc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B43DCE-37F6-49BD-9F39-141500348B7A}" name="Table1425242657" displayName="Table1425242657" ref="B1:V4" totalsRowShown="0" headerRowDxfId="96" headerRowBorderDxfId="95" tableBorderDxfId="94">
  <autoFilter ref="B1:V4" xr:uid="{B00250A2-FF08-465A-8C2F-B15723E69473}"/>
  <sortState ref="B2:F4">
    <sortCondition ref="E1:E4"/>
  </sortState>
  <tableColumns count="21">
    <tableColumn id="1" xr3:uid="{FF9C5D40-02B4-4267-A84B-601B144316C4}" name="LCA algebraic name" dataDxfId="93"/>
    <tableColumn id="2" xr3:uid="{3826C7E1-9F3C-4B91-8C75-E70EE2D05EC0}" name="Reference in inventory" dataDxfId="92"/>
    <tableColumn id="3" xr3:uid="{72736628-A484-4EB1-B38D-9D03EB8E2C1F}" name="Qty" dataDxfId="91"/>
    <tableColumn id="5" xr3:uid="{F7E3C6E1-8888-49F6-B1B4-3B70E156F339}" name="Unit" dataDxfId="90"/>
    <tableColumn id="4" xr3:uid="{A66ED5B8-05BD-4E32-8C78-3C5D29E543D8}" name="Amount" dataDxfId="89"/>
    <tableColumn id="6" xr3:uid="{1F2CFBB6-D9EA-4C32-A33F-9B557E342866}" name="Total Qty (Qty*Amount)">
      <calculatedColumnFormula xml:space="preserve"> D2*F2</calculatedColumnFormula>
    </tableColumn>
    <tableColumn id="9" xr3:uid="{E15EBB32-A56E-4C77-B668-C4CBE18B03DC}" name="parameter"/>
    <tableColumn id="10" xr3:uid="{72291B03-82E5-44B6-8D7E-DACA74F27C73}" name="Type"/>
    <tableColumn id="11" xr3:uid="{ED0BFE40-2901-4159-BF11-BF6D3E800B6B}" name="Default">
      <calculatedColumnFormula>G2</calculatedColumnFormula>
    </tableColumn>
    <tableColumn id="12" xr3:uid="{5F3A8AC4-472E-4FB7-8E30-FC1039AFD9B6}" name="Min">
      <calculatedColumnFormula xml:space="preserve"> G2/2</calculatedColumnFormula>
    </tableColumn>
    <tableColumn id="13" xr3:uid="{19E61BF9-3D0E-4AC8-B438-9906D0B239DF}" name="Max">
      <calculatedColumnFormula>G2*2</calculatedColumnFormula>
    </tableColumn>
    <tableColumn id="14" xr3:uid="{583CEC88-C65C-462F-9016-79005A28063C}" name="Std"/>
    <tableColumn id="15" xr3:uid="{FEAEB019-2784-4DD5-BCE8-3D4ED728B433}" name="Distrib"/>
    <tableColumn id="16" xr3:uid="{6EFA9F7A-A564-4C36-A85D-0CADD2B50138}" name="Description"/>
    <tableColumn id="17" xr3:uid="{E0B96629-FBA5-43C5-8D21-775F0EBFABA6}" name="Label"/>
    <tableColumn id="18" xr3:uid="{E2948442-54D5-4EDA-98DE-A9B9A453867D}" name="Values"/>
    <tableColumn id="19" xr3:uid="{2FB79153-469A-4FCB-A94A-1A8DD9535B12}" name="Weight"/>
    <tableColumn id="20" xr3:uid="{5A196682-FD86-4630-822C-6022A317862D}" name="datasheet"/>
    <tableColumn id="21" xr3:uid="{6A609EB1-8D0E-4371-9904-AC39C3D04243}" name="Note"/>
    <tableColumn id="22" xr3:uid="{1F34C91E-B701-4213-917C-90D3433D3CED}" name="EI activity name" dataDxfId="88"/>
    <tableColumn id="23" xr3:uid="{E1444ABE-CDD7-44EA-B8C1-5D060712133A}" name="loc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DA1604-2A6F-4A57-9137-61226A85B95F}" name="Table14252426576" displayName="Table14252426576" ref="B1:V4" totalsRowShown="0" headerRowDxfId="85" headerRowBorderDxfId="84" tableBorderDxfId="83">
  <autoFilter ref="B1:V4" xr:uid="{B552A51D-E818-44B2-9742-1726D89E682C}"/>
  <sortState ref="B2:F4">
    <sortCondition ref="E1:E4"/>
  </sortState>
  <tableColumns count="21">
    <tableColumn id="1" xr3:uid="{B8D8C0B9-C7CD-4B18-AF6E-0E766182D921}" name="LCA algebraic name" dataDxfId="82"/>
    <tableColumn id="2" xr3:uid="{37ACFDAA-626E-48B2-A483-B306535737A6}" name="Reference in inventory" dataDxfId="81"/>
    <tableColumn id="3" xr3:uid="{45155744-2136-4D1B-AED1-4F4988819AF4}" name="Qty" dataDxfId="80"/>
    <tableColumn id="5" xr3:uid="{A74DA7DA-927E-49AE-83AB-9D67B93E6751}" name="Unit" dataDxfId="79"/>
    <tableColumn id="4" xr3:uid="{9DB05FCF-FE25-4DA3-8F7D-37A76E44B690}" name="Amount" dataDxfId="78"/>
    <tableColumn id="6" xr3:uid="{BBA84331-2CD6-4D50-8DAB-D3AE563579CA}" name="Total Qty (Qty*Amount)">
      <calculatedColumnFormula xml:space="preserve"> D2*F2</calculatedColumnFormula>
    </tableColumn>
    <tableColumn id="9" xr3:uid="{46ABE348-907A-4FD3-B54E-ADB4C957F593}" name="parameter"/>
    <tableColumn id="10" xr3:uid="{E73EFA1F-C323-408E-963A-9D8CC842BF6F}" name="Type"/>
    <tableColumn id="11" xr3:uid="{B3E489C5-5729-4B6B-AAD3-C6914F657E37}" name="Default">
      <calculatedColumnFormula>G2</calculatedColumnFormula>
    </tableColumn>
    <tableColumn id="12" xr3:uid="{35525F1B-05DB-409B-8465-A5F932D1A2D9}" name="Min">
      <calculatedColumnFormula xml:space="preserve"> G2/2</calculatedColumnFormula>
    </tableColumn>
    <tableColumn id="13" xr3:uid="{2BA17AF6-3891-4209-AE32-C2C636AE6FE2}" name="Max">
      <calculatedColumnFormula>G2*2</calculatedColumnFormula>
    </tableColumn>
    <tableColumn id="14" xr3:uid="{7AA8C057-E63D-4C86-898A-F55C364DBCA8}" name="Std"/>
    <tableColumn id="15" xr3:uid="{CCF436F1-EF28-4363-AB35-4DA9538A47F0}" name="Distrib"/>
    <tableColumn id="16" xr3:uid="{9482C600-69E6-4CC5-8240-8548C473508E}" name="Description"/>
    <tableColumn id="17" xr3:uid="{4879881C-AD75-44F9-A370-06758577599E}" name="Label"/>
    <tableColumn id="18" xr3:uid="{0ADA5245-3E91-48D8-8D0A-8BC0899F5D8B}" name="Values"/>
    <tableColumn id="19" xr3:uid="{C679CFBB-EDE7-40AD-86AF-9962E22AA9B0}" name="Weight"/>
    <tableColumn id="20" xr3:uid="{E990C9AC-3B9B-4B20-9757-DFE7EEF93D5F}" name="datasheet"/>
    <tableColumn id="21" xr3:uid="{8C21C056-24A9-43E5-B0CF-F2E9ED21BA31}" name="Note"/>
    <tableColumn id="22" xr3:uid="{61BCBDBD-B16E-4EB2-B21A-8B50E4CB425A}" name="EI activity name" dataDxfId="77"/>
    <tableColumn id="23" xr3:uid="{426EEC82-1B45-487D-9D1A-219F76613F41}" name="loc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0A95764-6E13-4C16-91E3-A58DBA188078}" name="Table142524265723" displayName="Table142524265723" ref="B1:V4" totalsRowShown="0" headerRowDxfId="74" dataDxfId="72" headerRowBorderDxfId="73" tableBorderDxfId="71">
  <autoFilter ref="B1:V4" xr:uid="{8D5180A4-972D-47B7-9655-F6AF099C21F0}"/>
  <sortState ref="B2:F4">
    <sortCondition ref="E1:E4"/>
  </sortState>
  <tableColumns count="21">
    <tableColumn id="1" xr3:uid="{071C3D00-D2EC-4C0F-9887-9B01347BE59D}" name="LCA algebraic name" dataDxfId="70"/>
    <tableColumn id="2" xr3:uid="{89A31BE6-0005-4184-A733-8C18CA48825B}" name="Reference in inventory" dataDxfId="69"/>
    <tableColumn id="3" xr3:uid="{46D5007A-F828-4D5B-BAD1-1C3DC322AAE0}" name="Qty" dataDxfId="68"/>
    <tableColumn id="5" xr3:uid="{E4E13880-79A5-45FF-B3B1-E5FD47EF5BA5}" name="Unit" dataDxfId="67"/>
    <tableColumn id="4" xr3:uid="{B006D9C5-1929-482D-B89A-970D0DA48134}" name="Amount" dataDxfId="66"/>
    <tableColumn id="6" xr3:uid="{52136806-2A9A-4645-BF02-3392CB75A92D}" name="Total Qty (Qty*Amount)" dataDxfId="65">
      <calculatedColumnFormula xml:space="preserve"> D2*F2</calculatedColumnFormula>
    </tableColumn>
    <tableColumn id="9" xr3:uid="{51D9809F-E774-4067-964F-CC325F103B92}" name="parameter" dataDxfId="64"/>
    <tableColumn id="10" xr3:uid="{17EA232A-7DD9-4849-A9B7-4961721954AC}" name="Type" dataDxfId="63"/>
    <tableColumn id="11" xr3:uid="{DBB0646B-7AA6-4B2C-B2CB-C5F01EF9BE8C}" name="Default" dataDxfId="62">
      <calculatedColumnFormula>G2</calculatedColumnFormula>
    </tableColumn>
    <tableColumn id="12" xr3:uid="{1AC954D4-3C81-4119-B8B4-220C9AE9DC15}" name="Min" dataDxfId="61">
      <calculatedColumnFormula xml:space="preserve"> G2/2</calculatedColumnFormula>
    </tableColumn>
    <tableColumn id="13" xr3:uid="{91A9F21B-4BBA-4711-8A58-D4937A8FD67D}" name="Max" dataDxfId="60">
      <calculatedColumnFormula>G2*2</calculatedColumnFormula>
    </tableColumn>
    <tableColumn id="14" xr3:uid="{28623C39-E814-44F2-A775-1B71121ACC9F}" name="Std" dataDxfId="59"/>
    <tableColumn id="15" xr3:uid="{80622A17-A88E-45C3-8446-DFF81C97F203}" name="Distrib" dataDxfId="58"/>
    <tableColumn id="16" xr3:uid="{394DA5B4-2D0C-4CD0-9964-0F96B12B98B0}" name="Description" dataDxfId="57"/>
    <tableColumn id="17" xr3:uid="{A8B31A87-F098-41E4-B4B9-ED0CC7AB81C2}" name="Label" dataDxfId="56"/>
    <tableColumn id="18" xr3:uid="{106DC41E-2080-44EA-B6B8-70D627066170}" name="Values" dataDxfId="55"/>
    <tableColumn id="19" xr3:uid="{B2511CA3-5FA4-44E6-BF62-A675B5CCB868}" name="Weight" dataDxfId="54"/>
    <tableColumn id="20" xr3:uid="{E3FEE777-F6EA-4D16-9DCB-9C83725B7737}" name="datasheet" dataDxfId="53"/>
    <tableColumn id="21" xr3:uid="{65E38BF6-68CD-43F4-8143-D6D8AFF2B23B}" name="Note" dataDxfId="52"/>
    <tableColumn id="22" xr3:uid="{587DE7E9-5480-4472-979F-4C36CDCDD104}" name="EI activity name" dataDxfId="51"/>
    <tableColumn id="23" xr3:uid="{3BB0F0F2-AD39-4DC8-8E47-AB7226F1721E}" name="loc" dataDxfId="50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A94BC7E-CE3C-4267-BE43-158C72B3AC78}" name="Table14252426578" displayName="Table14252426578" ref="B1:V4" totalsRowShown="0" headerRowDxfId="47" headerRowBorderDxfId="46" tableBorderDxfId="45">
  <autoFilter ref="B1:V4" xr:uid="{2B8FAF64-5E47-4BD3-847B-F2D1F535456D}"/>
  <sortState ref="B2:F4">
    <sortCondition ref="E1:E4"/>
  </sortState>
  <tableColumns count="21">
    <tableColumn id="1" xr3:uid="{1256972A-35B3-4DAE-9EC8-620AAEF61D36}" name="LCA algebraic name" dataDxfId="44"/>
    <tableColumn id="2" xr3:uid="{3C87834F-7C32-4018-BA31-AA2BBA48EC60}" name="Reference in inventory" dataDxfId="43"/>
    <tableColumn id="3" xr3:uid="{99F91B09-D24A-40F7-A86E-82C21EE94718}" name="Qty" dataDxfId="42"/>
    <tableColumn id="5" xr3:uid="{E61AB33F-F141-408B-BE21-C5EE8B918B38}" name="Unit" dataDxfId="41"/>
    <tableColumn id="4" xr3:uid="{6A74A88F-E8C3-41DD-B65F-660D33226CE5}" name="Amount" dataDxfId="40"/>
    <tableColumn id="6" xr3:uid="{40F77DF0-B362-40B5-9017-AEC3F1941CD0}" name="Total Qty (Qty*Amount)">
      <calculatedColumnFormula xml:space="preserve"> D2*F2</calculatedColumnFormula>
    </tableColumn>
    <tableColumn id="9" xr3:uid="{8508B27A-F882-47B7-B78A-F86254B45270}" name="parameter"/>
    <tableColumn id="10" xr3:uid="{35E6E042-E5D2-4F07-9A2D-59BC5FFBCF7D}" name="Type"/>
    <tableColumn id="11" xr3:uid="{13DCB670-8083-414C-B282-DF2574697B60}" name="Default">
      <calculatedColumnFormula>G2</calculatedColumnFormula>
    </tableColumn>
    <tableColumn id="12" xr3:uid="{570EA550-349E-499B-8ADC-C7DBEAF22AA0}" name="Min">
      <calculatedColumnFormula xml:space="preserve"> G2/2</calculatedColumnFormula>
    </tableColumn>
    <tableColumn id="13" xr3:uid="{C9D06634-45C6-4DA2-A7C6-219CA4AACB04}" name="Max">
      <calculatedColumnFormula>G2*2</calculatedColumnFormula>
    </tableColumn>
    <tableColumn id="14" xr3:uid="{D6A179F1-D53C-4637-BE60-ACF299500A55}" name="Std"/>
    <tableColumn id="15" xr3:uid="{3B20DD48-5F6D-4454-8511-DFEFE2BA32DB}" name="Distrib"/>
    <tableColumn id="16" xr3:uid="{8007D61E-A40C-4833-93A2-AD200F2AECFC}" name="Description"/>
    <tableColumn id="17" xr3:uid="{81E551B0-13C2-44AD-B8CC-32E22BD3D1ED}" name="Label"/>
    <tableColumn id="18" xr3:uid="{688F61EB-3CAF-441F-833C-26A3ED7737D7}" name="Values"/>
    <tableColumn id="19" xr3:uid="{6DCC2E6E-B02E-4384-AF52-97DCF9D2D8DD}" name="Weight"/>
    <tableColumn id="20" xr3:uid="{1BE484FD-0C03-457D-A6DC-11C7ADB31657}" name="datasheet"/>
    <tableColumn id="21" xr3:uid="{C3164546-B2C0-4C8A-8EE5-53BDA170B59C}" name="Note"/>
    <tableColumn id="22" xr3:uid="{8D03F95C-7AAF-4577-8A27-64BF7844F1DB}" name="EI activity name" dataDxfId="39"/>
    <tableColumn id="23" xr3:uid="{DAF7B5C2-7233-4C97-9AF9-6FE5561C0454}" name="loc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E4237E5-0213-4B44-9F01-BE154C15D990}" name="Table1425242657837" displayName="Table1425242657837" ref="B1:V3" totalsRowShown="0" headerRowDxfId="36" headerRowBorderDxfId="35" tableBorderDxfId="34">
  <autoFilter ref="B1:V3" xr:uid="{26AF6619-5C36-4783-AC44-E6935325951A}"/>
  <sortState ref="B2:F3">
    <sortCondition ref="E1:E3"/>
  </sortState>
  <tableColumns count="21">
    <tableColumn id="1" xr3:uid="{BF581DE4-3922-410D-9281-9A61E53F7FD5}" name="LCA algebraic name" dataDxfId="33"/>
    <tableColumn id="2" xr3:uid="{4D16A313-5E9E-42C9-ACD0-D094DD041873}" name="Reference in inventory" dataDxfId="32"/>
    <tableColumn id="3" xr3:uid="{9725E0DD-F434-4DB8-9103-1CF83F1B9A7E}" name="Qty" dataDxfId="31"/>
    <tableColumn id="5" xr3:uid="{2E3EAC22-0650-4168-B7CC-BC1857804EEA}" name="Unit" dataDxfId="30"/>
    <tableColumn id="4" xr3:uid="{DDE82698-73B1-498A-9C55-4133266C0232}" name="Amount" dataDxfId="29"/>
    <tableColumn id="6" xr3:uid="{BC5DBBC6-52E7-45CD-9663-F7BD845116A3}" name="Total Qty (Qty*Amount)">
      <calculatedColumnFormula xml:space="preserve"> D2*F2</calculatedColumnFormula>
    </tableColumn>
    <tableColumn id="9" xr3:uid="{578DA5EF-219A-4791-8FF3-94378E2F98C6}" name="parameter"/>
    <tableColumn id="10" xr3:uid="{7E094B49-AAC1-4777-81E8-A11C839FA62B}" name="Type"/>
    <tableColumn id="11" xr3:uid="{52EF7FDD-5C42-41FA-AEA9-B520FF6C59F7}" name="Default" dataDxfId="28">
      <calculatedColumnFormula>G2</calculatedColumnFormula>
    </tableColumn>
    <tableColumn id="12" xr3:uid="{6C6673DF-04DB-402D-97D2-83D92D9858C3}" name="Min" dataDxfId="27">
      <calculatedColumnFormula xml:space="preserve"> G2/2</calculatedColumnFormula>
    </tableColumn>
    <tableColumn id="13" xr3:uid="{221F6331-DFCC-4447-9733-6B29DFE90E43}" name="Max" dataDxfId="26">
      <calculatedColumnFormula>G2*2</calculatedColumnFormula>
    </tableColumn>
    <tableColumn id="14" xr3:uid="{0080F9C1-515B-4DBF-A5DC-452EF854B6DA}" name="Std"/>
    <tableColumn id="15" xr3:uid="{FBFF7B86-09D1-4391-B11F-0A8D96B4B0CA}" name="Distrib"/>
    <tableColumn id="16" xr3:uid="{AB9A6819-EC38-4613-8621-E7554EEC5C10}" name="Description"/>
    <tableColumn id="17" xr3:uid="{9A881274-56C8-4798-AE9A-AB188D9D9D62}" name="Label"/>
    <tableColumn id="18" xr3:uid="{A32BFF5F-075D-4D21-868F-C6ACA353C4A8}" name="Values"/>
    <tableColumn id="19" xr3:uid="{DEA3E482-5284-4C8F-AF96-DCE159E61E18}" name="Weight"/>
    <tableColumn id="20" xr3:uid="{F5932E1C-C27E-46EC-BB3E-FC7F7B74FC98}" name="datasheet"/>
    <tableColumn id="21" xr3:uid="{49A03F4B-5936-4003-B4A6-10A1F4ECB7F1}" name="Note"/>
    <tableColumn id="22" xr3:uid="{6CCBF686-3D71-4F4D-938C-283F7E78B84B}" name="EI activity name" dataDxfId="25"/>
    <tableColumn id="23" xr3:uid="{BC7A0D0B-6381-44E4-AD3B-DF742CAC432A}" name="loc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3A00A68-D813-4942-A5E2-EC90B3128B34}" name="Table142524265910111722" displayName="Table142524265910111722" ref="B1:V17" totalsRowShown="0" headerRowDxfId="22" headerRowBorderDxfId="21" tableBorderDxfId="20">
  <autoFilter ref="B1:V17" xr:uid="{D10955DF-B507-48FD-891E-4D90F42A4C0C}"/>
  <sortState ref="B2:F17">
    <sortCondition ref="E1:E17"/>
  </sortState>
  <tableColumns count="21">
    <tableColumn id="1" xr3:uid="{55ED0CCF-B462-4D97-933C-064D94A8ED4F}" name="LCA algebraic name" dataDxfId="19"/>
    <tableColumn id="2" xr3:uid="{230B4AAE-9640-4B16-BF27-2F1DF554C9AE}" name="Reference in inventory" dataDxfId="18"/>
    <tableColumn id="3" xr3:uid="{FFF37F3E-838C-4344-BE45-AE7EBE5F842C}" name="Qty" dataDxfId="17"/>
    <tableColumn id="5" xr3:uid="{5A20CCEC-CDF8-4D6E-A2AF-AD787FB44124}" name="Unit" dataDxfId="16"/>
    <tableColumn id="4" xr3:uid="{265202E7-6FCF-4073-ACCC-E242542EE865}" name="Amount" dataDxfId="15"/>
    <tableColumn id="6" xr3:uid="{DDCF654C-6FD3-4698-B2A6-243C778FECCF}" name="Total Qty (Qty*Amount)">
      <calculatedColumnFormula xml:space="preserve"> D2*F2</calculatedColumnFormula>
    </tableColumn>
    <tableColumn id="9" xr3:uid="{ECC7FB55-6B71-47A1-8F8A-33F7450FD8ED}" name="parameter"/>
    <tableColumn id="10" xr3:uid="{F92D2833-CB10-405B-A072-1BDB3E7418EC}" name="Type"/>
    <tableColumn id="11" xr3:uid="{F503B40D-08E4-4A50-B408-AD40E745B7F6}" name="Default"/>
    <tableColumn id="12" xr3:uid="{CC06C2E4-1F5A-45EC-BB85-9AD0A96F7DD7}" name="Min"/>
    <tableColumn id="13" xr3:uid="{30602273-1FAB-4C52-B23A-E817873BEFC3}" name="Max"/>
    <tableColumn id="14" xr3:uid="{8CC7DAE6-AB21-4B77-84F5-62B8F6BBC38A}" name="Std"/>
    <tableColumn id="15" xr3:uid="{72EA3CC2-442A-414A-BBB2-003ED6E41451}" name="Distrib"/>
    <tableColumn id="16" xr3:uid="{9A8C7790-8348-48D2-B80E-243DF350E9CC}" name="Description" dataDxfId="14"/>
    <tableColumn id="17" xr3:uid="{09506F05-BC16-4DA8-A647-C9F6E7142E14}" name="Label" dataDxfId="13"/>
    <tableColumn id="18" xr3:uid="{73222BAB-A0EF-4531-A3EE-6AB2C9C283E9}" name="Values"/>
    <tableColumn id="19" xr3:uid="{7B4FE9B5-ACB3-4455-ABF4-706CBF228193}" name="Weight"/>
    <tableColumn id="20" xr3:uid="{E0C46882-1275-4FA3-B23D-A3C1AAC0B0AD}" name="datasheet"/>
    <tableColumn id="21" xr3:uid="{F9180BBD-E55B-4482-809A-3EE88A974DEB}" name="Note" dataDxfId="12"/>
    <tableColumn id="22" xr3:uid="{73C63143-CD0B-46F9-8795-1DB10F156C96}" name="EI activity name" dataDxfId="11"/>
    <tableColumn id="23" xr3:uid="{014D97C3-8FD0-4AC9-8824-CCA2FAAD8A91}" name="loc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DC643D-7017-4494-843D-03BB6476EBC1}" name="Table1425242651824" displayName="Table1425242651824" ref="B1:V3" totalsRowShown="0" headerRowDxfId="8" headerRowBorderDxfId="7" tableBorderDxfId="6">
  <autoFilter ref="B1:V3" xr:uid="{A2FEB309-0809-4009-A45D-F05D1C1EFAC7}"/>
  <sortState ref="B2:F3">
    <sortCondition ref="E1:E3"/>
  </sortState>
  <tableColumns count="21">
    <tableColumn id="1" xr3:uid="{86ED672E-1AB4-4ECF-A8C7-BF36CCCA6A45}" name="LCA algebraic name" dataDxfId="5"/>
    <tableColumn id="2" xr3:uid="{BF357F56-9FB3-4080-9329-046BE249E1DA}" name="Reference in inventory" dataDxfId="4"/>
    <tableColumn id="3" xr3:uid="{9491B9B3-8AB4-46BA-877B-F76377D4EAAC}" name="Qty" dataDxfId="3"/>
    <tableColumn id="5" xr3:uid="{18373AD6-B864-4EAA-B7B0-DEC4D7DB3EC3}" name="Unit" dataDxfId="2"/>
    <tableColumn id="4" xr3:uid="{A1A8EA2B-7526-4844-97FA-64E866F5A34F}" name="Amount" dataDxfId="1"/>
    <tableColumn id="6" xr3:uid="{71F9B200-F0D7-4A0E-8C12-E8FF9A25E7F4}" name="Total Qty (Qty*Amount)">
      <calculatedColumnFormula xml:space="preserve"> D2*F2</calculatedColumnFormula>
    </tableColumn>
    <tableColumn id="9" xr3:uid="{80AEA19A-E57E-418B-A3F5-36392378F586}" name="parameter"/>
    <tableColumn id="10" xr3:uid="{F3942F0D-04F6-4CF8-8714-E34911BE3C3A}" name="Type"/>
    <tableColumn id="11" xr3:uid="{39CCD885-177B-4A6A-A358-9FA48D692B36}" name="Default">
      <calculatedColumnFormula>G2</calculatedColumnFormula>
    </tableColumn>
    <tableColumn id="12" xr3:uid="{6D24ADAA-F134-43C7-98CD-EA8E2B84BE3D}" name="Min">
      <calculatedColumnFormula xml:space="preserve"> G2/2</calculatedColumnFormula>
    </tableColumn>
    <tableColumn id="13" xr3:uid="{44142896-4A32-4FDD-B6A4-F9C13BAEE2FC}" name="Max">
      <calculatedColumnFormula>G2*2</calculatedColumnFormula>
    </tableColumn>
    <tableColumn id="14" xr3:uid="{9CBA0716-8907-49A9-A1B9-872CAE88D995}" name="Std"/>
    <tableColumn id="15" xr3:uid="{D5F85D79-A0B1-44BF-8895-9FB3B3A724A1}" name="Distrib"/>
    <tableColumn id="16" xr3:uid="{302D0521-02AB-47C0-93CF-452FE7F6C367}" name="Description"/>
    <tableColumn id="17" xr3:uid="{9F91009A-9DC3-4D5A-AA9F-52666D67A8E9}" name="Label"/>
    <tableColumn id="18" xr3:uid="{E1A53EB6-0B94-4FD6-B36B-11E652E034E1}" name="Values"/>
    <tableColumn id="19" xr3:uid="{0E40CFCF-ECA5-4BA0-825D-545F44DC4A6B}" name="Weight"/>
    <tableColumn id="20" xr3:uid="{8E0A3740-B831-4294-ABAA-A4D0A9E4AFC8}" name="datasheet"/>
    <tableColumn id="21" xr3:uid="{4B42E394-FB38-4114-96ED-0884B1FCC16E}" name="Note"/>
    <tableColumn id="22" xr3:uid="{242D8A24-B565-43D9-BAA0-B92D722BD854}" name="EI activity name" dataDxfId="0"/>
    <tableColumn id="23" xr3:uid="{28A16830-61E7-496E-8FDF-578D8110AF81}" name="loc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2D77664-D190-4FB5-97C7-376ADD415118}" name="Table34329" displayName="Table34329" ref="A1:AD74" totalsRowShown="0" headerRowDxfId="620" dataDxfId="619">
  <autoFilter ref="A1:AD74" xr:uid="{366B3F31-6F37-46C6-AB28-7E7924C6AEA1}"/>
  <sortState ref="A2:AD74">
    <sortCondition ref="A1:A74"/>
  </sortState>
  <tableColumns count="30">
    <tableColumn id="1" xr3:uid="{06414167-F378-4E71-A4D6-AF81E2321F6F}" name="Life cycle phase" dataDxfId="618"/>
    <tableColumn id="19" xr3:uid="{54344589-2246-4371-A00F-2428C2695035}" name="Sub-assemblies 1" dataDxfId="617"/>
    <tableColumn id="3" xr3:uid="{3E026212-03D5-471E-A6D7-E4883DFE23E6}" name="Sub-assemblies 2" dataDxfId="616"/>
    <tableColumn id="13" xr3:uid="{6827190F-6DEF-4DCF-9972-9B67E05FF065}" name="Sub-assemblies 3" dataDxfId="615"/>
    <tableColumn id="8" xr3:uid="{F220AE7F-C461-41B4-B3BC-769214191853}" name="Sub-assemblies 4" dataDxfId="614"/>
    <tableColumn id="2" xr3:uid="{69400B7E-16FB-4CF8-B4EE-D1F66BBC5E35}" name="Foreground name" dataDxfId="613"/>
    <tableColumn id="50" xr3:uid="{8CE1378C-0C8E-4CB9-AE21-27D9703314E5}" name="LCA algebraic name" dataDxfId="612"/>
    <tableColumn id="4" xr3:uid="{430BDAE7-97D3-4AA7-A434-015698CCD2E5}" name="Reference in inventory" dataDxfId="611"/>
    <tableColumn id="5" xr3:uid="{AB2CC798-97DF-4688-B8BB-F08FE95EE8A2}" name="Qty" dataDxfId="610"/>
    <tableColumn id="37" xr3:uid="{1EFE9764-11B6-4D63-9BD7-BE2061DED4A7}" name="Unit (for Qty)" dataDxfId="609"/>
    <tableColumn id="38" xr3:uid="{2DF433F2-01BC-4232-8302-27B8793F069F}" name="Amount (conversion to EI)" dataDxfId="608"/>
    <tableColumn id="9" xr3:uid="{C430C218-62FC-4179-85C4-2CEB079BE5D8}" name="Total Qty fo EI (Qty*Amount)" dataDxfId="607">
      <calculatedColumnFormula xml:space="preserve"> I2*K2</calculatedColumnFormula>
    </tableColumn>
    <tableColumn id="16" xr3:uid="{42BDE8AE-100D-4AEC-9606-93E1AB842385}" name="datasheet" dataDxfId="606"/>
    <tableColumn id="17" xr3:uid="{A0C76FB6-7A32-4223-9414-1EB9E8DAAB55}" name="Float test" dataDxfId="605"/>
    <tableColumn id="7" xr3:uid="{96C7AAB2-FC77-4B68-B0AA-8AF06B0DC5A4}" name="Burn test" dataDxfId="604"/>
    <tableColumn id="14" xr3:uid="{994FE3AD-C517-42E7-80B0-9BE1E20DB42B}" name="Note" dataDxfId="603"/>
    <tableColumn id="10" xr3:uid="{60A201D6-288F-4A34-BA3E-EA0BBCA6337D}" name="parameter" dataDxfId="602"/>
    <tableColumn id="11" xr3:uid="{3B378123-EEBF-4FDF-B1F9-066871FBAF03}" name="Type" dataDxfId="601"/>
    <tableColumn id="31" xr3:uid="{1BE41433-BFF5-4D5D-AC0C-8851E22C3E91}" name="Default" dataDxfId="600">
      <calculatedColumnFormula xml:space="preserve"> L2</calculatedColumnFormula>
    </tableColumn>
    <tableColumn id="33" xr3:uid="{EEF03D33-060B-4427-BBE6-5D0E2EAD920B}" name="Min" dataDxfId="599"/>
    <tableColumn id="35" xr3:uid="{6B796450-1C88-4919-926C-DDECC182FE12}" name="Max" dataDxfId="598">
      <calculatedColumnFormula>L2*2</calculatedColumnFormula>
    </tableColumn>
    <tableColumn id="39" xr3:uid="{3EBD9F8D-5255-482A-B98D-2DCD9C7647BF}" name="Std" dataDxfId="597"/>
    <tableColumn id="40" xr3:uid="{780AA990-265E-417A-A0C3-B73DC214A831}" name="Distrib" dataDxfId="596"/>
    <tableColumn id="46" xr3:uid="{1567153C-4713-4715-B76D-6106059EF77C}" name="Description" dataDxfId="595"/>
    <tableColumn id="43" xr3:uid="{CFA66D97-A616-4E13-A369-0206D61FFBC7}" name="Label" dataDxfId="594"/>
    <tableColumn id="12" xr3:uid="{DFDB028D-89C2-4372-AC1E-78C1FDBDD1DA}" name="EI activity name" dataDxfId="593"/>
    <tableColumn id="6" xr3:uid="{A20FFC2F-FE94-407C-9572-AB15F0B2C90A}" name="Custom process name" dataDxfId="592"/>
    <tableColumn id="48" xr3:uid="{B78E94EB-A754-42AE-8DE0-F684BDEC8039}" name="loc" dataDxfId="591"/>
    <tableColumn id="15" xr3:uid="{E7FB803A-C0D5-4B30-A2F6-7D4C5A9B3CBE}" name="modified" dataDxfId="590"/>
    <tableColumn id="30" xr3:uid="{F48932F6-DF5A-4F85-917E-B2F44FD3CC79}" name="Comment" dataDxfId="58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AA18ED-9494-447D-8E56-0B36C0486C15}" name="Table342" displayName="Table342" ref="A1:AC81" totalsRowShown="0" headerRowDxfId="586" dataDxfId="585">
  <autoFilter ref="A1:AC81" xr:uid="{C87D8ABC-7362-4305-801D-446EA0A4D994}"/>
  <sortState ref="A2:AC81">
    <sortCondition ref="A1:A81"/>
  </sortState>
  <tableColumns count="29">
    <tableColumn id="1" xr3:uid="{D4F36F7D-B592-4C48-B3C9-3E9DAA3321F1}" name="Life cycle phase" dataDxfId="584"/>
    <tableColumn id="19" xr3:uid="{4A5D0509-0BFE-4FC8-96C6-1C45212300C0}" name="Sub-assemblies 1" dataDxfId="583"/>
    <tableColumn id="3" xr3:uid="{B6C0DCA1-45FC-47A8-970A-3C2456F8083C}" name="Sub-assemblies 2" dataDxfId="582"/>
    <tableColumn id="13" xr3:uid="{EA252C59-77C2-4EC7-A9E4-F4BF9DF2CB0A}" name="Sub-assemblies 3" dataDxfId="581"/>
    <tableColumn id="2" xr3:uid="{1C3D1DFF-4CF7-422D-AB2D-ECC8EDD5E650}" name="Foreground name" dataDxfId="580"/>
    <tableColumn id="50" xr3:uid="{A8203FD5-0EC7-47A8-AB49-D3483F0E4C3D}" name="LCA algebraic name" dataDxfId="579"/>
    <tableColumn id="4" xr3:uid="{C8F98EC2-FA56-4DA0-B21D-081A7DF7944E}" name="Reference in inventory" dataDxfId="578"/>
    <tableColumn id="5" xr3:uid="{DBCFDE5D-7F9D-4027-9E95-6B5D95BADD0E}" name="Qty" dataDxfId="577"/>
    <tableColumn id="37" xr3:uid="{9312D066-A66D-4DC0-A2AB-0FB6C8193E79}" name="Unit (for Qty)" dataDxfId="576"/>
    <tableColumn id="38" xr3:uid="{57F4EA1A-A107-4989-A8CA-E39E66BD44B5}" name="Amount (conversion to EI)" dataDxfId="575"/>
    <tableColumn id="9" xr3:uid="{DEDBC078-CC31-433A-90C1-768114C2064B}" name="Total Qty fo EI (Qty*Amount)" dataDxfId="574"/>
    <tableColumn id="16" xr3:uid="{4C7986AA-E5D0-4040-96B9-82D2EE6C04EF}" name="datasheet" dataDxfId="573"/>
    <tableColumn id="7" xr3:uid="{495E7868-37AA-4D98-94D9-6BC746AC442A}" name="Float test" dataDxfId="572"/>
    <tableColumn id="17" xr3:uid="{51B4AC9E-D892-40DA-AA44-F8CE0F19A4E3}" name="Burn test" dataDxfId="571"/>
    <tableColumn id="14" xr3:uid="{6EB3FF84-A468-43DA-AD13-C3EEF0BAFD7B}" name="Note" dataDxfId="570"/>
    <tableColumn id="10" xr3:uid="{902BA872-AF29-4532-8844-B2E0FEE4A439}" name="parameter" dataDxfId="569"/>
    <tableColumn id="11" xr3:uid="{44EAC493-7303-4DC2-B681-86B165944FE5}" name="Type" dataDxfId="568"/>
    <tableColumn id="31" xr3:uid="{551CCBD1-A4F3-44C5-9B29-7E38C713C88A}" name="Default" dataDxfId="567">
      <calculatedColumnFormula xml:space="preserve"> K2</calculatedColumnFormula>
    </tableColumn>
    <tableColumn id="33" xr3:uid="{2BB74BF0-0ED6-4A87-AFAF-6F0EF0A5CB14}" name="Min" dataDxfId="566"/>
    <tableColumn id="35" xr3:uid="{4E57978D-0EEF-4202-BF15-212F4ECC928E}" name="Max" dataDxfId="565">
      <calculatedColumnFormula>K2*2</calculatedColumnFormula>
    </tableColumn>
    <tableColumn id="39" xr3:uid="{A5023515-09F9-4129-BF3C-30B25E67B646}" name="Std" dataDxfId="564"/>
    <tableColumn id="40" xr3:uid="{206F30DC-6F39-477E-BCA7-2F06DE4379CD}" name="Distrib" dataDxfId="563"/>
    <tableColumn id="46" xr3:uid="{4A4E9E91-04A3-4E48-B019-FC9EA7CA0C7C}" name="Description" dataDxfId="562"/>
    <tableColumn id="43" xr3:uid="{FBF5D228-6E3E-4411-9A7A-F7D22AF0E869}" name="Label" dataDxfId="561"/>
    <tableColumn id="12" xr3:uid="{3CD77E43-7BB9-468F-9967-EBFBA74627B8}" name="EI activity name" dataDxfId="560"/>
    <tableColumn id="6" xr3:uid="{1C2AE32E-1C9E-4840-B6D7-8740B03F5CEF}" name="Custom process name" dataDxfId="559"/>
    <tableColumn id="48" xr3:uid="{45E57072-EA94-43CD-910E-B5F7595EB3E7}" name="loc" dataDxfId="558"/>
    <tableColumn id="15" xr3:uid="{AA067494-382B-4B31-8899-C9CBB7FFBD99}" name="modified" dataDxfId="557"/>
    <tableColumn id="30" xr3:uid="{C11BEB05-99D1-476B-B092-B8A74531B940}" name="Comment" dataDxfId="55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3B0E85C-F1D2-473B-BBA6-0B42C9F5C76C}" name="Table1425242659101115" displayName="Table1425242659101115" ref="B1:V4" totalsRowShown="0" headerRowDxfId="553" dataDxfId="551" headerRowBorderDxfId="552" tableBorderDxfId="550">
  <autoFilter ref="B1:V4" xr:uid="{B66289F7-305B-422B-8212-0D325E211BC3}"/>
  <sortState ref="B2:F4">
    <sortCondition ref="E1:E4"/>
  </sortState>
  <tableColumns count="21">
    <tableColumn id="1" xr3:uid="{B7979336-98C0-477C-9CD1-CB5032A0B07E}" name="LCA algebraic name" dataDxfId="549"/>
    <tableColumn id="2" xr3:uid="{7F52CE1F-A249-4C69-80E8-2F925BF8A0AA}" name="Reference in inventory" dataDxfId="548"/>
    <tableColumn id="3" xr3:uid="{D1F3691B-B4D0-4681-A142-3B8DAFE26EA5}" name="Qty" dataDxfId="547"/>
    <tableColumn id="5" xr3:uid="{6A8A0E4D-0A53-4B2C-8EE9-DA6BAD7BA1B9}" name="Unit" dataDxfId="546"/>
    <tableColumn id="4" xr3:uid="{20EC029B-9B8C-4A85-A1D9-6D1B7BF9F0AA}" name="Amount" dataDxfId="545"/>
    <tableColumn id="6" xr3:uid="{7A85DF20-0CE5-402D-92DD-F5118A6D69DA}" name="Total Qty (Qty*Amount)" dataDxfId="544">
      <calculatedColumnFormula xml:space="preserve"> D2*F2</calculatedColumnFormula>
    </tableColumn>
    <tableColumn id="9" xr3:uid="{2221C18D-DF6A-4787-8E35-EFF223D64CFD}" name="parameter" dataDxfId="543"/>
    <tableColumn id="10" xr3:uid="{0C300220-60D4-417B-A94E-2AC2E4867178}" name="Type" dataDxfId="542"/>
    <tableColumn id="11" xr3:uid="{B2847622-3D23-4EF1-93B0-EB5FB60F518C}" name="Default" dataDxfId="541">
      <calculatedColumnFormula>G2</calculatedColumnFormula>
    </tableColumn>
    <tableColumn id="12" xr3:uid="{6F8719DE-E792-451C-A21E-E7EA467663A8}" name="Min" dataDxfId="540">
      <calculatedColumnFormula xml:space="preserve"> G2/2</calculatedColumnFormula>
    </tableColumn>
    <tableColumn id="13" xr3:uid="{E27B2419-06F4-433B-A2A9-F28C32F3F06B}" name="Max" dataDxfId="539">
      <calculatedColumnFormula>G2*2</calculatedColumnFormula>
    </tableColumn>
    <tableColumn id="14" xr3:uid="{C086A8E5-0640-43E6-9BA9-42BA4981D120}" name="Std" dataDxfId="538"/>
    <tableColumn id="15" xr3:uid="{FAA950D1-0D0A-429C-9A59-5CA01E3F31B1}" name="Distrib" dataDxfId="537"/>
    <tableColumn id="16" xr3:uid="{736A10C4-F922-4616-9357-63C83465578A}" name="Description" dataDxfId="536"/>
    <tableColumn id="17" xr3:uid="{66487BD2-6EE9-4B05-84D4-FDE3AE5A296A}" name="Label" dataDxfId="535"/>
    <tableColumn id="18" xr3:uid="{616AB762-A195-4233-A457-9EFFFB8D13D3}" name="Values" dataDxfId="534"/>
    <tableColumn id="19" xr3:uid="{E65415E9-698E-4BA4-8FD0-229B31E11D00}" name="Weight" dataDxfId="533"/>
    <tableColumn id="20" xr3:uid="{B4562602-6F59-4F3D-9113-DD9611B2D9B2}" name="datasheet" dataDxfId="532"/>
    <tableColumn id="21" xr3:uid="{C35A5C27-44C3-40DE-A572-013325B2DD9B}" name="Note" dataDxfId="531"/>
    <tableColumn id="22" xr3:uid="{E9D3ED65-6CEE-42C1-9DDE-A46AE5A383E7}" name="EI activity name" dataDxfId="530"/>
    <tableColumn id="23" xr3:uid="{5FD743E8-DC31-4733-9B3F-D1230D95A2D9}" name="loc" dataDxfId="52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2CC46F4-5B22-4378-A74D-C50EDC7817E6}" name="Table14252426591011" displayName="Table14252426591011" ref="B1:V4" totalsRowShown="0" headerRowDxfId="526" dataDxfId="524" headerRowBorderDxfId="525" tableBorderDxfId="523">
  <autoFilter ref="B1:V4" xr:uid="{AA8A7E7E-2251-4A84-BB26-D17C6F9B069A}"/>
  <sortState ref="B2:F4">
    <sortCondition ref="E1:E4"/>
  </sortState>
  <tableColumns count="21">
    <tableColumn id="1" xr3:uid="{17DE2E33-A88C-4C6F-97C9-3ECDBC337DCD}" name="LCA algebraic name" dataDxfId="522"/>
    <tableColumn id="2" xr3:uid="{CEF7CAFE-F6D6-45B4-B22D-51D6D308CB4A}" name="Reference in inventory" dataDxfId="521"/>
    <tableColumn id="3" xr3:uid="{A944D669-E573-4423-B86A-E66E435E76B5}" name="Qty" dataDxfId="520"/>
    <tableColumn id="5" xr3:uid="{C6C79478-6164-4B8D-BE84-8667F32A1BD0}" name="Unit" dataDxfId="519"/>
    <tableColumn id="4" xr3:uid="{D97DD48E-8A03-4CFC-98E2-89494FA06842}" name="Amount" dataDxfId="518"/>
    <tableColumn id="6" xr3:uid="{764555E8-341D-483E-A3B0-238A4650FCAD}" name="Total Qty (Qty*Amount)" dataDxfId="517">
      <calculatedColumnFormula xml:space="preserve"> D2*F2</calculatedColumnFormula>
    </tableColumn>
    <tableColumn id="9" xr3:uid="{B0BAFFDD-EF20-4761-B74A-C8671C723E02}" name="parameter" dataDxfId="516"/>
    <tableColumn id="10" xr3:uid="{ABC681A8-91C6-4351-9295-36DC532E2F48}" name="Type" dataDxfId="515"/>
    <tableColumn id="11" xr3:uid="{A5AE3E85-56EA-46D5-B482-CFC621362C26}" name="Default" dataDxfId="514">
      <calculatedColumnFormula>G2</calculatedColumnFormula>
    </tableColumn>
    <tableColumn id="12" xr3:uid="{C3B0630B-CFD8-4523-9FD7-8132D59C797C}" name="Min" dataDxfId="513">
      <calculatedColumnFormula xml:space="preserve"> G2/2</calculatedColumnFormula>
    </tableColumn>
    <tableColumn id="13" xr3:uid="{FFD6BBE1-DC2A-480A-B631-4EBAF8EF796B}" name="Max" dataDxfId="512">
      <calculatedColumnFormula>G2*2</calculatedColumnFormula>
    </tableColumn>
    <tableColumn id="14" xr3:uid="{A1BFC3C8-EA20-48CC-BA23-EDB2B7DC020E}" name="Std" dataDxfId="511"/>
    <tableColumn id="15" xr3:uid="{B6F879F4-EC02-487C-951E-544C7FBD8A08}" name="Distrib" dataDxfId="510"/>
    <tableColumn id="16" xr3:uid="{4548DFB5-C49D-49CF-B38A-7D4B5E68A49B}" name="Description" dataDxfId="509"/>
    <tableColumn id="17" xr3:uid="{CE24A47E-1B35-4A54-8712-3E54CDBA5ADC}" name="Label" dataDxfId="508"/>
    <tableColumn id="18" xr3:uid="{19491209-5447-4831-BCF9-02B6E9288D0C}" name="Values" dataDxfId="507"/>
    <tableColumn id="19" xr3:uid="{33DE9F11-C3BD-4EDC-B95F-C81503C572CE}" name="Weight" dataDxfId="506"/>
    <tableColumn id="20" xr3:uid="{281C831D-BD34-4DBC-8720-D88AA2B1D9E6}" name="datasheet" dataDxfId="505"/>
    <tableColumn id="21" xr3:uid="{D5C3DA63-B62F-4BA7-87BE-A6E46F50F79E}" name="Note" dataDxfId="504"/>
    <tableColumn id="22" xr3:uid="{872996EA-5370-4637-990D-5330E266AB4E}" name="EI activity name" dataDxfId="503"/>
    <tableColumn id="23" xr3:uid="{EB6373C9-4C6F-4EBA-BA2A-3C90E1E11FDA}" name="loc" dataDxfId="50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3DF9F1D-C129-47EB-9663-786CA18559B2}" name="Table14252426591011172223203031" displayName="Table14252426591011172223203031" ref="B1:V2" totalsRowShown="0" headerRowDxfId="499" headerRowBorderDxfId="498" tableBorderDxfId="497">
  <autoFilter ref="B1:V2" xr:uid="{EB2BA72A-F2C4-46F7-A1AF-7FA470501381}"/>
  <sortState ref="B2:F2">
    <sortCondition ref="E1:E2"/>
  </sortState>
  <tableColumns count="21">
    <tableColumn id="1" xr3:uid="{7096FF4C-834D-4A72-A80C-49ACE9EC4F99}" name="LCA algebraic name" dataDxfId="496"/>
    <tableColumn id="2" xr3:uid="{A30D5476-E8F8-407F-8E3A-4F1172AD0470}" name="Reference in inventory" dataDxfId="495"/>
    <tableColumn id="3" xr3:uid="{5331BB8F-B765-4EF1-94D0-CFCA162EEFDD}" name="Qty" dataDxfId="494"/>
    <tableColumn id="5" xr3:uid="{E948691E-C0E8-4205-917C-B1DF94F2C63F}" name="Unit" dataDxfId="493"/>
    <tableColumn id="4" xr3:uid="{C1738165-4447-4BF0-9A5F-F340DF74894C}" name="Amount" dataDxfId="492"/>
    <tableColumn id="6" xr3:uid="{C741B17E-643D-4AD5-BAAD-FC4D7278DBDA}" name="Total Qty (Qty*Amount)">
      <calculatedColumnFormula xml:space="preserve"> D2*F2</calculatedColumnFormula>
    </tableColumn>
    <tableColumn id="9" xr3:uid="{BEBB485A-FBBA-41EA-9BD7-19F1EC51FF85}" name="parameter"/>
    <tableColumn id="10" xr3:uid="{EFDA2C4B-0640-4521-B561-049668277B07}" name="Type"/>
    <tableColumn id="11" xr3:uid="{D0D720E6-877C-4A01-9659-E6747A597A20}" name="Default" dataDxfId="491">
      <calculatedColumnFormula>G2</calculatedColumnFormula>
    </tableColumn>
    <tableColumn id="12" xr3:uid="{084A4E33-F503-437C-999B-7E5DB69EA553}" name="Min" dataDxfId="490">
      <calculatedColumnFormula xml:space="preserve"> J2</calculatedColumnFormula>
    </tableColumn>
    <tableColumn id="13" xr3:uid="{47ABF4DB-3B46-436C-8575-7FD99EEBD57B}" name="Max" dataDxfId="489">
      <calculatedColumnFormula>J2*1.5</calculatedColumnFormula>
    </tableColumn>
    <tableColumn id="14" xr3:uid="{4CF9F7A9-61B8-47A1-B04B-6243B53B3120}" name="Std"/>
    <tableColumn id="15" xr3:uid="{28D3B688-A1D2-406E-9544-19CCD44B69FD}" name="Distrib"/>
    <tableColumn id="16" xr3:uid="{84C1D84A-5AE2-4BED-94DC-BF63C7C67366}" name="Description" dataDxfId="488"/>
    <tableColumn id="17" xr3:uid="{D6787D3D-78FA-44F6-AD1A-4C65CF2D478A}" name="Label" dataDxfId="487"/>
    <tableColumn id="18" xr3:uid="{49B14BA6-1046-4981-9262-8706558E1A6D}" name="Values"/>
    <tableColumn id="19" xr3:uid="{158D9C45-91A4-49B5-B03A-8656C55ED348}" name="Weight"/>
    <tableColumn id="20" xr3:uid="{E65EAF28-FC7C-4A18-9B87-F7B020F04C24}" name="datasheet"/>
    <tableColumn id="21" xr3:uid="{9E21FB72-9F45-4367-93E1-BCD2B9366F6B}" name="Note" dataDxfId="486"/>
    <tableColumn id="22" xr3:uid="{57D13FA3-965F-4A96-8781-A8853FA3E06B}" name="EI activity name" dataDxfId="485"/>
    <tableColumn id="23" xr3:uid="{A300C61A-EF06-4FE9-A207-565503698E8D}" name="loc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FB59F54-5858-4C76-84B4-E063FF463FC2}" name="Table1425242659101117222320303234" displayName="Table1425242659101117222320303234" ref="B1:V5" totalsRowShown="0" headerRowDxfId="482" headerRowBorderDxfId="481" tableBorderDxfId="480">
  <autoFilter ref="B1:V5" xr:uid="{7252A541-18FA-4886-BBF8-F3C2DAAEE900}"/>
  <sortState ref="B2:F5">
    <sortCondition ref="E1:E5"/>
  </sortState>
  <tableColumns count="21">
    <tableColumn id="1" xr3:uid="{35BAAE30-C07D-437F-BE33-6FC259B7F58D}" name="LCA algebraic name" dataDxfId="479"/>
    <tableColumn id="2" xr3:uid="{45BE9EA1-A783-47F3-8B9F-3E8AD467973C}" name="Reference in inventory" dataDxfId="478"/>
    <tableColumn id="3" xr3:uid="{0F23DB76-ED35-4C8C-9A5E-E32B20F1E4B0}" name="Qty" dataDxfId="477"/>
    <tableColumn id="5" xr3:uid="{F66C5E17-90CF-499E-9D12-D4DD71CC879C}" name="Unit" dataDxfId="476"/>
    <tableColumn id="4" xr3:uid="{460F5307-7867-420B-B074-989191A770FC}" name="Amount" dataDxfId="475"/>
    <tableColumn id="6" xr3:uid="{CE1F8AF8-3E20-40A7-BCEF-5729729FDD6C}" name="Total Qty (Qty*Amount)">
      <calculatedColumnFormula xml:space="preserve"> D2*F2</calculatedColumnFormula>
    </tableColumn>
    <tableColumn id="9" xr3:uid="{0283CFDF-EE7C-4BE2-B09C-33CA82A2A03D}" name="parameter"/>
    <tableColumn id="10" xr3:uid="{C2F723FA-9DDF-4AF1-BE66-B9FF455D94FD}" name="Type"/>
    <tableColumn id="11" xr3:uid="{01F1BD90-E964-4F01-AE39-0BD34A6EDDCD}" name="Default" dataDxfId="474">
      <calculatedColumnFormula>G2</calculatedColumnFormula>
    </tableColumn>
    <tableColumn id="12" xr3:uid="{2B934C95-041E-4959-BCC9-38454275643D}" name="Min" dataDxfId="473">
      <calculatedColumnFormula xml:space="preserve"> J2/2</calculatedColumnFormula>
    </tableColumn>
    <tableColumn id="13" xr3:uid="{63814B7E-471E-4619-B906-DFEFD2914DF1}" name="Max" dataDxfId="472">
      <calculatedColumnFormula xml:space="preserve"> J2*2</calculatedColumnFormula>
    </tableColumn>
    <tableColumn id="14" xr3:uid="{788FC1B5-4834-4B79-BD91-7D2907804CAA}" name="Std"/>
    <tableColumn id="15" xr3:uid="{A89A790F-DC56-4849-A2A6-1CB6B8EC3271}" name="Distrib"/>
    <tableColumn id="16" xr3:uid="{A8D8F7E4-B016-4CDA-A15A-0F2C1DA208F4}" name="Description" dataDxfId="471"/>
    <tableColumn id="17" xr3:uid="{E3890FF7-2360-4E02-ADC1-0B8F17C601AA}" name="Label" dataDxfId="470"/>
    <tableColumn id="18" xr3:uid="{544BE4CD-2C2B-4BC5-972D-D6ADA19AA5E3}" name="Values"/>
    <tableColumn id="19" xr3:uid="{B6A381F3-A3D1-4BF8-82E9-8E589D6A3F98}" name="Weight"/>
    <tableColumn id="20" xr3:uid="{B7B5CE91-BD3C-4BDB-AED1-135BE8FFD6E7}" name="datasheet"/>
    <tableColumn id="21" xr3:uid="{7AD39C96-852E-4D26-A5C1-1F26457F144A}" name="Note" dataDxfId="469"/>
    <tableColumn id="22" xr3:uid="{862CF6F9-EE50-407E-A26B-4451FF5E53B0}" name="EI activity name" dataDxfId="468"/>
    <tableColumn id="23" xr3:uid="{C68685FC-2B88-4A49-B9B3-81A3D6732E4E}" name="loc" dataDxfId="46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ncedirect.com/science/article/pii/S0039914022008293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039914022008293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iencedirect.com/science/article/pii/S0039914022008293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ciencedirect.com/science/article/pii/S003991402200829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70DBD-84D0-4457-869E-0D80CEF5F99C}">
  <sheetPr>
    <tabColor theme="4" tint="-0.249977111117893"/>
  </sheetPr>
  <dimension ref="A1:AE56"/>
  <sheetViews>
    <sheetView tabSelected="1" zoomScale="70" zoomScaleNormal="70" workbookViewId="0">
      <selection activeCell="J17" sqref="J17"/>
    </sheetView>
  </sheetViews>
  <sheetFormatPr defaultColWidth="9.140625" defaultRowHeight="15"/>
  <cols>
    <col min="1" max="1" width="17.28515625" style="33" bestFit="1" customWidth="1"/>
    <col min="2" max="2" width="16.140625" style="33" customWidth="1"/>
    <col min="3" max="3" width="23.85546875" style="33" customWidth="1"/>
    <col min="4" max="4" width="27.42578125" style="33" customWidth="1"/>
    <col min="5" max="5" width="34.28515625" style="66" customWidth="1"/>
    <col min="6" max="6" width="68.42578125" style="33" customWidth="1"/>
    <col min="7" max="7" width="35.7109375" style="33" customWidth="1"/>
    <col min="8" max="8" width="8" style="33" bestFit="1" customWidth="1"/>
    <col min="9" max="9" width="10.5703125" style="33" bestFit="1" customWidth="1"/>
    <col min="10" max="10" width="17.5703125" style="88" customWidth="1"/>
    <col min="11" max="11" width="17" style="33" customWidth="1"/>
    <col min="12" max="12" width="17.7109375" style="33" bestFit="1" customWidth="1"/>
    <col min="13" max="13" width="11.28515625" style="33" customWidth="1"/>
    <col min="14" max="14" width="11.85546875" style="33" customWidth="1"/>
    <col min="15" max="15" width="28.28515625" style="33" customWidth="1"/>
    <col min="16" max="16" width="25.42578125" style="33" customWidth="1"/>
    <col min="17" max="17" width="13" style="222" customWidth="1"/>
    <col min="18" max="18" width="12.7109375" style="88" customWidth="1"/>
    <col min="19" max="19" width="15" style="33" customWidth="1"/>
    <col min="20" max="21" width="15.42578125" style="33" customWidth="1"/>
    <col min="22" max="22" width="13.5703125" style="33" bestFit="1" customWidth="1"/>
    <col min="23" max="23" width="13.42578125" style="33" bestFit="1" customWidth="1"/>
    <col min="24" max="24" width="8.5703125" style="33" customWidth="1"/>
    <col min="25" max="25" width="9.42578125" style="33" bestFit="1" customWidth="1"/>
    <col min="26" max="26" width="97" style="219" customWidth="1"/>
    <col min="27" max="27" width="35.5703125" style="115" customWidth="1"/>
    <col min="28" max="28" width="15.28515625" style="88" customWidth="1"/>
    <col min="29" max="29" width="27.42578125" style="88" customWidth="1"/>
    <col min="30" max="30" width="149.140625" style="33" customWidth="1"/>
    <col min="31" max="31" width="179.140625" style="66" customWidth="1"/>
    <col min="32" max="16384" width="9.140625" style="33"/>
  </cols>
  <sheetData>
    <row r="1" spans="1:31" s="86" customFormat="1" ht="47.25">
      <c r="A1" s="75" t="s">
        <v>3</v>
      </c>
      <c r="B1" s="75" t="s">
        <v>591</v>
      </c>
      <c r="C1" s="75" t="s">
        <v>482</v>
      </c>
      <c r="D1" s="76" t="s">
        <v>520</v>
      </c>
      <c r="E1" s="77" t="s">
        <v>592</v>
      </c>
      <c r="F1" s="78" t="s">
        <v>208</v>
      </c>
      <c r="G1" s="79" t="s">
        <v>225</v>
      </c>
      <c r="H1" s="79" t="s">
        <v>11</v>
      </c>
      <c r="I1" s="80" t="s">
        <v>7</v>
      </c>
      <c r="J1" s="93" t="s">
        <v>582</v>
      </c>
      <c r="K1" s="80" t="s">
        <v>583</v>
      </c>
      <c r="L1" s="80" t="s">
        <v>584</v>
      </c>
      <c r="M1" s="80" t="s">
        <v>1</v>
      </c>
      <c r="N1" s="80" t="s">
        <v>967</v>
      </c>
      <c r="O1" s="80" t="s">
        <v>968</v>
      </c>
      <c r="P1" s="80" t="s">
        <v>2</v>
      </c>
      <c r="Q1" s="221" t="s">
        <v>226</v>
      </c>
      <c r="R1" s="220" t="s">
        <v>209</v>
      </c>
      <c r="S1" s="82" t="s">
        <v>210</v>
      </c>
      <c r="T1" s="82" t="s">
        <v>211</v>
      </c>
      <c r="U1" s="82" t="s">
        <v>212</v>
      </c>
      <c r="V1" s="82" t="s">
        <v>213</v>
      </c>
      <c r="W1" s="82" t="s">
        <v>214</v>
      </c>
      <c r="X1" s="82" t="s">
        <v>215</v>
      </c>
      <c r="Y1" s="82" t="s">
        <v>207</v>
      </c>
      <c r="Z1" s="223" t="s">
        <v>15</v>
      </c>
      <c r="AA1" s="91" t="s">
        <v>239</v>
      </c>
      <c r="AB1" s="91" t="s">
        <v>220</v>
      </c>
      <c r="AC1" s="91" t="s">
        <v>483</v>
      </c>
      <c r="AD1" s="85" t="s">
        <v>196</v>
      </c>
    </row>
    <row r="2" spans="1:31">
      <c r="A2" s="33" t="s">
        <v>4</v>
      </c>
      <c r="B2" s="33" t="s">
        <v>117</v>
      </c>
      <c r="C2" s="33" t="s">
        <v>1333</v>
      </c>
      <c r="D2" s="71" t="s">
        <v>1383</v>
      </c>
      <c r="E2" s="71" t="s">
        <v>117</v>
      </c>
      <c r="F2" s="53" t="s">
        <v>129</v>
      </c>
      <c r="G2" s="53" t="s">
        <v>1011</v>
      </c>
      <c r="H2" s="54" t="s">
        <v>118</v>
      </c>
      <c r="I2" s="54">
        <v>9.65</v>
      </c>
      <c r="J2" s="94" t="s">
        <v>6</v>
      </c>
      <c r="K2" s="33">
        <v>1E-3</v>
      </c>
      <c r="L2" s="33">
        <f t="shared" ref="L2:L53" si="0" xml:space="preserve"> I2*K2</f>
        <v>9.6500000000000006E-3</v>
      </c>
      <c r="M2" s="33" t="s">
        <v>113</v>
      </c>
      <c r="N2" s="55" t="s">
        <v>969</v>
      </c>
      <c r="O2" s="55" t="s">
        <v>979</v>
      </c>
      <c r="P2" s="56" t="s">
        <v>970</v>
      </c>
      <c r="Q2" s="216" t="s">
        <v>594</v>
      </c>
      <c r="R2" s="55" t="s">
        <v>219</v>
      </c>
      <c r="S2" s="55">
        <f t="shared" ref="S2:S33" si="1" xml:space="preserve"> L2</f>
        <v>9.6500000000000006E-3</v>
      </c>
      <c r="T2" s="55"/>
      <c r="U2" s="55"/>
      <c r="W2" s="55" t="s">
        <v>241</v>
      </c>
      <c r="Y2" s="53" t="s">
        <v>1011</v>
      </c>
      <c r="Z2" s="224" t="s">
        <v>182</v>
      </c>
      <c r="AA2" s="110" t="s">
        <v>471</v>
      </c>
      <c r="AB2" s="88" t="s">
        <v>221</v>
      </c>
      <c r="AD2" s="66" t="s">
        <v>113</v>
      </c>
      <c r="AE2" s="33"/>
    </row>
    <row r="3" spans="1:31" s="55" customFormat="1">
      <c r="A3" s="55" t="s">
        <v>4</v>
      </c>
      <c r="B3" s="55" t="s">
        <v>117</v>
      </c>
      <c r="C3" s="55" t="s">
        <v>1333</v>
      </c>
      <c r="D3" s="71" t="s">
        <v>1383</v>
      </c>
      <c r="E3" s="196" t="s">
        <v>1354</v>
      </c>
      <c r="F3" s="53" t="s">
        <v>130</v>
      </c>
      <c r="G3" s="53" t="s">
        <v>1012</v>
      </c>
      <c r="H3" s="53" t="s">
        <v>119</v>
      </c>
      <c r="I3" s="53">
        <v>9.67</v>
      </c>
      <c r="J3" s="96" t="s">
        <v>6</v>
      </c>
      <c r="K3" s="55">
        <v>1E-3</v>
      </c>
      <c r="L3" s="55">
        <f t="shared" si="0"/>
        <v>9.6699999999999998E-3</v>
      </c>
      <c r="M3" s="55" t="s">
        <v>113</v>
      </c>
      <c r="N3" s="55" t="s">
        <v>969</v>
      </c>
      <c r="O3" s="55" t="s">
        <v>979</v>
      </c>
      <c r="P3" s="43" t="s">
        <v>970</v>
      </c>
      <c r="Q3" s="217" t="s">
        <v>595</v>
      </c>
      <c r="R3" s="55" t="s">
        <v>219</v>
      </c>
      <c r="S3" s="55">
        <f t="shared" si="1"/>
        <v>9.6699999999999998E-3</v>
      </c>
      <c r="W3" s="55" t="s">
        <v>241</v>
      </c>
      <c r="Y3" s="53" t="s">
        <v>1012</v>
      </c>
      <c r="Z3" s="224" t="s">
        <v>182</v>
      </c>
      <c r="AA3" s="110" t="s">
        <v>471</v>
      </c>
      <c r="AB3" s="89" t="s">
        <v>221</v>
      </c>
      <c r="AC3" s="89"/>
      <c r="AD3" s="67" t="s">
        <v>113</v>
      </c>
    </row>
    <row r="4" spans="1:31" s="55" customFormat="1">
      <c r="A4" s="55" t="s">
        <v>4</v>
      </c>
      <c r="B4" s="55" t="s">
        <v>117</v>
      </c>
      <c r="C4" s="55" t="s">
        <v>1333</v>
      </c>
      <c r="D4" s="71" t="s">
        <v>1383</v>
      </c>
      <c r="E4" s="196" t="s">
        <v>117</v>
      </c>
      <c r="F4" s="53" t="s">
        <v>131</v>
      </c>
      <c r="G4" s="53" t="s">
        <v>1013</v>
      </c>
      <c r="H4" s="53" t="s">
        <v>120</v>
      </c>
      <c r="I4" s="53">
        <v>17.5</v>
      </c>
      <c r="J4" s="96" t="s">
        <v>6</v>
      </c>
      <c r="K4" s="55">
        <v>1E-3</v>
      </c>
      <c r="L4" s="55">
        <f t="shared" si="0"/>
        <v>1.7500000000000002E-2</v>
      </c>
      <c r="M4" s="55" t="s">
        <v>113</v>
      </c>
      <c r="N4" s="55" t="s">
        <v>969</v>
      </c>
      <c r="O4" s="55" t="s">
        <v>979</v>
      </c>
      <c r="P4" s="43" t="s">
        <v>970</v>
      </c>
      <c r="Q4" s="217" t="s">
        <v>596</v>
      </c>
      <c r="R4" s="55" t="s">
        <v>219</v>
      </c>
      <c r="S4" s="55">
        <f t="shared" si="1"/>
        <v>1.7500000000000002E-2</v>
      </c>
      <c r="W4" s="55" t="s">
        <v>241</v>
      </c>
      <c r="Y4" s="53" t="s">
        <v>1013</v>
      </c>
      <c r="Z4" s="224" t="s">
        <v>182</v>
      </c>
      <c r="AA4" s="110" t="s">
        <v>471</v>
      </c>
      <c r="AB4" s="89" t="s">
        <v>221</v>
      </c>
      <c r="AC4" s="89"/>
      <c r="AD4" s="67" t="s">
        <v>113</v>
      </c>
    </row>
    <row r="5" spans="1:31" s="55" customFormat="1">
      <c r="A5" s="55" t="s">
        <v>4</v>
      </c>
      <c r="B5" s="55" t="s">
        <v>117</v>
      </c>
      <c r="C5" s="55" t="s">
        <v>1333</v>
      </c>
      <c r="D5" s="71" t="s">
        <v>1383</v>
      </c>
      <c r="E5" s="196" t="s">
        <v>1354</v>
      </c>
      <c r="F5" s="53" t="s">
        <v>132</v>
      </c>
      <c r="G5" s="53" t="s">
        <v>1014</v>
      </c>
      <c r="H5" s="53" t="s">
        <v>121</v>
      </c>
      <c r="I5" s="53">
        <v>14.54</v>
      </c>
      <c r="J5" s="96" t="s">
        <v>6</v>
      </c>
      <c r="K5" s="55">
        <v>1E-3</v>
      </c>
      <c r="L5" s="55">
        <f t="shared" si="0"/>
        <v>1.4539999999999999E-2</v>
      </c>
      <c r="M5" s="55" t="s">
        <v>113</v>
      </c>
      <c r="N5" s="55" t="s">
        <v>219</v>
      </c>
      <c r="O5" s="55" t="s">
        <v>971</v>
      </c>
      <c r="P5" s="43" t="s">
        <v>972</v>
      </c>
      <c r="Q5" s="217" t="s">
        <v>597</v>
      </c>
      <c r="R5" s="55" t="s">
        <v>219</v>
      </c>
      <c r="S5" s="55">
        <f t="shared" si="1"/>
        <v>1.4539999999999999E-2</v>
      </c>
      <c r="W5" s="55" t="s">
        <v>241</v>
      </c>
      <c r="Y5" s="53" t="s">
        <v>1014</v>
      </c>
      <c r="Z5" s="224" t="s">
        <v>182</v>
      </c>
      <c r="AA5" s="110" t="s">
        <v>736</v>
      </c>
      <c r="AB5" s="89" t="s">
        <v>221</v>
      </c>
      <c r="AC5" s="89"/>
      <c r="AD5" s="67" t="s">
        <v>113</v>
      </c>
    </row>
    <row r="6" spans="1:31" s="55" customFormat="1">
      <c r="A6" s="55" t="s">
        <v>4</v>
      </c>
      <c r="B6" s="55" t="s">
        <v>117</v>
      </c>
      <c r="C6" s="55" t="s">
        <v>1333</v>
      </c>
      <c r="D6" s="71" t="s">
        <v>1383</v>
      </c>
      <c r="E6" s="196" t="s">
        <v>117</v>
      </c>
      <c r="F6" s="53" t="s">
        <v>134</v>
      </c>
      <c r="G6" s="53" t="s">
        <v>1015</v>
      </c>
      <c r="H6" s="53" t="s">
        <v>122</v>
      </c>
      <c r="I6" s="53">
        <v>8.7200000000000006</v>
      </c>
      <c r="J6" s="96" t="s">
        <v>6</v>
      </c>
      <c r="K6" s="55">
        <v>1E-3</v>
      </c>
      <c r="L6" s="55">
        <f t="shared" si="0"/>
        <v>8.7200000000000003E-3</v>
      </c>
      <c r="M6" s="55" t="s">
        <v>113</v>
      </c>
      <c r="N6" s="55" t="s">
        <v>219</v>
      </c>
      <c r="O6" s="55" t="s">
        <v>973</v>
      </c>
      <c r="P6" s="43" t="s">
        <v>972</v>
      </c>
      <c r="Q6" s="217" t="s">
        <v>598</v>
      </c>
      <c r="R6" s="55" t="s">
        <v>219</v>
      </c>
      <c r="S6" s="55">
        <f t="shared" si="1"/>
        <v>8.7200000000000003E-3</v>
      </c>
      <c r="W6" s="55" t="s">
        <v>241</v>
      </c>
      <c r="Y6" s="53" t="s">
        <v>1015</v>
      </c>
      <c r="Z6" s="224" t="s">
        <v>182</v>
      </c>
      <c r="AA6" s="110" t="s">
        <v>736</v>
      </c>
      <c r="AB6" s="89" t="s">
        <v>221</v>
      </c>
      <c r="AC6" s="89"/>
      <c r="AD6" s="67" t="s">
        <v>113</v>
      </c>
    </row>
    <row r="7" spans="1:31" s="55" customFormat="1">
      <c r="A7" s="55" t="s">
        <v>4</v>
      </c>
      <c r="B7" s="55" t="s">
        <v>117</v>
      </c>
      <c r="C7" s="55" t="s">
        <v>1333</v>
      </c>
      <c r="D7" s="71" t="s">
        <v>1383</v>
      </c>
      <c r="E7" s="196" t="s">
        <v>117</v>
      </c>
      <c r="F7" s="53" t="s">
        <v>133</v>
      </c>
      <c r="G7" s="53" t="s">
        <v>1016</v>
      </c>
      <c r="H7" s="53" t="s">
        <v>123</v>
      </c>
      <c r="I7" s="53">
        <v>2.38</v>
      </c>
      <c r="J7" s="96" t="s">
        <v>6</v>
      </c>
      <c r="K7" s="55">
        <v>1E-3</v>
      </c>
      <c r="L7" s="55">
        <f t="shared" si="0"/>
        <v>2.3799999999999997E-3</v>
      </c>
      <c r="M7" s="55" t="s">
        <v>113</v>
      </c>
      <c r="N7" s="55" t="s">
        <v>969</v>
      </c>
      <c r="O7" s="55" t="s">
        <v>980</v>
      </c>
      <c r="P7" s="43" t="s">
        <v>976</v>
      </c>
      <c r="Q7" s="217" t="s">
        <v>599</v>
      </c>
      <c r="R7" s="55" t="s">
        <v>219</v>
      </c>
      <c r="S7" s="55">
        <f t="shared" si="1"/>
        <v>2.3799999999999997E-3</v>
      </c>
      <c r="W7" s="55" t="s">
        <v>241</v>
      </c>
      <c r="Y7" s="53" t="s">
        <v>1016</v>
      </c>
      <c r="Z7" s="224" t="s">
        <v>182</v>
      </c>
      <c r="AA7" s="110" t="s">
        <v>471</v>
      </c>
      <c r="AB7" s="89" t="s">
        <v>221</v>
      </c>
      <c r="AC7" s="89"/>
      <c r="AD7" s="67" t="s">
        <v>113</v>
      </c>
    </row>
    <row r="8" spans="1:31" s="55" customFormat="1">
      <c r="A8" s="55" t="s">
        <v>4</v>
      </c>
      <c r="B8" s="55" t="s">
        <v>117</v>
      </c>
      <c r="C8" s="55" t="s">
        <v>1333</v>
      </c>
      <c r="D8" s="71" t="s">
        <v>1383</v>
      </c>
      <c r="E8" s="196" t="s">
        <v>1354</v>
      </c>
      <c r="F8" s="53" t="s">
        <v>54</v>
      </c>
      <c r="G8" s="53" t="s">
        <v>1017</v>
      </c>
      <c r="H8" s="53" t="s">
        <v>124</v>
      </c>
      <c r="I8" s="53">
        <v>5.73</v>
      </c>
      <c r="J8" s="96" t="s">
        <v>6</v>
      </c>
      <c r="K8" s="55">
        <v>1E-3</v>
      </c>
      <c r="L8" s="55">
        <f t="shared" si="0"/>
        <v>5.7300000000000007E-3</v>
      </c>
      <c r="M8" s="55" t="s">
        <v>113</v>
      </c>
      <c r="N8" s="55" t="s">
        <v>969</v>
      </c>
      <c r="O8" s="55" t="s">
        <v>977</v>
      </c>
      <c r="P8" s="43" t="s">
        <v>978</v>
      </c>
      <c r="Q8" s="217" t="s">
        <v>600</v>
      </c>
      <c r="R8" s="55" t="s">
        <v>219</v>
      </c>
      <c r="S8" s="55">
        <f t="shared" si="1"/>
        <v>5.7300000000000007E-3</v>
      </c>
      <c r="W8" s="55" t="s">
        <v>241</v>
      </c>
      <c r="Y8" s="53" t="s">
        <v>1017</v>
      </c>
      <c r="Z8" s="224" t="s">
        <v>182</v>
      </c>
      <c r="AA8" s="110" t="s">
        <v>471</v>
      </c>
      <c r="AB8" s="89" t="s">
        <v>221</v>
      </c>
      <c r="AC8" s="89"/>
      <c r="AD8" s="67" t="s">
        <v>1140</v>
      </c>
    </row>
    <row r="9" spans="1:31" s="55" customFormat="1">
      <c r="A9" s="55" t="s">
        <v>4</v>
      </c>
      <c r="B9" s="55" t="s">
        <v>117</v>
      </c>
      <c r="C9" s="55" t="s">
        <v>1333</v>
      </c>
      <c r="D9" s="71" t="s">
        <v>1383</v>
      </c>
      <c r="E9" s="196" t="s">
        <v>117</v>
      </c>
      <c r="F9" s="53" t="s">
        <v>55</v>
      </c>
      <c r="G9" s="53" t="s">
        <v>1018</v>
      </c>
      <c r="H9" s="53" t="s">
        <v>125</v>
      </c>
      <c r="I9" s="53">
        <v>0.27</v>
      </c>
      <c r="J9" s="96" t="s">
        <v>6</v>
      </c>
      <c r="K9" s="55">
        <v>1E-3</v>
      </c>
      <c r="L9" s="55">
        <f t="shared" si="0"/>
        <v>2.7E-4</v>
      </c>
      <c r="M9" s="55" t="s">
        <v>113</v>
      </c>
      <c r="N9" s="55" t="s">
        <v>219</v>
      </c>
      <c r="O9" s="55" t="s">
        <v>975</v>
      </c>
      <c r="P9" s="43" t="s">
        <v>974</v>
      </c>
      <c r="Q9" s="217" t="s">
        <v>601</v>
      </c>
      <c r="R9" s="55" t="s">
        <v>219</v>
      </c>
      <c r="S9" s="55">
        <f t="shared" si="1"/>
        <v>2.7E-4</v>
      </c>
      <c r="W9" s="55" t="s">
        <v>241</v>
      </c>
      <c r="Y9" s="53" t="s">
        <v>1018</v>
      </c>
      <c r="Z9" s="224" t="s">
        <v>182</v>
      </c>
      <c r="AA9" s="110" t="s">
        <v>736</v>
      </c>
      <c r="AB9" s="89" t="s">
        <v>221</v>
      </c>
      <c r="AC9" s="89"/>
      <c r="AD9" s="67" t="s">
        <v>113</v>
      </c>
    </row>
    <row r="10" spans="1:31" s="55" customFormat="1">
      <c r="A10" s="55" t="s">
        <v>4</v>
      </c>
      <c r="B10" s="55" t="s">
        <v>117</v>
      </c>
      <c r="C10" s="55" t="s">
        <v>1333</v>
      </c>
      <c r="D10" s="71" t="s">
        <v>1383</v>
      </c>
      <c r="E10" s="196" t="s">
        <v>117</v>
      </c>
      <c r="F10" s="53" t="s">
        <v>56</v>
      </c>
      <c r="G10" s="53" t="s">
        <v>1019</v>
      </c>
      <c r="H10" s="53" t="s">
        <v>126</v>
      </c>
      <c r="I10" s="53">
        <v>1.33</v>
      </c>
      <c r="J10" s="96" t="s">
        <v>6</v>
      </c>
      <c r="K10" s="55">
        <v>1E-3</v>
      </c>
      <c r="L10" s="55">
        <f t="shared" si="0"/>
        <v>1.33E-3</v>
      </c>
      <c r="M10" s="55" t="s">
        <v>113</v>
      </c>
      <c r="N10" s="55" t="s">
        <v>969</v>
      </c>
      <c r="O10" s="55" t="s">
        <v>979</v>
      </c>
      <c r="P10" s="43" t="s">
        <v>970</v>
      </c>
      <c r="Q10" s="217" t="s">
        <v>602</v>
      </c>
      <c r="R10" s="55" t="s">
        <v>219</v>
      </c>
      <c r="S10" s="55">
        <f t="shared" si="1"/>
        <v>1.33E-3</v>
      </c>
      <c r="W10" s="55" t="s">
        <v>241</v>
      </c>
      <c r="Y10" s="53" t="s">
        <v>1019</v>
      </c>
      <c r="Z10" s="224" t="s">
        <v>182</v>
      </c>
      <c r="AA10" s="110" t="s">
        <v>471</v>
      </c>
      <c r="AB10" s="89" t="s">
        <v>221</v>
      </c>
      <c r="AC10" s="89"/>
      <c r="AD10" s="67" t="s">
        <v>113</v>
      </c>
    </row>
    <row r="11" spans="1:31" s="55" customFormat="1">
      <c r="A11" s="55" t="s">
        <v>4</v>
      </c>
      <c r="B11" s="55" t="s">
        <v>117</v>
      </c>
      <c r="C11" s="55" t="s">
        <v>1333</v>
      </c>
      <c r="D11" s="68" t="s">
        <v>1345</v>
      </c>
      <c r="E11" s="196" t="s">
        <v>117</v>
      </c>
      <c r="F11" s="53" t="s">
        <v>135</v>
      </c>
      <c r="G11" s="53" t="s">
        <v>1020</v>
      </c>
      <c r="H11" s="53" t="s">
        <v>127</v>
      </c>
      <c r="I11" s="53">
        <v>1.31</v>
      </c>
      <c r="J11" s="96" t="s">
        <v>6</v>
      </c>
      <c r="K11" s="55">
        <v>1E-3</v>
      </c>
      <c r="L11" s="55">
        <f t="shared" si="0"/>
        <v>1.3100000000000002E-3</v>
      </c>
      <c r="M11" s="55" t="s">
        <v>113</v>
      </c>
      <c r="N11" s="55" t="s">
        <v>113</v>
      </c>
      <c r="P11" s="43"/>
      <c r="Q11" s="217" t="s">
        <v>603</v>
      </c>
      <c r="R11" s="55" t="s">
        <v>219</v>
      </c>
      <c r="S11" s="55">
        <f t="shared" si="1"/>
        <v>1.3100000000000002E-3</v>
      </c>
      <c r="W11" s="55" t="s">
        <v>241</v>
      </c>
      <c r="Y11" s="53" t="s">
        <v>1020</v>
      </c>
      <c r="Z11" s="224" t="s">
        <v>182</v>
      </c>
      <c r="AA11" s="110" t="s">
        <v>472</v>
      </c>
      <c r="AB11" s="89" t="s">
        <v>221</v>
      </c>
      <c r="AC11" s="89"/>
      <c r="AD11" s="67" t="s">
        <v>113</v>
      </c>
    </row>
    <row r="12" spans="1:31" s="55" customFormat="1">
      <c r="A12" s="55" t="s">
        <v>4</v>
      </c>
      <c r="B12" s="55" t="s">
        <v>117</v>
      </c>
      <c r="C12" s="55" t="s">
        <v>1333</v>
      </c>
      <c r="D12" s="71" t="s">
        <v>1383</v>
      </c>
      <c r="E12" s="196" t="s">
        <v>117</v>
      </c>
      <c r="F12" s="53" t="s">
        <v>136</v>
      </c>
      <c r="G12" s="53" t="s">
        <v>1021</v>
      </c>
      <c r="H12" s="53" t="s">
        <v>128</v>
      </c>
      <c r="I12" s="53">
        <v>4.9000000000000002E-2</v>
      </c>
      <c r="J12" s="96" t="s">
        <v>6</v>
      </c>
      <c r="K12" s="55">
        <v>1E-3</v>
      </c>
      <c r="L12" s="55">
        <f t="shared" si="0"/>
        <v>4.9000000000000005E-5</v>
      </c>
      <c r="M12" s="55" t="s">
        <v>113</v>
      </c>
      <c r="N12" s="55" t="s">
        <v>113</v>
      </c>
      <c r="P12" s="43"/>
      <c r="Q12" s="217" t="s">
        <v>604</v>
      </c>
      <c r="R12" s="55" t="s">
        <v>219</v>
      </c>
      <c r="S12" s="55">
        <f t="shared" si="1"/>
        <v>4.9000000000000005E-5</v>
      </c>
      <c r="W12" s="55" t="s">
        <v>241</v>
      </c>
      <c r="Y12" s="53" t="s">
        <v>1021</v>
      </c>
      <c r="Z12" s="225" t="s">
        <v>182</v>
      </c>
      <c r="AA12" s="110" t="s">
        <v>473</v>
      </c>
      <c r="AB12" s="89" t="s">
        <v>221</v>
      </c>
      <c r="AC12" s="89"/>
      <c r="AD12" s="146"/>
    </row>
    <row r="13" spans="1:31" s="55" customFormat="1">
      <c r="A13" s="55" t="s">
        <v>4</v>
      </c>
      <c r="B13" s="55" t="s">
        <v>137</v>
      </c>
      <c r="C13" s="55" t="s">
        <v>1334</v>
      </c>
      <c r="D13" s="68" t="s">
        <v>1345</v>
      </c>
      <c r="E13" s="68" t="s">
        <v>1345</v>
      </c>
      <c r="F13" s="13" t="s">
        <v>291</v>
      </c>
      <c r="G13" s="13" t="s">
        <v>1022</v>
      </c>
      <c r="H13" s="53" t="s">
        <v>138</v>
      </c>
      <c r="I13" s="13">
        <v>0.17</v>
      </c>
      <c r="J13" s="96" t="s">
        <v>6</v>
      </c>
      <c r="K13" s="55">
        <v>1E-3</v>
      </c>
      <c r="L13" s="55">
        <f t="shared" si="0"/>
        <v>1.7000000000000001E-4</v>
      </c>
      <c r="M13" s="55" t="s">
        <v>113</v>
      </c>
      <c r="N13" s="55" t="s">
        <v>113</v>
      </c>
      <c r="P13" s="43"/>
      <c r="Q13" s="217" t="s">
        <v>605</v>
      </c>
      <c r="R13" s="55" t="s">
        <v>219</v>
      </c>
      <c r="S13" s="55">
        <f t="shared" si="1"/>
        <v>1.7000000000000001E-4</v>
      </c>
      <c r="W13" s="55" t="s">
        <v>241</v>
      </c>
      <c r="Y13" s="13" t="s">
        <v>1022</v>
      </c>
      <c r="Z13" s="225" t="s">
        <v>292</v>
      </c>
      <c r="AA13" s="111"/>
      <c r="AB13" s="89" t="s">
        <v>221</v>
      </c>
      <c r="AC13" s="89"/>
      <c r="AD13" s="67" t="s">
        <v>113</v>
      </c>
    </row>
    <row r="14" spans="1:31" s="55" customFormat="1">
      <c r="A14" s="55" t="s">
        <v>4</v>
      </c>
      <c r="B14" s="55" t="s">
        <v>137</v>
      </c>
      <c r="C14" s="55" t="s">
        <v>1334</v>
      </c>
      <c r="D14" s="71" t="s">
        <v>1383</v>
      </c>
      <c r="E14" s="68" t="s">
        <v>1345</v>
      </c>
      <c r="F14" s="13" t="s">
        <v>139</v>
      </c>
      <c r="G14" s="13" t="s">
        <v>1023</v>
      </c>
      <c r="H14" s="53" t="s">
        <v>141</v>
      </c>
      <c r="I14" s="13">
        <v>0.6</v>
      </c>
      <c r="J14" s="96" t="s">
        <v>6</v>
      </c>
      <c r="K14" s="55">
        <v>1E-3</v>
      </c>
      <c r="L14" s="55">
        <f t="shared" si="0"/>
        <v>5.9999999999999995E-4</v>
      </c>
      <c r="M14" s="55" t="s">
        <v>113</v>
      </c>
      <c r="N14" s="55" t="s">
        <v>969</v>
      </c>
      <c r="O14" s="55" t="s">
        <v>980</v>
      </c>
      <c r="P14" s="43" t="s">
        <v>976</v>
      </c>
      <c r="Q14" s="217" t="s">
        <v>606</v>
      </c>
      <c r="R14" s="55" t="s">
        <v>219</v>
      </c>
      <c r="S14" s="55">
        <f t="shared" si="1"/>
        <v>5.9999999999999995E-4</v>
      </c>
      <c r="W14" s="55" t="s">
        <v>241</v>
      </c>
      <c r="Y14" s="13" t="s">
        <v>1023</v>
      </c>
      <c r="Z14" s="224" t="s">
        <v>182</v>
      </c>
      <c r="AA14" s="110" t="s">
        <v>471</v>
      </c>
      <c r="AB14" s="89" t="s">
        <v>221</v>
      </c>
      <c r="AC14" s="89"/>
      <c r="AD14" s="67" t="s">
        <v>113</v>
      </c>
    </row>
    <row r="15" spans="1:31" s="55" customFormat="1">
      <c r="A15" s="55" t="s">
        <v>4</v>
      </c>
      <c r="B15" s="55" t="s">
        <v>137</v>
      </c>
      <c r="C15" s="55" t="s">
        <v>1334</v>
      </c>
      <c r="D15" s="71" t="s">
        <v>1383</v>
      </c>
      <c r="E15" s="68" t="s">
        <v>1345</v>
      </c>
      <c r="F15" s="13" t="s">
        <v>140</v>
      </c>
      <c r="G15" s="13" t="s">
        <v>1024</v>
      </c>
      <c r="H15" s="53" t="s">
        <v>142</v>
      </c>
      <c r="I15" s="13">
        <v>1.08</v>
      </c>
      <c r="J15" s="96" t="s">
        <v>6</v>
      </c>
      <c r="K15" s="55">
        <v>1E-3</v>
      </c>
      <c r="L15" s="55">
        <f t="shared" si="0"/>
        <v>1.08E-3</v>
      </c>
      <c r="M15" s="55" t="s">
        <v>113</v>
      </c>
      <c r="N15" s="55" t="s">
        <v>969</v>
      </c>
      <c r="O15" s="55" t="s">
        <v>981</v>
      </c>
      <c r="P15" s="43" t="s">
        <v>982</v>
      </c>
      <c r="Q15" s="217" t="s">
        <v>607</v>
      </c>
      <c r="R15" s="55" t="s">
        <v>219</v>
      </c>
      <c r="S15" s="55">
        <f t="shared" si="1"/>
        <v>1.08E-3</v>
      </c>
      <c r="W15" s="55" t="s">
        <v>241</v>
      </c>
      <c r="Y15" s="13" t="s">
        <v>1024</v>
      </c>
      <c r="Z15" s="224" t="s">
        <v>182</v>
      </c>
      <c r="AA15" s="110" t="s">
        <v>471</v>
      </c>
      <c r="AB15" s="89" t="s">
        <v>221</v>
      </c>
      <c r="AC15" s="89"/>
      <c r="AD15" s="67" t="s">
        <v>113</v>
      </c>
    </row>
    <row r="16" spans="1:31" s="55" customFormat="1">
      <c r="A16" s="55" t="s">
        <v>4</v>
      </c>
      <c r="B16" s="55" t="s">
        <v>137</v>
      </c>
      <c r="C16" s="55" t="s">
        <v>1334</v>
      </c>
      <c r="D16" s="71" t="s">
        <v>1383</v>
      </c>
      <c r="E16" s="68" t="s">
        <v>1345</v>
      </c>
      <c r="F16" s="13" t="s">
        <v>143</v>
      </c>
      <c r="G16" s="13" t="s">
        <v>1025</v>
      </c>
      <c r="H16" s="53" t="s">
        <v>145</v>
      </c>
      <c r="I16" s="13">
        <v>8.5000000000000006E-2</v>
      </c>
      <c r="J16" s="96" t="s">
        <v>6</v>
      </c>
      <c r="K16" s="55">
        <v>1E-3</v>
      </c>
      <c r="L16" s="55">
        <f t="shared" si="0"/>
        <v>8.5000000000000006E-5</v>
      </c>
      <c r="M16" s="55" t="s">
        <v>113</v>
      </c>
      <c r="N16" s="55" t="s">
        <v>969</v>
      </c>
      <c r="O16" s="55" t="s">
        <v>983</v>
      </c>
      <c r="P16" s="43" t="s">
        <v>984</v>
      </c>
      <c r="Q16" s="217" t="s">
        <v>608</v>
      </c>
      <c r="R16" s="55" t="s">
        <v>219</v>
      </c>
      <c r="S16" s="55">
        <f t="shared" si="1"/>
        <v>8.5000000000000006E-5</v>
      </c>
      <c r="W16" s="55" t="s">
        <v>241</v>
      </c>
      <c r="Y16" s="13" t="s">
        <v>1025</v>
      </c>
      <c r="Z16" s="224" t="s">
        <v>182</v>
      </c>
      <c r="AA16" s="110" t="s">
        <v>471</v>
      </c>
      <c r="AB16" s="89" t="s">
        <v>221</v>
      </c>
      <c r="AC16" s="89"/>
      <c r="AD16" s="67" t="s">
        <v>113</v>
      </c>
    </row>
    <row r="17" spans="1:31" s="55" customFormat="1">
      <c r="A17" s="55" t="s">
        <v>4</v>
      </c>
      <c r="B17" s="55" t="s">
        <v>137</v>
      </c>
      <c r="C17" s="55" t="s">
        <v>1334</v>
      </c>
      <c r="D17" s="71" t="s">
        <v>1383</v>
      </c>
      <c r="E17" s="68" t="s">
        <v>1345</v>
      </c>
      <c r="F17" s="13" t="s">
        <v>144</v>
      </c>
      <c r="G17" s="13" t="s">
        <v>1026</v>
      </c>
      <c r="H17" s="53" t="s">
        <v>146</v>
      </c>
      <c r="I17" s="13">
        <v>0.11</v>
      </c>
      <c r="J17" s="96" t="s">
        <v>6</v>
      </c>
      <c r="K17" s="55">
        <v>1E-3</v>
      </c>
      <c r="L17" s="55">
        <f t="shared" si="0"/>
        <v>1.1E-4</v>
      </c>
      <c r="M17" s="55" t="s">
        <v>113</v>
      </c>
      <c r="N17" s="55" t="s">
        <v>969</v>
      </c>
      <c r="O17" s="55" t="s">
        <v>979</v>
      </c>
      <c r="P17" s="43" t="s">
        <v>976</v>
      </c>
      <c r="Q17" s="217" t="s">
        <v>609</v>
      </c>
      <c r="R17" s="55" t="s">
        <v>219</v>
      </c>
      <c r="S17" s="55">
        <f t="shared" si="1"/>
        <v>1.1E-4</v>
      </c>
      <c r="W17" s="55" t="s">
        <v>241</v>
      </c>
      <c r="Y17" s="13" t="s">
        <v>1026</v>
      </c>
      <c r="Z17" s="224" t="s">
        <v>182</v>
      </c>
      <c r="AA17" s="110" t="s">
        <v>471</v>
      </c>
      <c r="AB17" s="89" t="s">
        <v>221</v>
      </c>
      <c r="AC17" s="89"/>
      <c r="AD17" s="67" t="s">
        <v>113</v>
      </c>
    </row>
    <row r="18" spans="1:31" s="55" customFormat="1">
      <c r="A18" s="55" t="s">
        <v>4</v>
      </c>
      <c r="B18" s="55" t="s">
        <v>137</v>
      </c>
      <c r="C18" s="55" t="s">
        <v>1331</v>
      </c>
      <c r="D18" s="67" t="s">
        <v>1346</v>
      </c>
      <c r="E18" s="67" t="s">
        <v>1346</v>
      </c>
      <c r="F18" s="13" t="s">
        <v>206</v>
      </c>
      <c r="G18" s="13" t="s">
        <v>1027</v>
      </c>
      <c r="H18" s="53" t="s">
        <v>147</v>
      </c>
      <c r="I18" s="13">
        <v>1</v>
      </c>
      <c r="J18" s="96" t="s">
        <v>111</v>
      </c>
      <c r="K18" s="55">
        <v>1</v>
      </c>
      <c r="L18" s="55">
        <f t="shared" si="0"/>
        <v>1</v>
      </c>
      <c r="M18" s="55" t="s">
        <v>113</v>
      </c>
      <c r="N18" s="55" t="s">
        <v>113</v>
      </c>
      <c r="P18" s="215" t="s">
        <v>437</v>
      </c>
      <c r="Q18" s="217" t="s">
        <v>610</v>
      </c>
      <c r="R18" s="55" t="s">
        <v>219</v>
      </c>
      <c r="S18" s="55">
        <f t="shared" si="1"/>
        <v>1</v>
      </c>
      <c r="W18" s="55" t="s">
        <v>241</v>
      </c>
      <c r="Y18" s="13" t="s">
        <v>1027</v>
      </c>
      <c r="Z18" s="224" t="s">
        <v>182</v>
      </c>
      <c r="AA18" s="110" t="s">
        <v>474</v>
      </c>
      <c r="AB18" s="89" t="s">
        <v>221</v>
      </c>
      <c r="AC18" s="89"/>
      <c r="AD18" s="70"/>
    </row>
    <row r="19" spans="1:31" s="55" customFormat="1">
      <c r="A19" s="55" t="s">
        <v>4</v>
      </c>
      <c r="B19" s="55" t="s">
        <v>86</v>
      </c>
      <c r="C19" s="55" t="s">
        <v>1332</v>
      </c>
      <c r="D19" s="68" t="s">
        <v>1345</v>
      </c>
      <c r="E19" s="68" t="s">
        <v>1345</v>
      </c>
      <c r="F19" s="13" t="s">
        <v>148</v>
      </c>
      <c r="G19" s="13" t="s">
        <v>1028</v>
      </c>
      <c r="H19" s="43" t="s">
        <v>149</v>
      </c>
      <c r="I19" s="13">
        <v>18.600000000000001</v>
      </c>
      <c r="J19" s="96" t="s">
        <v>6</v>
      </c>
      <c r="K19" s="55">
        <v>1E-3</v>
      </c>
      <c r="L19" s="55">
        <f t="shared" si="0"/>
        <v>1.8600000000000002E-2</v>
      </c>
      <c r="M19" s="55" t="s">
        <v>113</v>
      </c>
      <c r="N19" s="55" t="s">
        <v>113</v>
      </c>
      <c r="P19" s="43"/>
      <c r="Q19" s="217" t="s">
        <v>611</v>
      </c>
      <c r="R19" s="55" t="s">
        <v>219</v>
      </c>
      <c r="S19" s="55">
        <f t="shared" si="1"/>
        <v>1.8600000000000002E-2</v>
      </c>
      <c r="W19" s="55" t="s">
        <v>241</v>
      </c>
      <c r="Y19" s="13" t="s">
        <v>1028</v>
      </c>
      <c r="Z19" s="226" t="s">
        <v>719</v>
      </c>
      <c r="AA19" s="110"/>
      <c r="AB19" s="89" t="s">
        <v>222</v>
      </c>
      <c r="AC19" s="89"/>
      <c r="AD19" s="121" t="s">
        <v>197</v>
      </c>
    </row>
    <row r="20" spans="1:31" s="55" customFormat="1">
      <c r="A20" s="55" t="s">
        <v>4</v>
      </c>
      <c r="B20" s="55" t="s">
        <v>86</v>
      </c>
      <c r="C20" s="55" t="s">
        <v>1332</v>
      </c>
      <c r="D20" s="68" t="s">
        <v>1345</v>
      </c>
      <c r="E20" s="68" t="s">
        <v>1345</v>
      </c>
      <c r="F20" s="13" t="s">
        <v>150</v>
      </c>
      <c r="G20" s="13" t="s">
        <v>1029</v>
      </c>
      <c r="H20" s="43" t="s">
        <v>151</v>
      </c>
      <c r="I20" s="13">
        <v>4.0199999999999996</v>
      </c>
      <c r="J20" s="96" t="s">
        <v>6</v>
      </c>
      <c r="K20" s="55">
        <v>1E-3</v>
      </c>
      <c r="L20" s="55">
        <f t="shared" si="0"/>
        <v>4.0199999999999993E-3</v>
      </c>
      <c r="M20" s="55" t="s">
        <v>113</v>
      </c>
      <c r="N20" s="55" t="s">
        <v>113</v>
      </c>
      <c r="P20" s="43"/>
      <c r="Q20" s="217" t="s">
        <v>612</v>
      </c>
      <c r="R20" s="55" t="s">
        <v>219</v>
      </c>
      <c r="S20" s="55">
        <f t="shared" si="1"/>
        <v>4.0199999999999993E-3</v>
      </c>
      <c r="W20" s="55" t="s">
        <v>241</v>
      </c>
      <c r="Y20" s="13" t="s">
        <v>1029</v>
      </c>
      <c r="Z20" s="225" t="s">
        <v>233</v>
      </c>
      <c r="AA20" s="111"/>
      <c r="AB20" s="89" t="s">
        <v>221</v>
      </c>
      <c r="AC20" s="89"/>
      <c r="AD20" s="70" t="s">
        <v>198</v>
      </c>
    </row>
    <row r="21" spans="1:31" s="55" customFormat="1">
      <c r="A21" s="55" t="s">
        <v>4</v>
      </c>
      <c r="B21" s="55" t="s">
        <v>86</v>
      </c>
      <c r="C21" s="55" t="s">
        <v>1332</v>
      </c>
      <c r="D21" s="68" t="s">
        <v>1345</v>
      </c>
      <c r="E21" s="196" t="s">
        <v>1354</v>
      </c>
      <c r="F21" s="13" t="s">
        <v>152</v>
      </c>
      <c r="G21" s="13" t="s">
        <v>1030</v>
      </c>
      <c r="H21" s="43" t="s">
        <v>153</v>
      </c>
      <c r="I21" s="13">
        <v>0.78</v>
      </c>
      <c r="J21" s="96" t="s">
        <v>6</v>
      </c>
      <c r="K21" s="55">
        <v>1E-3</v>
      </c>
      <c r="L21" s="55">
        <f t="shared" si="0"/>
        <v>7.8000000000000009E-4</v>
      </c>
      <c r="M21" s="55" t="s">
        <v>113</v>
      </c>
      <c r="N21" s="55" t="s">
        <v>113</v>
      </c>
      <c r="P21" s="43" t="s">
        <v>154</v>
      </c>
      <c r="Q21" s="217" t="s">
        <v>613</v>
      </c>
      <c r="R21" s="55" t="s">
        <v>219</v>
      </c>
      <c r="S21" s="55">
        <f t="shared" si="1"/>
        <v>7.8000000000000009E-4</v>
      </c>
      <c r="W21" s="55" t="s">
        <v>241</v>
      </c>
      <c r="Y21" s="13" t="s">
        <v>1030</v>
      </c>
      <c r="Z21" s="225" t="s">
        <v>182</v>
      </c>
      <c r="AA21" s="111" t="s">
        <v>475</v>
      </c>
      <c r="AB21" s="89" t="s">
        <v>221</v>
      </c>
      <c r="AC21" s="89"/>
      <c r="AD21" s="146"/>
    </row>
    <row r="22" spans="1:31" s="55" customFormat="1">
      <c r="A22" s="55" t="s">
        <v>4</v>
      </c>
      <c r="B22" s="55" t="s">
        <v>86</v>
      </c>
      <c r="C22" s="55" t="s">
        <v>1332</v>
      </c>
      <c r="D22" s="68" t="s">
        <v>1345</v>
      </c>
      <c r="E22" s="68" t="s">
        <v>1345</v>
      </c>
      <c r="F22" s="13" t="s">
        <v>88</v>
      </c>
      <c r="G22" s="13" t="s">
        <v>1031</v>
      </c>
      <c r="H22" s="43" t="s">
        <v>89</v>
      </c>
      <c r="I22" s="13">
        <v>42.5</v>
      </c>
      <c r="J22" s="95" t="s">
        <v>6</v>
      </c>
      <c r="K22" s="55">
        <v>1E-3</v>
      </c>
      <c r="L22" s="55">
        <f t="shared" si="0"/>
        <v>4.2500000000000003E-2</v>
      </c>
      <c r="M22" s="55" t="s">
        <v>113</v>
      </c>
      <c r="N22" s="55" t="s">
        <v>113</v>
      </c>
      <c r="P22" s="43" t="s">
        <v>1192</v>
      </c>
      <c r="Q22" s="217" t="s">
        <v>614</v>
      </c>
      <c r="R22" s="55" t="s">
        <v>219</v>
      </c>
      <c r="S22" s="55">
        <f t="shared" si="1"/>
        <v>4.2500000000000003E-2</v>
      </c>
      <c r="W22" s="55" t="s">
        <v>241</v>
      </c>
      <c r="Y22" s="13" t="s">
        <v>1031</v>
      </c>
      <c r="Z22" s="225" t="s">
        <v>237</v>
      </c>
      <c r="AA22" s="111"/>
      <c r="AB22" s="89" t="s">
        <v>223</v>
      </c>
      <c r="AC22" s="89"/>
      <c r="AD22" s="70" t="s">
        <v>777</v>
      </c>
    </row>
    <row r="23" spans="1:31">
      <c r="A23" s="33" t="s">
        <v>4</v>
      </c>
      <c r="B23" s="33" t="s">
        <v>137</v>
      </c>
      <c r="C23" s="55" t="s">
        <v>106</v>
      </c>
      <c r="D23" s="67" t="s">
        <v>1341</v>
      </c>
      <c r="E23" s="67" t="s">
        <v>1341</v>
      </c>
      <c r="F23" s="13" t="s">
        <v>570</v>
      </c>
      <c r="G23" s="13" t="s">
        <v>1032</v>
      </c>
      <c r="H23" s="56" t="s">
        <v>156</v>
      </c>
      <c r="I23" s="13">
        <v>5.52</v>
      </c>
      <c r="J23" s="96" t="s">
        <v>436</v>
      </c>
      <c r="K23" s="55">
        <v>9.9999999999999995E-7</v>
      </c>
      <c r="L23" s="55">
        <f t="shared" si="0"/>
        <v>5.5199999999999997E-6</v>
      </c>
      <c r="M23" s="33" t="s">
        <v>488</v>
      </c>
      <c r="N23" s="33" t="s">
        <v>113</v>
      </c>
      <c r="P23" s="56" t="s">
        <v>491</v>
      </c>
      <c r="Q23" s="216" t="s">
        <v>615</v>
      </c>
      <c r="R23" s="55" t="s">
        <v>219</v>
      </c>
      <c r="S23" s="55">
        <f t="shared" si="1"/>
        <v>5.5199999999999997E-6</v>
      </c>
      <c r="T23" s="55"/>
      <c r="U23" s="55"/>
      <c r="V23" s="55"/>
      <c r="W23" s="55" t="s">
        <v>241</v>
      </c>
      <c r="X23" s="55"/>
      <c r="Y23" s="13" t="s">
        <v>1032</v>
      </c>
      <c r="Z23" s="227" t="s">
        <v>182</v>
      </c>
      <c r="AA23" s="110" t="s">
        <v>574</v>
      </c>
      <c r="AB23" s="88" t="s">
        <v>221</v>
      </c>
      <c r="AC23" s="112"/>
      <c r="AD23" s="73"/>
      <c r="AE23" s="33"/>
    </row>
    <row r="24" spans="1:31">
      <c r="A24" s="33" t="s">
        <v>4</v>
      </c>
      <c r="B24" s="33" t="s">
        <v>137</v>
      </c>
      <c r="C24" s="55" t="s">
        <v>106</v>
      </c>
      <c r="D24" s="67" t="s">
        <v>1341</v>
      </c>
      <c r="E24" s="67" t="s">
        <v>1341</v>
      </c>
      <c r="F24" s="13" t="s">
        <v>572</v>
      </c>
      <c r="G24" s="13" t="s">
        <v>1033</v>
      </c>
      <c r="H24" s="56" t="s">
        <v>157</v>
      </c>
      <c r="I24" s="13">
        <v>5.3094999999999999</v>
      </c>
      <c r="J24" s="96" t="s">
        <v>436</v>
      </c>
      <c r="K24" s="55">
        <v>9.9999999999999995E-7</v>
      </c>
      <c r="L24" s="55">
        <f t="shared" si="0"/>
        <v>5.3094999999999997E-6</v>
      </c>
      <c r="M24" s="33" t="s">
        <v>489</v>
      </c>
      <c r="N24" s="33" t="s">
        <v>113</v>
      </c>
      <c r="P24" s="56" t="s">
        <v>490</v>
      </c>
      <c r="Q24" s="216" t="s">
        <v>616</v>
      </c>
      <c r="R24" s="55" t="s">
        <v>219</v>
      </c>
      <c r="S24" s="55">
        <f t="shared" si="1"/>
        <v>5.3094999999999997E-6</v>
      </c>
      <c r="T24" s="55"/>
      <c r="U24" s="55"/>
      <c r="V24" s="55"/>
      <c r="W24" s="55" t="s">
        <v>241</v>
      </c>
      <c r="X24" s="55"/>
      <c r="Y24" s="13" t="s">
        <v>1033</v>
      </c>
      <c r="Z24" s="227" t="s">
        <v>182</v>
      </c>
      <c r="AA24" s="110" t="s">
        <v>574</v>
      </c>
      <c r="AB24" s="88" t="s">
        <v>221</v>
      </c>
      <c r="AC24" s="112"/>
      <c r="AD24" s="73"/>
      <c r="AE24" s="33"/>
    </row>
    <row r="25" spans="1:31">
      <c r="A25" s="33" t="s">
        <v>4</v>
      </c>
      <c r="B25" s="33" t="s">
        <v>137</v>
      </c>
      <c r="C25" s="55" t="s">
        <v>106</v>
      </c>
      <c r="D25" s="67" t="s">
        <v>1341</v>
      </c>
      <c r="E25" s="67" t="s">
        <v>1341</v>
      </c>
      <c r="F25" s="13" t="s">
        <v>571</v>
      </c>
      <c r="G25" s="13" t="s">
        <v>1034</v>
      </c>
      <c r="H25" s="56" t="s">
        <v>156</v>
      </c>
      <c r="I25" s="60">
        <v>0</v>
      </c>
      <c r="J25" s="95" t="s">
        <v>6</v>
      </c>
      <c r="K25" s="58">
        <v>1E-3</v>
      </c>
      <c r="L25" s="55">
        <f t="shared" si="0"/>
        <v>0</v>
      </c>
      <c r="N25" s="33" t="s">
        <v>113</v>
      </c>
      <c r="P25" s="56" t="s">
        <v>576</v>
      </c>
      <c r="Q25" s="216" t="s">
        <v>617</v>
      </c>
      <c r="R25" s="55" t="s">
        <v>219</v>
      </c>
      <c r="S25" s="57">
        <f t="shared" si="1"/>
        <v>0</v>
      </c>
      <c r="T25" s="55"/>
      <c r="U25" s="57"/>
      <c r="V25" s="55"/>
      <c r="W25" s="55" t="s">
        <v>241</v>
      </c>
      <c r="X25" s="55"/>
      <c r="Y25" s="13" t="s">
        <v>1034</v>
      </c>
      <c r="Z25" s="227" t="s">
        <v>182</v>
      </c>
      <c r="AA25" s="110" t="s">
        <v>575</v>
      </c>
      <c r="AB25" s="88" t="s">
        <v>221</v>
      </c>
      <c r="AC25" s="112"/>
      <c r="AD25" s="73"/>
      <c r="AE25" s="33"/>
    </row>
    <row r="26" spans="1:31">
      <c r="A26" s="33" t="s">
        <v>4</v>
      </c>
      <c r="B26" s="33" t="s">
        <v>137</v>
      </c>
      <c r="C26" s="55" t="s">
        <v>106</v>
      </c>
      <c r="D26" s="67" t="s">
        <v>1341</v>
      </c>
      <c r="E26" s="67" t="s">
        <v>1341</v>
      </c>
      <c r="F26" s="13" t="s">
        <v>573</v>
      </c>
      <c r="G26" s="13" t="s">
        <v>1035</v>
      </c>
      <c r="H26" s="56" t="s">
        <v>157</v>
      </c>
      <c r="I26" s="60">
        <v>4.0300000000000002E-2</v>
      </c>
      <c r="J26" s="95" t="s">
        <v>6</v>
      </c>
      <c r="K26" s="58">
        <v>1E-3</v>
      </c>
      <c r="L26" s="55">
        <f t="shared" si="0"/>
        <v>4.0300000000000004E-5</v>
      </c>
      <c r="N26" s="33" t="s">
        <v>113</v>
      </c>
      <c r="P26" s="56" t="s">
        <v>579</v>
      </c>
      <c r="Q26" s="216" t="s">
        <v>618</v>
      </c>
      <c r="R26" s="55" t="s">
        <v>219</v>
      </c>
      <c r="S26" s="57">
        <f t="shared" si="1"/>
        <v>4.0300000000000004E-5</v>
      </c>
      <c r="T26" s="55"/>
      <c r="U26" s="57"/>
      <c r="V26" s="55"/>
      <c r="W26" s="55" t="s">
        <v>241</v>
      </c>
      <c r="X26" s="55"/>
      <c r="Y26" s="13" t="s">
        <v>1035</v>
      </c>
      <c r="Z26" s="227" t="s">
        <v>182</v>
      </c>
      <c r="AA26" s="110" t="s">
        <v>575</v>
      </c>
      <c r="AB26" s="88" t="s">
        <v>221</v>
      </c>
      <c r="AC26" s="112"/>
      <c r="AD26" s="73"/>
      <c r="AE26" s="33"/>
    </row>
    <row r="27" spans="1:31">
      <c r="A27" s="33" t="s">
        <v>4</v>
      </c>
      <c r="B27" s="33" t="s">
        <v>137</v>
      </c>
      <c r="C27" s="55" t="s">
        <v>1331</v>
      </c>
      <c r="D27" s="67" t="s">
        <v>1346</v>
      </c>
      <c r="E27" s="67" t="s">
        <v>1346</v>
      </c>
      <c r="F27" s="13" t="s">
        <v>166</v>
      </c>
      <c r="G27" s="13" t="s">
        <v>1036</v>
      </c>
      <c r="H27" s="56" t="s">
        <v>167</v>
      </c>
      <c r="I27" s="13">
        <v>0.08</v>
      </c>
      <c r="J27" s="94" t="s">
        <v>6</v>
      </c>
      <c r="K27" s="33">
        <v>1E-3</v>
      </c>
      <c r="L27" s="33">
        <f t="shared" si="0"/>
        <v>8.0000000000000007E-5</v>
      </c>
      <c r="M27" s="33" t="s">
        <v>113</v>
      </c>
      <c r="N27" s="33" t="s">
        <v>113</v>
      </c>
      <c r="P27" s="56"/>
      <c r="Q27" s="216" t="s">
        <v>619</v>
      </c>
      <c r="R27" s="55" t="s">
        <v>219</v>
      </c>
      <c r="S27" s="55">
        <f t="shared" si="1"/>
        <v>8.0000000000000007E-5</v>
      </c>
      <c r="T27" s="55"/>
      <c r="U27" s="55"/>
      <c r="V27" s="55"/>
      <c r="W27" s="55" t="s">
        <v>241</v>
      </c>
      <c r="Y27" s="13" t="s">
        <v>1036</v>
      </c>
      <c r="Z27" s="227" t="s">
        <v>182</v>
      </c>
      <c r="AA27" s="111" t="s">
        <v>476</v>
      </c>
      <c r="AB27" s="88" t="s">
        <v>221</v>
      </c>
      <c r="AD27" s="73" t="s">
        <v>205</v>
      </c>
      <c r="AE27" s="33"/>
    </row>
    <row r="28" spans="1:31">
      <c r="A28" s="33" t="s">
        <v>4</v>
      </c>
      <c r="B28" s="33" t="s">
        <v>137</v>
      </c>
      <c r="C28" s="55" t="s">
        <v>1331</v>
      </c>
      <c r="D28" s="67" t="s">
        <v>1346</v>
      </c>
      <c r="E28" s="67" t="s">
        <v>1346</v>
      </c>
      <c r="F28" s="13" t="s">
        <v>168</v>
      </c>
      <c r="G28" s="13" t="s">
        <v>1037</v>
      </c>
      <c r="H28" s="56" t="s">
        <v>169</v>
      </c>
      <c r="I28" s="13">
        <v>1.6799999999999999E-2</v>
      </c>
      <c r="J28" s="94" t="s">
        <v>6</v>
      </c>
      <c r="K28" s="109">
        <v>1E-3</v>
      </c>
      <c r="L28" s="109">
        <f t="shared" si="0"/>
        <v>1.6799999999999998E-5</v>
      </c>
      <c r="M28" s="33" t="s">
        <v>113</v>
      </c>
      <c r="N28" s="33" t="s">
        <v>113</v>
      </c>
      <c r="P28" s="56"/>
      <c r="Q28" s="216" t="s">
        <v>620</v>
      </c>
      <c r="R28" s="55" t="s">
        <v>219</v>
      </c>
      <c r="S28" s="55">
        <f t="shared" si="1"/>
        <v>1.6799999999999998E-5</v>
      </c>
      <c r="T28" s="55"/>
      <c r="U28" s="55"/>
      <c r="V28" s="55"/>
      <c r="W28" s="55" t="s">
        <v>241</v>
      </c>
      <c r="X28" s="55"/>
      <c r="Y28" s="13" t="s">
        <v>1037</v>
      </c>
      <c r="Z28" s="227" t="s">
        <v>182</v>
      </c>
      <c r="AA28" s="111" t="s">
        <v>477</v>
      </c>
      <c r="AB28" s="88" t="s">
        <v>221</v>
      </c>
      <c r="AD28" s="73"/>
      <c r="AE28" s="33"/>
    </row>
    <row r="29" spans="1:31" ht="16.5">
      <c r="A29" s="33" t="s">
        <v>4</v>
      </c>
      <c r="B29" s="33" t="s">
        <v>137</v>
      </c>
      <c r="C29" s="55" t="s">
        <v>1331</v>
      </c>
      <c r="D29" s="67" t="s">
        <v>1346</v>
      </c>
      <c r="E29" s="67" t="s">
        <v>1346</v>
      </c>
      <c r="F29" s="13" t="s">
        <v>173</v>
      </c>
      <c r="G29" s="13" t="s">
        <v>1038</v>
      </c>
      <c r="H29" s="56"/>
      <c r="I29" s="13">
        <v>3.3E-4</v>
      </c>
      <c r="J29" s="94" t="s">
        <v>6</v>
      </c>
      <c r="K29" s="109">
        <v>1.4E-2</v>
      </c>
      <c r="L29" s="109">
        <f t="shared" si="0"/>
        <v>4.6199999999999998E-6</v>
      </c>
      <c r="M29" s="33" t="s">
        <v>113</v>
      </c>
      <c r="N29" s="33" t="s">
        <v>113</v>
      </c>
      <c r="P29" s="56" t="s">
        <v>577</v>
      </c>
      <c r="Q29" s="216" t="s">
        <v>621</v>
      </c>
      <c r="R29" s="55" t="s">
        <v>219</v>
      </c>
      <c r="S29" s="55">
        <f t="shared" si="1"/>
        <v>4.6199999999999998E-6</v>
      </c>
      <c r="T29" s="55">
        <f t="shared" ref="T29:T36" si="2" xml:space="preserve"> L29/2</f>
        <v>2.3099999999999999E-6</v>
      </c>
      <c r="U29" s="55">
        <f t="shared" ref="U29:U36" si="3">L29*2</f>
        <v>9.2399999999999996E-6</v>
      </c>
      <c r="V29" s="55"/>
      <c r="W29" s="55" t="s">
        <v>218</v>
      </c>
      <c r="X29" s="55"/>
      <c r="Y29" s="13" t="s">
        <v>1038</v>
      </c>
      <c r="Z29" s="228" t="s">
        <v>1006</v>
      </c>
      <c r="AA29" s="111"/>
      <c r="AB29" s="88" t="s">
        <v>221</v>
      </c>
      <c r="AD29" s="73" t="s">
        <v>199</v>
      </c>
      <c r="AE29" s="33"/>
    </row>
    <row r="30" spans="1:31" ht="16.5">
      <c r="A30" s="33" t="s">
        <v>4</v>
      </c>
      <c r="B30" s="33" t="s">
        <v>137</v>
      </c>
      <c r="C30" s="55" t="s">
        <v>1331</v>
      </c>
      <c r="D30" s="67" t="s">
        <v>1346</v>
      </c>
      <c r="E30" s="67" t="s">
        <v>1346</v>
      </c>
      <c r="F30" s="13" t="s">
        <v>97</v>
      </c>
      <c r="G30" s="43" t="s">
        <v>1039</v>
      </c>
      <c r="H30" s="56"/>
      <c r="I30" s="13">
        <v>1.6000000000000001E-3</v>
      </c>
      <c r="J30" s="94" t="s">
        <v>6</v>
      </c>
      <c r="K30" s="109">
        <v>2E-3</v>
      </c>
      <c r="L30" s="109">
        <f t="shared" si="0"/>
        <v>3.2000000000000003E-6</v>
      </c>
      <c r="M30" s="33" t="s">
        <v>113</v>
      </c>
      <c r="N30" s="33" t="s">
        <v>113</v>
      </c>
      <c r="P30" s="56" t="s">
        <v>577</v>
      </c>
      <c r="Q30" s="216" t="s">
        <v>622</v>
      </c>
      <c r="R30" s="55" t="s">
        <v>219</v>
      </c>
      <c r="S30" s="55">
        <f t="shared" si="1"/>
        <v>3.2000000000000003E-6</v>
      </c>
      <c r="T30" s="55">
        <f t="shared" si="2"/>
        <v>1.6000000000000001E-6</v>
      </c>
      <c r="U30" s="55">
        <f t="shared" si="3"/>
        <v>6.4000000000000006E-6</v>
      </c>
      <c r="V30" s="55"/>
      <c r="W30" s="55" t="s">
        <v>218</v>
      </c>
      <c r="X30" s="55"/>
      <c r="Y30" s="43" t="s">
        <v>1039</v>
      </c>
      <c r="Z30" s="228" t="s">
        <v>1006</v>
      </c>
      <c r="AA30" s="111"/>
      <c r="AB30" s="88" t="s">
        <v>221</v>
      </c>
      <c r="AD30" s="73"/>
      <c r="AE30" s="33"/>
    </row>
    <row r="31" spans="1:31" ht="16.5">
      <c r="A31" s="33" t="s">
        <v>4</v>
      </c>
      <c r="B31" s="33" t="s">
        <v>137</v>
      </c>
      <c r="C31" s="55" t="s">
        <v>1331</v>
      </c>
      <c r="D31" s="67" t="s">
        <v>1346</v>
      </c>
      <c r="E31" s="67" t="s">
        <v>1346</v>
      </c>
      <c r="F31" s="13" t="s">
        <v>98</v>
      </c>
      <c r="G31" s="43" t="s">
        <v>1040</v>
      </c>
      <c r="H31" s="56"/>
      <c r="I31" s="13">
        <v>8.0999999999999996E-3</v>
      </c>
      <c r="J31" s="94" t="s">
        <v>6</v>
      </c>
      <c r="K31" s="109">
        <v>3.0000000000000001E-3</v>
      </c>
      <c r="L31" s="109">
        <f t="shared" si="0"/>
        <v>2.4299999999999998E-5</v>
      </c>
      <c r="M31" s="33" t="s">
        <v>113</v>
      </c>
      <c r="N31" s="33" t="s">
        <v>113</v>
      </c>
      <c r="P31" s="56" t="s">
        <v>577</v>
      </c>
      <c r="Q31" s="216" t="s">
        <v>623</v>
      </c>
      <c r="R31" s="55" t="s">
        <v>219</v>
      </c>
      <c r="S31" s="55">
        <f t="shared" si="1"/>
        <v>2.4299999999999998E-5</v>
      </c>
      <c r="T31" s="55">
        <f t="shared" si="2"/>
        <v>1.2149999999999999E-5</v>
      </c>
      <c r="U31" s="55">
        <f t="shared" si="3"/>
        <v>4.8599999999999995E-5</v>
      </c>
      <c r="V31" s="55"/>
      <c r="W31" s="55" t="s">
        <v>218</v>
      </c>
      <c r="X31" s="55"/>
      <c r="Y31" s="43" t="s">
        <v>1040</v>
      </c>
      <c r="Z31" s="228" t="s">
        <v>1006</v>
      </c>
      <c r="AA31" s="111"/>
      <c r="AB31" s="88" t="s">
        <v>221</v>
      </c>
      <c r="AD31" s="73"/>
      <c r="AE31" s="33"/>
    </row>
    <row r="32" spans="1:31" ht="16.5">
      <c r="A32" s="33" t="s">
        <v>4</v>
      </c>
      <c r="B32" s="33" t="s">
        <v>137</v>
      </c>
      <c r="C32" s="55" t="s">
        <v>1331</v>
      </c>
      <c r="D32" s="67" t="s">
        <v>1346</v>
      </c>
      <c r="E32" s="67" t="s">
        <v>1346</v>
      </c>
      <c r="F32" s="13" t="s">
        <v>174</v>
      </c>
      <c r="G32" s="43" t="s">
        <v>1041</v>
      </c>
      <c r="H32" s="56"/>
      <c r="I32" s="13">
        <v>3.0000000000000001E-3</v>
      </c>
      <c r="J32" s="94" t="s">
        <v>6</v>
      </c>
      <c r="K32" s="100">
        <v>7.0000000000000001E-3</v>
      </c>
      <c r="L32" s="109">
        <f t="shared" si="0"/>
        <v>2.1000000000000002E-5</v>
      </c>
      <c r="M32" s="33" t="s">
        <v>113</v>
      </c>
      <c r="N32" s="33" t="s">
        <v>113</v>
      </c>
      <c r="P32" s="56" t="s">
        <v>577</v>
      </c>
      <c r="Q32" s="216" t="s">
        <v>624</v>
      </c>
      <c r="R32" s="55" t="s">
        <v>219</v>
      </c>
      <c r="S32" s="55">
        <f t="shared" si="1"/>
        <v>2.1000000000000002E-5</v>
      </c>
      <c r="T32" s="55">
        <f t="shared" si="2"/>
        <v>1.0500000000000001E-5</v>
      </c>
      <c r="U32" s="55">
        <f t="shared" si="3"/>
        <v>4.2000000000000004E-5</v>
      </c>
      <c r="V32" s="55"/>
      <c r="W32" s="55" t="s">
        <v>218</v>
      </c>
      <c r="X32" s="55"/>
      <c r="Y32" s="43" t="s">
        <v>1041</v>
      </c>
      <c r="Z32" s="228" t="s">
        <v>1007</v>
      </c>
      <c r="AA32" s="111"/>
      <c r="AB32" s="88" t="s">
        <v>221</v>
      </c>
      <c r="AD32" s="73"/>
      <c r="AE32" s="33"/>
    </row>
    <row r="33" spans="1:31" ht="16.5">
      <c r="A33" s="33" t="s">
        <v>4</v>
      </c>
      <c r="B33" s="33" t="s">
        <v>137</v>
      </c>
      <c r="C33" s="55" t="s">
        <v>1331</v>
      </c>
      <c r="D33" s="67" t="s">
        <v>1346</v>
      </c>
      <c r="E33" s="67" t="s">
        <v>1346</v>
      </c>
      <c r="F33" s="13" t="s">
        <v>175</v>
      </c>
      <c r="G33" s="43" t="s">
        <v>1042</v>
      </c>
      <c r="H33" s="56"/>
      <c r="I33" s="13">
        <v>8.0000000000000004E-4</v>
      </c>
      <c r="J33" s="94" t="s">
        <v>6</v>
      </c>
      <c r="K33" s="100">
        <v>2E-3</v>
      </c>
      <c r="L33" s="109">
        <f t="shared" si="0"/>
        <v>1.6000000000000001E-6</v>
      </c>
      <c r="M33" s="33" t="s">
        <v>113</v>
      </c>
      <c r="N33" s="33" t="s">
        <v>113</v>
      </c>
      <c r="P33" s="56" t="s">
        <v>577</v>
      </c>
      <c r="Q33" s="216" t="s">
        <v>625</v>
      </c>
      <c r="R33" s="55" t="s">
        <v>219</v>
      </c>
      <c r="S33" s="55">
        <f t="shared" si="1"/>
        <v>1.6000000000000001E-6</v>
      </c>
      <c r="T33" s="55">
        <f t="shared" si="2"/>
        <v>8.0000000000000007E-7</v>
      </c>
      <c r="U33" s="55">
        <f t="shared" si="3"/>
        <v>3.2000000000000003E-6</v>
      </c>
      <c r="V33" s="55"/>
      <c r="W33" s="55" t="s">
        <v>218</v>
      </c>
      <c r="X33" s="55"/>
      <c r="Y33" s="43" t="s">
        <v>1042</v>
      </c>
      <c r="Z33" s="228" t="s">
        <v>1007</v>
      </c>
      <c r="AA33" s="111"/>
      <c r="AB33" s="88" t="s">
        <v>221</v>
      </c>
      <c r="AD33" s="73"/>
      <c r="AE33" s="33"/>
    </row>
    <row r="34" spans="1:31" ht="16.5">
      <c r="A34" s="33" t="s">
        <v>4</v>
      </c>
      <c r="B34" s="33" t="s">
        <v>137</v>
      </c>
      <c r="C34" s="55" t="s">
        <v>1331</v>
      </c>
      <c r="D34" s="67" t="s">
        <v>1346</v>
      </c>
      <c r="E34" s="67" t="s">
        <v>1346</v>
      </c>
      <c r="F34" s="13" t="s">
        <v>176</v>
      </c>
      <c r="G34" s="43" t="s">
        <v>1043</v>
      </c>
      <c r="H34" s="56"/>
      <c r="I34" s="13">
        <v>2E-3</v>
      </c>
      <c r="J34" s="94" t="s">
        <v>6</v>
      </c>
      <c r="K34" s="100">
        <v>2E-3</v>
      </c>
      <c r="L34" s="109">
        <f t="shared" si="0"/>
        <v>3.9999999999999998E-6</v>
      </c>
      <c r="M34" s="33" t="s">
        <v>113</v>
      </c>
      <c r="N34" s="33" t="s">
        <v>113</v>
      </c>
      <c r="P34" s="56" t="s">
        <v>577</v>
      </c>
      <c r="Q34" s="216" t="s">
        <v>626</v>
      </c>
      <c r="R34" s="55" t="s">
        <v>219</v>
      </c>
      <c r="S34" s="55">
        <f t="shared" ref="S34:S54" si="4" xml:space="preserve"> L34</f>
        <v>3.9999999999999998E-6</v>
      </c>
      <c r="T34" s="55">
        <f t="shared" si="2"/>
        <v>1.9999999999999999E-6</v>
      </c>
      <c r="U34" s="55">
        <f t="shared" si="3"/>
        <v>7.9999999999999996E-6</v>
      </c>
      <c r="V34" s="55"/>
      <c r="W34" s="55" t="s">
        <v>218</v>
      </c>
      <c r="X34" s="55"/>
      <c r="Y34" s="43" t="s">
        <v>1043</v>
      </c>
      <c r="Z34" s="228" t="s">
        <v>1007</v>
      </c>
      <c r="AA34" s="111"/>
      <c r="AB34" s="88" t="s">
        <v>221</v>
      </c>
      <c r="AD34" s="73"/>
      <c r="AE34" s="33"/>
    </row>
    <row r="35" spans="1:31" s="55" customFormat="1">
      <c r="A35" s="55" t="s">
        <v>4</v>
      </c>
      <c r="B35" s="33" t="s">
        <v>137</v>
      </c>
      <c r="C35" s="55" t="s">
        <v>1331</v>
      </c>
      <c r="D35" s="67" t="s">
        <v>1346</v>
      </c>
      <c r="E35" s="67" t="s">
        <v>1346</v>
      </c>
      <c r="F35" s="13" t="s">
        <v>170</v>
      </c>
      <c r="G35" s="43" t="s">
        <v>1044</v>
      </c>
      <c r="H35" s="43"/>
      <c r="I35" s="13">
        <v>3.95E-2</v>
      </c>
      <c r="J35" s="96" t="s">
        <v>6</v>
      </c>
      <c r="K35" s="100">
        <v>1E-3</v>
      </c>
      <c r="L35" s="100">
        <f xml:space="preserve"> I35*K35</f>
        <v>3.9499999999999998E-5</v>
      </c>
      <c r="M35" s="100" t="s">
        <v>113</v>
      </c>
      <c r="N35" s="33" t="s">
        <v>113</v>
      </c>
      <c r="O35" s="100"/>
      <c r="P35" s="43" t="s">
        <v>577</v>
      </c>
      <c r="Q35" s="216" t="s">
        <v>627</v>
      </c>
      <c r="R35" s="55" t="s">
        <v>219</v>
      </c>
      <c r="S35" s="55">
        <f t="shared" si="4"/>
        <v>3.9499999999999998E-5</v>
      </c>
      <c r="T35" s="55">
        <f t="shared" si="2"/>
        <v>1.9749999999999999E-5</v>
      </c>
      <c r="U35" s="55">
        <f t="shared" si="3"/>
        <v>7.8999999999999996E-5</v>
      </c>
      <c r="W35" s="55" t="s">
        <v>218</v>
      </c>
      <c r="Y35" s="43" t="s">
        <v>1044</v>
      </c>
      <c r="Z35" s="225" t="s">
        <v>1010</v>
      </c>
      <c r="AA35" s="111"/>
      <c r="AB35" s="89" t="s">
        <v>221</v>
      </c>
      <c r="AC35" s="89"/>
      <c r="AD35" s="70" t="s">
        <v>201</v>
      </c>
    </row>
    <row r="36" spans="1:31" s="55" customFormat="1">
      <c r="A36" s="55" t="s">
        <v>4</v>
      </c>
      <c r="B36" s="33" t="s">
        <v>137</v>
      </c>
      <c r="C36" s="55" t="s">
        <v>1331</v>
      </c>
      <c r="D36" s="67" t="s">
        <v>1346</v>
      </c>
      <c r="E36" s="67" t="s">
        <v>1346</v>
      </c>
      <c r="F36" s="13" t="s">
        <v>171</v>
      </c>
      <c r="G36" s="43" t="s">
        <v>1045</v>
      </c>
      <c r="H36" s="43"/>
      <c r="I36" s="13">
        <v>0.02</v>
      </c>
      <c r="J36" s="95" t="s">
        <v>6</v>
      </c>
      <c r="K36" s="100">
        <v>1E-3</v>
      </c>
      <c r="L36" s="100">
        <f t="shared" si="0"/>
        <v>2.0000000000000002E-5</v>
      </c>
      <c r="M36" s="100" t="s">
        <v>113</v>
      </c>
      <c r="N36" s="33" t="s">
        <v>113</v>
      </c>
      <c r="O36" s="100"/>
      <c r="P36" s="43" t="s">
        <v>578</v>
      </c>
      <c r="Q36" s="216" t="s">
        <v>628</v>
      </c>
      <c r="R36" s="55" t="s">
        <v>219</v>
      </c>
      <c r="S36" s="55">
        <f t="shared" si="4"/>
        <v>2.0000000000000002E-5</v>
      </c>
      <c r="T36" s="55">
        <f t="shared" si="2"/>
        <v>1.0000000000000001E-5</v>
      </c>
      <c r="U36" s="55">
        <f t="shared" si="3"/>
        <v>4.0000000000000003E-5</v>
      </c>
      <c r="W36" s="55" t="s">
        <v>419</v>
      </c>
      <c r="Y36" s="43" t="s">
        <v>1045</v>
      </c>
      <c r="Z36" s="225" t="s">
        <v>1010</v>
      </c>
      <c r="AA36" s="111"/>
      <c r="AB36" s="89" t="s">
        <v>221</v>
      </c>
      <c r="AC36" s="89"/>
      <c r="AD36" s="70"/>
    </row>
    <row r="37" spans="1:31" s="100" customFormat="1">
      <c r="A37" s="100" t="s">
        <v>4</v>
      </c>
      <c r="B37" s="33" t="s">
        <v>137</v>
      </c>
      <c r="C37" s="55" t="s">
        <v>1331</v>
      </c>
      <c r="D37" s="67" t="s">
        <v>1346</v>
      </c>
      <c r="E37" s="67" t="s">
        <v>1346</v>
      </c>
      <c r="F37" s="11" t="s">
        <v>1351</v>
      </c>
      <c r="G37" s="102" t="s">
        <v>1046</v>
      </c>
      <c r="H37" s="102"/>
      <c r="I37" s="100">
        <v>5.0749630000000003</v>
      </c>
      <c r="J37" s="103" t="s">
        <v>102</v>
      </c>
      <c r="K37" s="100">
        <v>1E-4</v>
      </c>
      <c r="L37" s="104">
        <f t="shared" si="0"/>
        <v>5.0749630000000007E-4</v>
      </c>
      <c r="M37" s="100" t="s">
        <v>113</v>
      </c>
      <c r="N37" s="33" t="s">
        <v>113</v>
      </c>
      <c r="P37" s="102"/>
      <c r="Q37" s="216" t="s">
        <v>629</v>
      </c>
      <c r="R37" s="100" t="s">
        <v>219</v>
      </c>
      <c r="S37" s="104">
        <f t="shared" si="4"/>
        <v>5.0749630000000007E-4</v>
      </c>
      <c r="U37" s="104"/>
      <c r="V37" s="104"/>
      <c r="W37" s="100" t="s">
        <v>241</v>
      </c>
      <c r="X37" s="104"/>
      <c r="Y37" s="102" t="s">
        <v>1046</v>
      </c>
      <c r="Z37" s="229" t="s">
        <v>484</v>
      </c>
      <c r="AA37" s="113"/>
      <c r="AB37" s="105" t="s">
        <v>221</v>
      </c>
      <c r="AC37" s="105" t="s">
        <v>1349</v>
      </c>
      <c r="AD37" s="106" t="s">
        <v>200</v>
      </c>
    </row>
    <row r="38" spans="1:31">
      <c r="A38" s="33" t="s">
        <v>4</v>
      </c>
      <c r="B38" s="33" t="s">
        <v>137</v>
      </c>
      <c r="C38" s="55" t="s">
        <v>76</v>
      </c>
      <c r="D38" s="67" t="s">
        <v>1347</v>
      </c>
      <c r="E38" s="67" t="s">
        <v>1347</v>
      </c>
      <c r="F38" s="13" t="s">
        <v>178</v>
      </c>
      <c r="G38" s="13" t="s">
        <v>1047</v>
      </c>
      <c r="H38" s="56"/>
      <c r="I38" s="13">
        <v>3.1899999999999998E-2</v>
      </c>
      <c r="J38" s="95" t="s">
        <v>6</v>
      </c>
      <c r="K38" s="55">
        <v>1E-3</v>
      </c>
      <c r="L38" s="57">
        <f t="shared" si="0"/>
        <v>3.1899999999999996E-5</v>
      </c>
      <c r="M38" s="33" t="s">
        <v>113</v>
      </c>
      <c r="N38" s="33" t="s">
        <v>113</v>
      </c>
      <c r="P38" s="56" t="s">
        <v>580</v>
      </c>
      <c r="Q38" s="216" t="s">
        <v>630</v>
      </c>
      <c r="R38" s="33" t="s">
        <v>219</v>
      </c>
      <c r="S38" s="55">
        <f t="shared" si="4"/>
        <v>3.1899999999999996E-5</v>
      </c>
      <c r="T38" s="55">
        <f>S38*0.9</f>
        <v>2.8709999999999998E-5</v>
      </c>
      <c r="U38" s="55">
        <f xml:space="preserve"> S38 * 1.1</f>
        <v>3.5089999999999998E-5</v>
      </c>
      <c r="W38" s="55" t="s">
        <v>218</v>
      </c>
      <c r="Y38" s="13" t="s">
        <v>1047</v>
      </c>
      <c r="Z38" s="227" t="s">
        <v>182</v>
      </c>
      <c r="AA38" s="114" t="s">
        <v>478</v>
      </c>
      <c r="AB38" s="88" t="s">
        <v>221</v>
      </c>
      <c r="AD38" s="73" t="s">
        <v>202</v>
      </c>
      <c r="AE38" s="33"/>
    </row>
    <row r="39" spans="1:31">
      <c r="A39" s="33" t="s">
        <v>4</v>
      </c>
      <c r="B39" s="33" t="s">
        <v>137</v>
      </c>
      <c r="C39" s="55" t="s">
        <v>76</v>
      </c>
      <c r="D39" s="67" t="s">
        <v>1347</v>
      </c>
      <c r="E39" s="67" t="s">
        <v>1347</v>
      </c>
      <c r="F39" s="13" t="s">
        <v>179</v>
      </c>
      <c r="G39" s="13" t="s">
        <v>1048</v>
      </c>
      <c r="H39" s="56"/>
      <c r="I39" s="33">
        <v>0.1197</v>
      </c>
      <c r="J39" s="95" t="s">
        <v>6</v>
      </c>
      <c r="K39" s="55">
        <v>1E-3</v>
      </c>
      <c r="L39" s="57">
        <f t="shared" si="0"/>
        <v>1.1970000000000001E-4</v>
      </c>
      <c r="M39" s="33" t="s">
        <v>113</v>
      </c>
      <c r="N39" s="33" t="s">
        <v>113</v>
      </c>
      <c r="P39" s="56" t="s">
        <v>580</v>
      </c>
      <c r="Q39" s="216" t="s">
        <v>631</v>
      </c>
      <c r="R39" s="33" t="s">
        <v>219</v>
      </c>
      <c r="S39" s="55">
        <f t="shared" si="4"/>
        <v>1.1970000000000001E-4</v>
      </c>
      <c r="T39" s="55">
        <f t="shared" ref="T39:T41" si="5">S39*0.9</f>
        <v>1.0773000000000001E-4</v>
      </c>
      <c r="U39" s="55">
        <f t="shared" ref="U39:U41" si="6" xml:space="preserve"> S39 * 1.1</f>
        <v>1.3167000000000002E-4</v>
      </c>
      <c r="W39" s="55" t="s">
        <v>218</v>
      </c>
      <c r="Y39" s="13" t="s">
        <v>1048</v>
      </c>
      <c r="Z39" s="227" t="s">
        <v>182</v>
      </c>
      <c r="AA39" s="114" t="s">
        <v>479</v>
      </c>
      <c r="AB39" s="88" t="s">
        <v>221</v>
      </c>
      <c r="AD39" s="73"/>
      <c r="AE39" s="33"/>
    </row>
    <row r="40" spans="1:31">
      <c r="A40" s="33" t="s">
        <v>4</v>
      </c>
      <c r="B40" s="33" t="s">
        <v>137</v>
      </c>
      <c r="C40" s="55" t="s">
        <v>76</v>
      </c>
      <c r="D40" s="67" t="s">
        <v>1347</v>
      </c>
      <c r="E40" s="67" t="s">
        <v>1347</v>
      </c>
      <c r="F40" s="13" t="s">
        <v>180</v>
      </c>
      <c r="G40" s="13" t="s">
        <v>1049</v>
      </c>
      <c r="H40" s="56"/>
      <c r="I40" s="33">
        <v>0.11</v>
      </c>
      <c r="J40" s="95" t="s">
        <v>6</v>
      </c>
      <c r="K40" s="55">
        <v>1E-3</v>
      </c>
      <c r="L40" s="57">
        <f t="shared" si="0"/>
        <v>1.1E-4</v>
      </c>
      <c r="M40" s="33" t="s">
        <v>113</v>
      </c>
      <c r="N40" s="33" t="s">
        <v>113</v>
      </c>
      <c r="P40" s="56" t="s">
        <v>580</v>
      </c>
      <c r="Q40" s="216" t="s">
        <v>632</v>
      </c>
      <c r="R40" s="33" t="s">
        <v>219</v>
      </c>
      <c r="S40" s="55">
        <f t="shared" si="4"/>
        <v>1.1E-4</v>
      </c>
      <c r="T40" s="55">
        <f t="shared" si="5"/>
        <v>9.9000000000000008E-5</v>
      </c>
      <c r="U40" s="55">
        <f t="shared" si="6"/>
        <v>1.2100000000000001E-4</v>
      </c>
      <c r="W40" s="55" t="s">
        <v>218</v>
      </c>
      <c r="Y40" s="13" t="s">
        <v>1049</v>
      </c>
      <c r="Z40" s="225" t="s">
        <v>182</v>
      </c>
      <c r="AA40" s="114" t="s">
        <v>481</v>
      </c>
      <c r="AB40" s="88" t="s">
        <v>221</v>
      </c>
      <c r="AD40" s="73"/>
      <c r="AE40" s="33"/>
    </row>
    <row r="41" spans="1:31">
      <c r="A41" s="33" t="s">
        <v>4</v>
      </c>
      <c r="B41" s="33" t="s">
        <v>137</v>
      </c>
      <c r="C41" s="55" t="s">
        <v>76</v>
      </c>
      <c r="D41" s="67" t="s">
        <v>1347</v>
      </c>
      <c r="E41" s="67" t="s">
        <v>1347</v>
      </c>
      <c r="F41" s="13" t="s">
        <v>181</v>
      </c>
      <c r="G41" s="13" t="s">
        <v>1050</v>
      </c>
      <c r="H41" s="54"/>
      <c r="I41" s="33">
        <v>8.6999999999999994E-2</v>
      </c>
      <c r="J41" s="95" t="s">
        <v>6</v>
      </c>
      <c r="K41" s="55">
        <v>1E-3</v>
      </c>
      <c r="L41" s="57">
        <f t="shared" si="0"/>
        <v>8.7000000000000001E-5</v>
      </c>
      <c r="M41" s="33" t="s">
        <v>113</v>
      </c>
      <c r="N41" s="33" t="s">
        <v>113</v>
      </c>
      <c r="P41" s="56" t="s">
        <v>580</v>
      </c>
      <c r="Q41" s="216" t="s">
        <v>633</v>
      </c>
      <c r="R41" s="33" t="s">
        <v>219</v>
      </c>
      <c r="S41" s="55">
        <f t="shared" si="4"/>
        <v>8.7000000000000001E-5</v>
      </c>
      <c r="T41" s="55">
        <f t="shared" si="5"/>
        <v>7.8300000000000006E-5</v>
      </c>
      <c r="U41" s="55">
        <f t="shared" si="6"/>
        <v>9.5700000000000009E-5</v>
      </c>
      <c r="W41" s="55" t="s">
        <v>218</v>
      </c>
      <c r="Y41" s="13" t="s">
        <v>1050</v>
      </c>
      <c r="Z41" s="225" t="s">
        <v>182</v>
      </c>
      <c r="AA41" s="114" t="s">
        <v>480</v>
      </c>
      <c r="AB41" s="88" t="s">
        <v>221</v>
      </c>
      <c r="AD41" s="73"/>
      <c r="AE41" s="33"/>
    </row>
    <row r="42" spans="1:31">
      <c r="A42" s="33" t="s">
        <v>4</v>
      </c>
      <c r="B42" s="33" t="s">
        <v>137</v>
      </c>
      <c r="C42" s="55" t="s">
        <v>76</v>
      </c>
      <c r="D42" s="67" t="s">
        <v>1347</v>
      </c>
      <c r="E42" s="67" t="s">
        <v>1347</v>
      </c>
      <c r="F42" s="13" t="s">
        <v>183</v>
      </c>
      <c r="G42" s="13" t="s">
        <v>1051</v>
      </c>
      <c r="H42" s="54"/>
      <c r="I42" s="33">
        <v>3.0779999999999998E-2</v>
      </c>
      <c r="J42" s="95" t="s">
        <v>6</v>
      </c>
      <c r="K42" s="55">
        <v>1E-3</v>
      </c>
      <c r="L42" s="57">
        <f t="shared" si="0"/>
        <v>3.078E-5</v>
      </c>
      <c r="M42" s="33" t="s">
        <v>113</v>
      </c>
      <c r="N42" s="33" t="s">
        <v>113</v>
      </c>
      <c r="P42" s="56" t="s">
        <v>580</v>
      </c>
      <c r="Q42" s="216" t="s">
        <v>634</v>
      </c>
      <c r="R42" s="33" t="s">
        <v>219</v>
      </c>
      <c r="S42" s="55">
        <f t="shared" si="4"/>
        <v>3.078E-5</v>
      </c>
      <c r="T42" s="55">
        <f t="shared" ref="T42" si="7">S42/1.1</f>
        <v>2.798181818181818E-5</v>
      </c>
      <c r="U42" s="55">
        <f t="shared" ref="U42" si="8" xml:space="preserve"> S42 * 1.1</f>
        <v>3.3858E-5</v>
      </c>
      <c r="W42" s="55" t="s">
        <v>218</v>
      </c>
      <c r="Y42" s="13" t="s">
        <v>1051</v>
      </c>
      <c r="Z42" s="225" t="s">
        <v>234</v>
      </c>
      <c r="AA42" s="110"/>
      <c r="AB42" s="88" t="s">
        <v>221</v>
      </c>
      <c r="AD42" s="73" t="s">
        <v>203</v>
      </c>
      <c r="AE42" s="33"/>
    </row>
    <row r="43" spans="1:31">
      <c r="A43" s="33" t="s">
        <v>4</v>
      </c>
      <c r="B43" s="33" t="s">
        <v>137</v>
      </c>
      <c r="C43" s="55" t="s">
        <v>76</v>
      </c>
      <c r="D43" s="67" t="s">
        <v>1347</v>
      </c>
      <c r="E43" s="67" t="s">
        <v>1347</v>
      </c>
      <c r="F43" s="13" t="s">
        <v>898</v>
      </c>
      <c r="G43" s="53" t="s">
        <v>1052</v>
      </c>
      <c r="H43" s="54"/>
      <c r="I43" s="55">
        <v>4.34</v>
      </c>
      <c r="J43" s="95" t="s">
        <v>184</v>
      </c>
      <c r="K43" s="55">
        <v>1E-3</v>
      </c>
      <c r="L43" s="57">
        <f t="shared" si="0"/>
        <v>4.3400000000000001E-3</v>
      </c>
      <c r="M43" s="33" t="s">
        <v>113</v>
      </c>
      <c r="N43" s="33" t="s">
        <v>113</v>
      </c>
      <c r="P43" s="56" t="s">
        <v>581</v>
      </c>
      <c r="Q43" s="216" t="s">
        <v>635</v>
      </c>
      <c r="R43" s="33" t="s">
        <v>219</v>
      </c>
      <c r="S43" s="55">
        <f t="shared" si="4"/>
        <v>4.3400000000000001E-3</v>
      </c>
      <c r="T43" s="55">
        <v>4.3400000000000001E-3</v>
      </c>
      <c r="U43" s="55">
        <v>6.5100000000000002E-3</v>
      </c>
      <c r="W43" s="55" t="s">
        <v>419</v>
      </c>
      <c r="Y43" s="53" t="s">
        <v>1052</v>
      </c>
      <c r="Z43" s="230" t="s">
        <v>235</v>
      </c>
      <c r="AA43" s="110"/>
      <c r="AB43" s="88" t="s">
        <v>229</v>
      </c>
      <c r="AD43" s="73"/>
      <c r="AE43" s="33"/>
    </row>
    <row r="44" spans="1:31" s="55" customFormat="1">
      <c r="A44" s="55" t="s">
        <v>85</v>
      </c>
      <c r="B44" s="55" t="s">
        <v>85</v>
      </c>
      <c r="C44" s="55" t="s">
        <v>1335</v>
      </c>
      <c r="D44" s="67" t="s">
        <v>85</v>
      </c>
      <c r="E44" s="67" t="s">
        <v>85</v>
      </c>
      <c r="F44" s="13" t="s">
        <v>1424</v>
      </c>
      <c r="G44" s="43" t="s">
        <v>1053</v>
      </c>
      <c r="H44" s="43"/>
      <c r="I44" s="13">
        <v>1000</v>
      </c>
      <c r="J44" s="95" t="s">
        <v>177</v>
      </c>
      <c r="K44" s="55">
        <v>9.9999999999999995E-7</v>
      </c>
      <c r="L44" s="57">
        <f t="shared" si="0"/>
        <v>1E-3</v>
      </c>
      <c r="M44" s="55" t="s">
        <v>113</v>
      </c>
      <c r="N44" s="33" t="s">
        <v>113</v>
      </c>
      <c r="P44" s="43" t="s">
        <v>587</v>
      </c>
      <c r="Q44" s="216" t="s">
        <v>636</v>
      </c>
      <c r="R44" s="55" t="s">
        <v>219</v>
      </c>
      <c r="S44" s="55">
        <f t="shared" si="4"/>
        <v>1E-3</v>
      </c>
      <c r="T44" s="55">
        <f xml:space="preserve"> L44/2</f>
        <v>5.0000000000000001E-4</v>
      </c>
      <c r="U44" s="55">
        <f>L44*2</f>
        <v>2E-3</v>
      </c>
      <c r="W44" s="55" t="s">
        <v>419</v>
      </c>
      <c r="Y44" s="43" t="s">
        <v>1053</v>
      </c>
      <c r="Z44" s="225" t="s">
        <v>230</v>
      </c>
      <c r="AA44" s="110"/>
      <c r="AB44" s="89" t="s">
        <v>222</v>
      </c>
      <c r="AC44" s="89"/>
      <c r="AD44" s="70"/>
    </row>
    <row r="45" spans="1:31" s="55" customFormat="1">
      <c r="A45" s="55" t="s">
        <v>85</v>
      </c>
      <c r="B45" s="55" t="s">
        <v>85</v>
      </c>
      <c r="C45" s="55" t="s">
        <v>1335</v>
      </c>
      <c r="D45" s="67" t="s">
        <v>85</v>
      </c>
      <c r="E45" s="67" t="s">
        <v>85</v>
      </c>
      <c r="F45" s="13" t="s">
        <v>1425</v>
      </c>
      <c r="G45" s="43" t="s">
        <v>1054</v>
      </c>
      <c r="H45" s="59"/>
      <c r="I45" s="13">
        <v>1000</v>
      </c>
      <c r="J45" s="95" t="s">
        <v>177</v>
      </c>
      <c r="K45" s="55">
        <v>9.9999999999999995E-7</v>
      </c>
      <c r="L45" s="57">
        <f t="shared" si="0"/>
        <v>1E-3</v>
      </c>
      <c r="M45" s="55" t="s">
        <v>113</v>
      </c>
      <c r="N45" s="33" t="s">
        <v>113</v>
      </c>
      <c r="P45" s="43" t="s">
        <v>587</v>
      </c>
      <c r="Q45" s="216" t="s">
        <v>637</v>
      </c>
      <c r="R45" s="55" t="s">
        <v>219</v>
      </c>
      <c r="S45" s="55">
        <f t="shared" si="4"/>
        <v>1E-3</v>
      </c>
      <c r="T45" s="55">
        <f xml:space="preserve"> L45/2</f>
        <v>5.0000000000000001E-4</v>
      </c>
      <c r="U45" s="55">
        <f>L45*2</f>
        <v>2E-3</v>
      </c>
      <c r="W45" s="55" t="s">
        <v>419</v>
      </c>
      <c r="Y45" s="43" t="s">
        <v>1054</v>
      </c>
      <c r="Z45" s="226" t="s">
        <v>236</v>
      </c>
      <c r="AA45" s="110"/>
      <c r="AB45" s="89" t="s">
        <v>224</v>
      </c>
      <c r="AC45" s="89"/>
      <c r="AD45" s="74"/>
    </row>
    <row r="46" spans="1:31" s="55" customFormat="1">
      <c r="A46" s="55" t="s">
        <v>85</v>
      </c>
      <c r="B46" s="55" t="s">
        <v>85</v>
      </c>
      <c r="C46" s="55" t="s">
        <v>1335</v>
      </c>
      <c r="D46" s="67" t="s">
        <v>85</v>
      </c>
      <c r="E46" s="67" t="s">
        <v>85</v>
      </c>
      <c r="F46" s="13" t="s">
        <v>1426</v>
      </c>
      <c r="G46" s="43" t="s">
        <v>1055</v>
      </c>
      <c r="H46" s="59"/>
      <c r="I46" s="60">
        <v>2000</v>
      </c>
      <c r="J46" s="95" t="s">
        <v>177</v>
      </c>
      <c r="K46" s="55">
        <v>9.9999999999999995E-7</v>
      </c>
      <c r="L46" s="57">
        <f t="shared" si="0"/>
        <v>2E-3</v>
      </c>
      <c r="M46" s="55" t="s">
        <v>113</v>
      </c>
      <c r="N46" s="33" t="s">
        <v>113</v>
      </c>
      <c r="P46" s="43" t="s">
        <v>587</v>
      </c>
      <c r="Q46" s="216" t="s">
        <v>638</v>
      </c>
      <c r="R46" s="55" t="s">
        <v>219</v>
      </c>
      <c r="S46" s="55">
        <f t="shared" si="4"/>
        <v>2E-3</v>
      </c>
      <c r="T46" s="55">
        <f xml:space="preserve"> L46/2</f>
        <v>1E-3</v>
      </c>
      <c r="U46" s="55">
        <f>L46*2</f>
        <v>4.0000000000000001E-3</v>
      </c>
      <c r="W46" s="55" t="s">
        <v>419</v>
      </c>
      <c r="Y46" s="43" t="s">
        <v>1055</v>
      </c>
      <c r="Z46" s="226" t="s">
        <v>232</v>
      </c>
      <c r="AA46" s="110"/>
      <c r="AB46" s="89" t="s">
        <v>221</v>
      </c>
      <c r="AC46" s="89"/>
      <c r="AD46" s="74"/>
    </row>
    <row r="47" spans="1:31" s="55" customFormat="1">
      <c r="A47" s="55" t="s">
        <v>85</v>
      </c>
      <c r="B47" s="55" t="s">
        <v>85</v>
      </c>
      <c r="C47" s="55" t="s">
        <v>1335</v>
      </c>
      <c r="D47" s="67" t="s">
        <v>85</v>
      </c>
      <c r="E47" s="67" t="s">
        <v>85</v>
      </c>
      <c r="F47" s="13" t="s">
        <v>1427</v>
      </c>
      <c r="G47" s="43" t="s">
        <v>1056</v>
      </c>
      <c r="H47" s="43"/>
      <c r="I47" s="13">
        <v>10000</v>
      </c>
      <c r="J47" s="95" t="s">
        <v>177</v>
      </c>
      <c r="K47" s="55">
        <v>9.9999999999999995E-7</v>
      </c>
      <c r="L47" s="57">
        <f t="shared" si="0"/>
        <v>0.01</v>
      </c>
      <c r="N47" s="33" t="s">
        <v>113</v>
      </c>
      <c r="P47" s="43" t="s">
        <v>586</v>
      </c>
      <c r="Q47" s="216" t="s">
        <v>639</v>
      </c>
      <c r="R47" s="55" t="s">
        <v>219</v>
      </c>
      <c r="S47" s="55">
        <f t="shared" si="4"/>
        <v>0.01</v>
      </c>
      <c r="T47" s="55">
        <f xml:space="preserve"> L47/2</f>
        <v>5.0000000000000001E-3</v>
      </c>
      <c r="U47" s="55">
        <f>L47*2</f>
        <v>0.02</v>
      </c>
      <c r="W47" s="55" t="s">
        <v>419</v>
      </c>
      <c r="Y47" s="43" t="s">
        <v>1056</v>
      </c>
      <c r="Z47" s="226" t="s">
        <v>232</v>
      </c>
      <c r="AA47" s="110"/>
      <c r="AB47" s="89" t="s">
        <v>221</v>
      </c>
      <c r="AC47" s="89"/>
      <c r="AD47" s="70"/>
    </row>
    <row r="48" spans="1:31" s="55" customFormat="1" ht="17.25" customHeight="1">
      <c r="A48" s="55" t="s">
        <v>85</v>
      </c>
      <c r="B48" s="55" t="s">
        <v>85</v>
      </c>
      <c r="C48" s="55" t="s">
        <v>1335</v>
      </c>
      <c r="D48" s="67" t="s">
        <v>85</v>
      </c>
      <c r="E48" s="67" t="s">
        <v>85</v>
      </c>
      <c r="F48" s="13" t="s">
        <v>1428</v>
      </c>
      <c r="G48" s="43" t="s">
        <v>1057</v>
      </c>
      <c r="H48" s="43">
        <v>1</v>
      </c>
      <c r="I48" s="13">
        <v>2500</v>
      </c>
      <c r="J48" s="95" t="s">
        <v>177</v>
      </c>
      <c r="K48" s="55">
        <v>9.9999999999999995E-7</v>
      </c>
      <c r="L48" s="57">
        <f xml:space="preserve"> I48*K48</f>
        <v>2.5000000000000001E-3</v>
      </c>
      <c r="M48" s="107"/>
      <c r="N48" s="33" t="s">
        <v>113</v>
      </c>
      <c r="O48" s="107"/>
      <c r="P48" s="43" t="s">
        <v>1141</v>
      </c>
      <c r="Q48" s="216" t="s">
        <v>640</v>
      </c>
      <c r="R48" s="55" t="s">
        <v>219</v>
      </c>
      <c r="S48" s="55">
        <f t="shared" si="4"/>
        <v>2.5000000000000001E-3</v>
      </c>
      <c r="T48" s="55">
        <f xml:space="preserve"> L48*0.8</f>
        <v>2E-3</v>
      </c>
      <c r="U48" s="55">
        <f>L48*1.2</f>
        <v>3.0000000000000001E-3</v>
      </c>
      <c r="W48" s="55" t="s">
        <v>218</v>
      </c>
      <c r="Y48" s="43" t="s">
        <v>1057</v>
      </c>
      <c r="Z48" s="226" t="s">
        <v>231</v>
      </c>
      <c r="AA48" s="110"/>
      <c r="AB48" s="89" t="s">
        <v>222</v>
      </c>
      <c r="AC48" s="89"/>
      <c r="AD48" s="70" t="s">
        <v>585</v>
      </c>
    </row>
    <row r="49" spans="1:31" s="55" customFormat="1">
      <c r="A49" s="55" t="s">
        <v>85</v>
      </c>
      <c r="B49" s="55" t="s">
        <v>85</v>
      </c>
      <c r="C49" s="55" t="s">
        <v>1335</v>
      </c>
      <c r="D49" s="67" t="s">
        <v>85</v>
      </c>
      <c r="E49" s="67" t="s">
        <v>85</v>
      </c>
      <c r="F49" s="13" t="s">
        <v>1237</v>
      </c>
      <c r="G49" s="43" t="s">
        <v>1058</v>
      </c>
      <c r="H49" s="43">
        <v>2</v>
      </c>
      <c r="I49" s="55">
        <v>2500</v>
      </c>
      <c r="J49" s="95" t="s">
        <v>177</v>
      </c>
      <c r="K49" s="55">
        <v>7.5500000000000006E-5</v>
      </c>
      <c r="L49" s="57">
        <f xml:space="preserve"> I49*K49</f>
        <v>0.18875</v>
      </c>
      <c r="N49" s="33" t="s">
        <v>113</v>
      </c>
      <c r="P49" s="43" t="s">
        <v>1141</v>
      </c>
      <c r="Q49" s="216" t="s">
        <v>641</v>
      </c>
      <c r="R49" s="55" t="s">
        <v>219</v>
      </c>
      <c r="S49" s="55">
        <f t="shared" si="4"/>
        <v>0.18875</v>
      </c>
      <c r="T49" s="55">
        <f xml:space="preserve"> L49*0.8</f>
        <v>0.15100000000000002</v>
      </c>
      <c r="U49" s="55">
        <f>L49*1.2</f>
        <v>0.22649999999999998</v>
      </c>
      <c r="W49" s="55" t="s">
        <v>218</v>
      </c>
      <c r="Y49" s="43" t="s">
        <v>1058</v>
      </c>
      <c r="Z49" s="226" t="s">
        <v>231</v>
      </c>
      <c r="AA49" s="110"/>
      <c r="AB49" s="89" t="s">
        <v>222</v>
      </c>
      <c r="AC49" s="89"/>
      <c r="AD49" s="70" t="s">
        <v>585</v>
      </c>
    </row>
    <row r="50" spans="1:31" s="55" customFormat="1">
      <c r="A50" s="55" t="s">
        <v>85</v>
      </c>
      <c r="B50" s="55" t="s">
        <v>85</v>
      </c>
      <c r="C50" s="55" t="s">
        <v>1335</v>
      </c>
      <c r="D50" s="67" t="s">
        <v>85</v>
      </c>
      <c r="E50" s="67" t="s">
        <v>85</v>
      </c>
      <c r="F50" s="13" t="s">
        <v>1435</v>
      </c>
      <c r="G50" s="43" t="s">
        <v>1059</v>
      </c>
      <c r="H50" s="43"/>
      <c r="I50" s="55">
        <v>6000</v>
      </c>
      <c r="J50" s="95" t="s">
        <v>177</v>
      </c>
      <c r="K50" s="55">
        <v>7.5500000000000006E-5</v>
      </c>
      <c r="L50" s="57">
        <f t="shared" si="0"/>
        <v>0.45300000000000001</v>
      </c>
      <c r="N50" s="33" t="s">
        <v>113</v>
      </c>
      <c r="P50" s="43" t="s">
        <v>586</v>
      </c>
      <c r="Q50" s="216" t="s">
        <v>642</v>
      </c>
      <c r="R50" s="55" t="s">
        <v>219</v>
      </c>
      <c r="S50" s="55">
        <f t="shared" si="4"/>
        <v>0.45300000000000001</v>
      </c>
      <c r="T50" s="55">
        <f xml:space="preserve"> L50*0.8</f>
        <v>0.36240000000000006</v>
      </c>
      <c r="U50" s="55">
        <f>L50*1.2</f>
        <v>0.54359999999999997</v>
      </c>
      <c r="W50" s="55" t="s">
        <v>218</v>
      </c>
      <c r="Y50" s="43" t="s">
        <v>1059</v>
      </c>
      <c r="Z50" s="226" t="s">
        <v>232</v>
      </c>
      <c r="AA50" s="110"/>
      <c r="AB50" s="89" t="s">
        <v>221</v>
      </c>
      <c r="AC50" s="89"/>
      <c r="AD50" s="70"/>
    </row>
    <row r="51" spans="1:31" s="55" customFormat="1">
      <c r="A51" s="55" t="s">
        <v>85</v>
      </c>
      <c r="B51" s="55" t="s">
        <v>85</v>
      </c>
      <c r="C51" s="55" t="s">
        <v>1335</v>
      </c>
      <c r="D51" s="67" t="s">
        <v>85</v>
      </c>
      <c r="E51" s="67" t="s">
        <v>85</v>
      </c>
      <c r="F51" s="13" t="s">
        <v>1239</v>
      </c>
      <c r="G51" s="43" t="s">
        <v>1060</v>
      </c>
      <c r="H51" s="43">
        <v>3</v>
      </c>
      <c r="I51" s="55">
        <v>150</v>
      </c>
      <c r="J51" s="95" t="s">
        <v>177</v>
      </c>
      <c r="K51" s="55">
        <v>7.5500000000000006E-5</v>
      </c>
      <c r="L51" s="57">
        <f t="shared" si="0"/>
        <v>1.1325E-2</v>
      </c>
      <c r="N51" s="33" t="s">
        <v>113</v>
      </c>
      <c r="P51" s="43" t="s">
        <v>588</v>
      </c>
      <c r="Q51" s="216" t="s">
        <v>643</v>
      </c>
      <c r="R51" s="55" t="s">
        <v>219</v>
      </c>
      <c r="S51" s="57">
        <f t="shared" si="4"/>
        <v>1.1325E-2</v>
      </c>
      <c r="T51" s="55">
        <f xml:space="preserve"> L51*0.8</f>
        <v>9.0600000000000003E-3</v>
      </c>
      <c r="U51" s="57">
        <f>L51*1.2</f>
        <v>1.359E-2</v>
      </c>
      <c r="V51" s="57"/>
      <c r="W51" s="55" t="s">
        <v>218</v>
      </c>
      <c r="X51" s="57"/>
      <c r="Y51" s="43" t="s">
        <v>1060</v>
      </c>
      <c r="Z51" s="226" t="s">
        <v>238</v>
      </c>
      <c r="AA51" s="110"/>
      <c r="AB51" s="108" t="s">
        <v>223</v>
      </c>
      <c r="AC51" s="108"/>
      <c r="AD51" s="70" t="s">
        <v>589</v>
      </c>
    </row>
    <row r="52" spans="1:31" s="55" customFormat="1">
      <c r="A52" s="55" t="s">
        <v>85</v>
      </c>
      <c r="B52" s="55" t="s">
        <v>85</v>
      </c>
      <c r="C52" s="55" t="s">
        <v>1335</v>
      </c>
      <c r="D52" s="67" t="s">
        <v>85</v>
      </c>
      <c r="E52" s="67" t="s">
        <v>85</v>
      </c>
      <c r="F52" s="13" t="s">
        <v>1245</v>
      </c>
      <c r="G52" s="43" t="s">
        <v>1061</v>
      </c>
      <c r="H52" s="43">
        <v>4</v>
      </c>
      <c r="I52" s="11">
        <v>850</v>
      </c>
      <c r="J52" s="95" t="s">
        <v>177</v>
      </c>
      <c r="K52" s="55">
        <v>7.5500000000000006E-5</v>
      </c>
      <c r="L52" s="57">
        <f t="shared" si="0"/>
        <v>6.417500000000001E-2</v>
      </c>
      <c r="N52" s="33" t="s">
        <v>113</v>
      </c>
      <c r="P52" s="43" t="s">
        <v>590</v>
      </c>
      <c r="Q52" s="216" t="s">
        <v>644</v>
      </c>
      <c r="R52" s="55" t="s">
        <v>219</v>
      </c>
      <c r="S52" s="57">
        <f t="shared" si="4"/>
        <v>6.417500000000001E-2</v>
      </c>
      <c r="T52" s="55">
        <f t="shared" ref="T52:T54" si="9" xml:space="preserve"> L52*0.8</f>
        <v>5.1340000000000011E-2</v>
      </c>
      <c r="U52" s="57">
        <f t="shared" ref="U52:U54" si="10">L52*1.2</f>
        <v>7.7010000000000009E-2</v>
      </c>
      <c r="V52" s="57"/>
      <c r="W52" s="55" t="s">
        <v>218</v>
      </c>
      <c r="X52" s="57"/>
      <c r="Y52" s="43" t="s">
        <v>1061</v>
      </c>
      <c r="Z52" s="225" t="s">
        <v>231</v>
      </c>
      <c r="AA52" s="110"/>
      <c r="AB52" s="89" t="s">
        <v>223</v>
      </c>
      <c r="AC52" s="89"/>
      <c r="AD52" s="70"/>
    </row>
    <row r="53" spans="1:31" s="55" customFormat="1">
      <c r="A53" s="55" t="s">
        <v>85</v>
      </c>
      <c r="B53" s="55" t="s">
        <v>85</v>
      </c>
      <c r="C53" s="55" t="s">
        <v>1335</v>
      </c>
      <c r="D53" s="67" t="s">
        <v>85</v>
      </c>
      <c r="E53" s="67" t="s">
        <v>85</v>
      </c>
      <c r="F53" s="13" t="s">
        <v>1246</v>
      </c>
      <c r="G53" s="43" t="s">
        <v>1062</v>
      </c>
      <c r="H53" s="43">
        <v>5</v>
      </c>
      <c r="I53" s="11">
        <v>480</v>
      </c>
      <c r="J53" s="95" t="s">
        <v>177</v>
      </c>
      <c r="K53" s="55">
        <v>9.8499999999999995E-5</v>
      </c>
      <c r="L53" s="57">
        <f t="shared" si="0"/>
        <v>4.7279999999999996E-2</v>
      </c>
      <c r="N53" s="33" t="s">
        <v>113</v>
      </c>
      <c r="P53" s="43" t="s">
        <v>590</v>
      </c>
      <c r="Q53" s="216" t="s">
        <v>645</v>
      </c>
      <c r="R53" s="55" t="s">
        <v>219</v>
      </c>
      <c r="S53" s="57">
        <f t="shared" si="4"/>
        <v>4.7279999999999996E-2</v>
      </c>
      <c r="T53" s="55">
        <f t="shared" si="9"/>
        <v>3.7823999999999997E-2</v>
      </c>
      <c r="U53" s="57">
        <f t="shared" si="10"/>
        <v>5.6735999999999995E-2</v>
      </c>
      <c r="V53" s="57"/>
      <c r="W53" s="55" t="s">
        <v>218</v>
      </c>
      <c r="X53" s="57"/>
      <c r="Y53" s="43" t="s">
        <v>1062</v>
      </c>
      <c r="Z53" s="226" t="s">
        <v>238</v>
      </c>
      <c r="AA53" s="110"/>
      <c r="AB53" s="108" t="s">
        <v>223</v>
      </c>
      <c r="AC53" s="108"/>
      <c r="AD53" s="70" t="s">
        <v>113</v>
      </c>
    </row>
    <row r="54" spans="1:31" s="55" customFormat="1">
      <c r="A54" s="55" t="s">
        <v>85</v>
      </c>
      <c r="B54" s="55" t="s">
        <v>85</v>
      </c>
      <c r="C54" s="55" t="s">
        <v>1335</v>
      </c>
      <c r="D54" s="67" t="s">
        <v>85</v>
      </c>
      <c r="E54" s="67" t="s">
        <v>85</v>
      </c>
      <c r="F54" s="13" t="s">
        <v>185</v>
      </c>
      <c r="G54" s="43" t="s">
        <v>1063</v>
      </c>
      <c r="H54" s="43">
        <v>6</v>
      </c>
      <c r="I54" s="11">
        <v>250</v>
      </c>
      <c r="J54" s="95" t="s">
        <v>177</v>
      </c>
      <c r="K54" s="55">
        <v>1.4100000000000001E-4</v>
      </c>
      <c r="L54" s="57">
        <f xml:space="preserve"> I54*K54</f>
        <v>3.5250000000000004E-2</v>
      </c>
      <c r="N54" s="33" t="s">
        <v>113</v>
      </c>
      <c r="P54" s="43" t="s">
        <v>590</v>
      </c>
      <c r="Q54" s="216" t="s">
        <v>646</v>
      </c>
      <c r="R54" s="55" t="s">
        <v>219</v>
      </c>
      <c r="S54" s="57">
        <f t="shared" si="4"/>
        <v>3.5250000000000004E-2</v>
      </c>
      <c r="T54" s="55">
        <f t="shared" si="9"/>
        <v>2.8200000000000003E-2</v>
      </c>
      <c r="U54" s="57">
        <f t="shared" si="10"/>
        <v>4.2300000000000004E-2</v>
      </c>
      <c r="V54" s="57"/>
      <c r="W54" s="55" t="s">
        <v>218</v>
      </c>
      <c r="X54" s="57"/>
      <c r="Y54" s="43" t="s">
        <v>1063</v>
      </c>
      <c r="Z54" s="226" t="s">
        <v>238</v>
      </c>
      <c r="AA54" s="110"/>
      <c r="AB54" s="108" t="s">
        <v>223</v>
      </c>
      <c r="AC54" s="108"/>
      <c r="AD54" s="70" t="s">
        <v>113</v>
      </c>
    </row>
    <row r="55" spans="1:31">
      <c r="F55" s="13"/>
      <c r="G55" s="43"/>
      <c r="H55" s="56"/>
      <c r="I55" s="11"/>
      <c r="J55" s="95"/>
      <c r="K55" s="55"/>
      <c r="L55" s="57"/>
      <c r="M55" s="57"/>
      <c r="N55" s="57"/>
      <c r="O55" s="57"/>
      <c r="P55" s="148"/>
      <c r="Q55" s="218"/>
      <c r="R55" s="57"/>
      <c r="S55" s="57"/>
      <c r="T55" s="57"/>
      <c r="U55" s="57"/>
      <c r="V55" s="57"/>
      <c r="W55" s="57"/>
      <c r="X55" s="57"/>
      <c r="Y55" s="148"/>
      <c r="Z55" s="227"/>
      <c r="AA55" s="92"/>
      <c r="AB55" s="92"/>
      <c r="AC55" s="92"/>
      <c r="AD55" s="73"/>
      <c r="AE55" s="33"/>
    </row>
    <row r="56" spans="1:31">
      <c r="F56" s="13"/>
      <c r="G56" s="43"/>
      <c r="H56" s="56"/>
      <c r="I56" s="11"/>
      <c r="J56" s="95"/>
      <c r="K56" s="55"/>
      <c r="L56" s="57"/>
      <c r="M56" s="57"/>
      <c r="N56" s="57"/>
      <c r="O56" s="57"/>
      <c r="P56" s="148"/>
      <c r="Q56" s="218"/>
      <c r="R56" s="57"/>
      <c r="S56" s="57"/>
      <c r="T56" s="57"/>
      <c r="U56" s="57"/>
      <c r="V56" s="57"/>
      <c r="W56" s="57"/>
      <c r="X56" s="57"/>
      <c r="Y56" s="148"/>
      <c r="Z56" s="227"/>
      <c r="AA56" s="92"/>
      <c r="AB56" s="92"/>
      <c r="AC56" s="92"/>
      <c r="AD56" s="73"/>
      <c r="AE56" s="33"/>
    </row>
  </sheetData>
  <conditionalFormatting sqref="I1:L1 Q1:Y1">
    <cfRule type="cellIs" dxfId="724" priority="1" operator="equal">
      <formula>"Elec"</formula>
    </cfRule>
    <cfRule type="cellIs" dxfId="723" priority="2" operator="equal">
      <formula>"Mech"</formula>
    </cfRule>
  </conditionalFormatting>
  <hyperlinks>
    <hyperlink ref="P18" r:id="rId1" location="bib74" display="https://www.sciencedirect.com/science/article/pii/S0039914022008293#bib74" xr:uid="{AAA9A062-E7D8-4645-BB6B-6FE03B8E433E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0EB21-F84D-494C-82F9-D83FF0CC193E}">
  <sheetPr>
    <tabColor rgb="FF00B050"/>
  </sheetPr>
  <dimension ref="A1:V13"/>
  <sheetViews>
    <sheetView zoomScaleNormal="100" workbookViewId="0">
      <selection activeCell="E24" sqref="E24"/>
    </sheetView>
  </sheetViews>
  <sheetFormatPr defaultColWidth="9.140625" defaultRowHeight="15"/>
  <cols>
    <col min="1" max="1" width="30.7109375" customWidth="1"/>
    <col min="2" max="2" width="34.5703125" bestFit="1" customWidth="1"/>
    <col min="3" max="3" width="23.28515625" customWidth="1"/>
    <col min="4" max="4" width="13.85546875" customWidth="1"/>
    <col min="5" max="5" width="11.85546875" customWidth="1"/>
    <col min="6" max="6" width="9.85546875" customWidth="1"/>
    <col min="7" max="7" width="14.140625" bestFit="1" customWidth="1"/>
    <col min="8" max="8" width="27.7109375" customWidth="1"/>
    <col min="9" max="9" width="7.28515625" bestFit="1" customWidth="1"/>
    <col min="10" max="10" width="13.28515625" customWidth="1"/>
    <col min="11" max="11" width="11.7109375" customWidth="1"/>
    <col min="12" max="12" width="11" customWidth="1"/>
    <col min="13" max="13" width="6" bestFit="1" customWidth="1"/>
    <col min="14" max="14" width="10.42578125" customWidth="1"/>
    <col min="15" max="15" width="16.42578125" customWidth="1"/>
    <col min="16" max="16" width="31.42578125" customWidth="1"/>
    <col min="17" max="17" width="11" customWidth="1"/>
    <col min="18" max="18" width="15.140625" customWidth="1"/>
    <col min="19" max="19" width="22.140625" customWidth="1"/>
    <col min="20" max="20" width="24.85546875" customWidth="1"/>
    <col min="21" max="21" width="73.85546875" customWidth="1"/>
    <col min="22" max="22" width="8" customWidth="1"/>
  </cols>
  <sheetData>
    <row r="1" spans="1:22" ht="30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 s="5" customFormat="1">
      <c r="A2" s="13" t="s">
        <v>34</v>
      </c>
      <c r="B2" s="13" t="s">
        <v>1384</v>
      </c>
      <c r="C2" s="63"/>
      <c r="D2" s="6">
        <v>2.3E-2</v>
      </c>
      <c r="E2" s="122" t="s">
        <v>6</v>
      </c>
      <c r="F2" s="5">
        <v>1E-3</v>
      </c>
      <c r="G2" s="61">
        <f t="shared" ref="G2:G5" si="0" xml:space="preserve"> D2*F2</f>
        <v>2.3E-5</v>
      </c>
      <c r="H2" s="5" t="s">
        <v>1402</v>
      </c>
      <c r="I2" s="5" t="s">
        <v>219</v>
      </c>
      <c r="J2" s="61">
        <f t="shared" ref="J2:J5" si="1">G2</f>
        <v>2.3E-5</v>
      </c>
      <c r="K2" s="61"/>
      <c r="L2" s="61"/>
      <c r="N2" s="5" t="s">
        <v>241</v>
      </c>
      <c r="P2" s="13" t="s">
        <v>1384</v>
      </c>
      <c r="T2" s="55"/>
      <c r="U2" s="55" t="s">
        <v>262</v>
      </c>
      <c r="V2" s="55" t="s">
        <v>221</v>
      </c>
    </row>
    <row r="3" spans="1:22" s="5" customFormat="1">
      <c r="A3" s="13" t="s">
        <v>1386</v>
      </c>
      <c r="B3" s="13" t="s">
        <v>1396</v>
      </c>
      <c r="C3" s="37"/>
      <c r="D3" s="6">
        <v>2.3E-2</v>
      </c>
      <c r="E3" s="122" t="s">
        <v>6</v>
      </c>
      <c r="F3" s="5">
        <v>1E-3</v>
      </c>
      <c r="G3" s="61">
        <f xml:space="preserve"> D3*F3</f>
        <v>2.3E-5</v>
      </c>
      <c r="H3" s="5" t="s">
        <v>1405</v>
      </c>
      <c r="I3" s="5" t="s">
        <v>219</v>
      </c>
      <c r="J3" s="61">
        <f>G3</f>
        <v>2.3E-5</v>
      </c>
      <c r="K3" s="61"/>
      <c r="L3" s="61"/>
      <c r="N3" s="5" t="s">
        <v>241</v>
      </c>
      <c r="P3" s="13" t="s">
        <v>1396</v>
      </c>
      <c r="T3" s="55"/>
      <c r="U3" s="39" t="s">
        <v>243</v>
      </c>
      <c r="V3" s="55" t="s">
        <v>221</v>
      </c>
    </row>
    <row r="4" spans="1:22" s="5" customFormat="1">
      <c r="A4" s="13" t="s">
        <v>1387</v>
      </c>
      <c r="B4" s="13" t="s">
        <v>1397</v>
      </c>
      <c r="C4" s="37"/>
      <c r="D4" s="6">
        <v>2.3E-2</v>
      </c>
      <c r="E4" s="122" t="s">
        <v>6</v>
      </c>
      <c r="F4" s="5">
        <v>1E-3</v>
      </c>
      <c r="G4" s="61">
        <f xml:space="preserve"> D4*F4</f>
        <v>2.3E-5</v>
      </c>
      <c r="H4" s="5" t="s">
        <v>1406</v>
      </c>
      <c r="I4" s="5" t="s">
        <v>219</v>
      </c>
      <c r="J4" s="61">
        <f>G4</f>
        <v>2.3E-5</v>
      </c>
      <c r="K4" s="61"/>
      <c r="L4" s="61"/>
      <c r="N4" s="5" t="s">
        <v>241</v>
      </c>
      <c r="P4" s="13" t="s">
        <v>1397</v>
      </c>
      <c r="T4" s="55"/>
      <c r="U4" s="39" t="s">
        <v>470</v>
      </c>
      <c r="V4" s="55" t="s">
        <v>221</v>
      </c>
    </row>
    <row r="5" spans="1:22" s="5" customFormat="1">
      <c r="A5" s="13" t="s">
        <v>36</v>
      </c>
      <c r="B5" s="13" t="s">
        <v>1385</v>
      </c>
      <c r="C5" s="37"/>
      <c r="D5" s="6">
        <v>0.31</v>
      </c>
      <c r="E5" s="122" t="s">
        <v>6</v>
      </c>
      <c r="F5" s="5">
        <v>1E-3</v>
      </c>
      <c r="G5" s="61">
        <f t="shared" si="0"/>
        <v>3.1E-4</v>
      </c>
      <c r="H5" s="5" t="s">
        <v>1403</v>
      </c>
      <c r="I5" s="5" t="s">
        <v>219</v>
      </c>
      <c r="J5" s="61">
        <f t="shared" si="1"/>
        <v>3.1E-4</v>
      </c>
      <c r="K5" s="61"/>
      <c r="L5" s="61"/>
      <c r="N5" s="5" t="s">
        <v>241</v>
      </c>
      <c r="P5" s="13" t="s">
        <v>1385</v>
      </c>
      <c r="T5" s="55"/>
      <c r="U5" s="127" t="s">
        <v>735</v>
      </c>
      <c r="V5" s="5" t="s">
        <v>221</v>
      </c>
    </row>
    <row r="6" spans="1:22" s="5" customFormat="1">
      <c r="A6" s="13" t="s">
        <v>1388</v>
      </c>
      <c r="B6" s="13" t="s">
        <v>1398</v>
      </c>
      <c r="C6" s="37"/>
      <c r="D6" s="6">
        <v>0.31</v>
      </c>
      <c r="E6" s="122" t="s">
        <v>6</v>
      </c>
      <c r="F6" s="5">
        <v>1E-3</v>
      </c>
      <c r="G6" s="61">
        <f t="shared" ref="G6" si="2" xml:space="preserve"> D6*F6</f>
        <v>3.1E-4</v>
      </c>
      <c r="H6" s="5" t="s">
        <v>1407</v>
      </c>
      <c r="I6" s="5" t="s">
        <v>219</v>
      </c>
      <c r="J6" s="61">
        <f t="shared" ref="J6" si="3">G6</f>
        <v>3.1E-4</v>
      </c>
      <c r="K6" s="61"/>
      <c r="L6" s="61"/>
      <c r="N6" s="5" t="s">
        <v>241</v>
      </c>
      <c r="P6" s="13" t="s">
        <v>1398</v>
      </c>
      <c r="T6" s="55"/>
      <c r="U6" s="39" t="s">
        <v>240</v>
      </c>
      <c r="V6" s="5" t="s">
        <v>221</v>
      </c>
    </row>
    <row r="7" spans="1:22" s="5" customFormat="1">
      <c r="A7" s="35" t="s">
        <v>1389</v>
      </c>
      <c r="B7" s="35" t="s">
        <v>1399</v>
      </c>
      <c r="C7" s="37"/>
      <c r="D7" s="99">
        <v>0.1</v>
      </c>
      <c r="E7" s="122" t="s">
        <v>6</v>
      </c>
      <c r="F7" s="205">
        <v>1E-3</v>
      </c>
      <c r="G7" s="61">
        <f xml:space="preserve"> D7*F7</f>
        <v>1E-4</v>
      </c>
      <c r="H7" s="5" t="s">
        <v>1408</v>
      </c>
      <c r="I7" s="5" t="s">
        <v>219</v>
      </c>
      <c r="J7" s="61">
        <f>G7</f>
        <v>1E-4</v>
      </c>
      <c r="K7" s="61">
        <f t="shared" ref="K7:K11" si="4" xml:space="preserve"> J7/2</f>
        <v>5.0000000000000002E-5</v>
      </c>
      <c r="L7" s="61">
        <f t="shared" ref="L7:L11" si="5" xml:space="preserve"> J7*2</f>
        <v>2.0000000000000001E-4</v>
      </c>
      <c r="N7" s="5" t="s">
        <v>218</v>
      </c>
      <c r="P7" s="35" t="s">
        <v>1399</v>
      </c>
      <c r="T7" s="55"/>
      <c r="U7" s="39" t="s">
        <v>719</v>
      </c>
      <c r="V7" s="55" t="s">
        <v>222</v>
      </c>
    </row>
    <row r="8" spans="1:22" s="5" customFormat="1">
      <c r="A8" s="35" t="s">
        <v>1391</v>
      </c>
      <c r="B8" s="35" t="s">
        <v>1400</v>
      </c>
      <c r="C8" s="37"/>
      <c r="D8" s="99">
        <v>0.1</v>
      </c>
      <c r="E8" s="122" t="s">
        <v>6</v>
      </c>
      <c r="F8" s="205">
        <v>1E-3</v>
      </c>
      <c r="G8" s="61">
        <f xml:space="preserve"> D8*F8</f>
        <v>1E-4</v>
      </c>
      <c r="H8" s="5" t="s">
        <v>1404</v>
      </c>
      <c r="I8" s="5" t="s">
        <v>219</v>
      </c>
      <c r="J8" s="61">
        <f>G8</f>
        <v>1E-4</v>
      </c>
      <c r="K8" s="61">
        <f t="shared" si="4"/>
        <v>5.0000000000000002E-5</v>
      </c>
      <c r="L8" s="61">
        <f t="shared" si="5"/>
        <v>2.0000000000000001E-4</v>
      </c>
      <c r="N8" s="5" t="s">
        <v>218</v>
      </c>
      <c r="P8" s="35" t="s">
        <v>1400</v>
      </c>
      <c r="T8" s="55"/>
      <c r="U8" s="127" t="s">
        <v>233</v>
      </c>
      <c r="V8" s="55" t="s">
        <v>221</v>
      </c>
    </row>
    <row r="9" spans="1:22" s="5" customFormat="1">
      <c r="A9" s="35" t="s">
        <v>1390</v>
      </c>
      <c r="B9" s="35" t="s">
        <v>1401</v>
      </c>
      <c r="C9" s="37"/>
      <c r="D9" s="99">
        <v>0.16600000000000001</v>
      </c>
      <c r="E9" s="122" t="s">
        <v>6</v>
      </c>
      <c r="F9" s="205">
        <v>1E-3</v>
      </c>
      <c r="G9" s="61">
        <f xml:space="preserve"> D9*F9</f>
        <v>1.6600000000000002E-4</v>
      </c>
      <c r="H9" s="5" t="s">
        <v>1409</v>
      </c>
      <c r="I9" s="5" t="s">
        <v>219</v>
      </c>
      <c r="J9" s="61">
        <f>G9</f>
        <v>1.6600000000000002E-4</v>
      </c>
      <c r="K9" s="61">
        <f t="shared" si="4"/>
        <v>8.3000000000000012E-5</v>
      </c>
      <c r="L9" s="61">
        <f t="shared" si="5"/>
        <v>3.3200000000000005E-4</v>
      </c>
      <c r="N9" s="5" t="s">
        <v>218</v>
      </c>
      <c r="P9" s="35" t="s">
        <v>1401</v>
      </c>
      <c r="T9" s="55"/>
      <c r="U9" s="57" t="s">
        <v>237</v>
      </c>
      <c r="V9" s="55" t="s">
        <v>222</v>
      </c>
    </row>
    <row r="10" spans="1:22" s="5" customFormat="1">
      <c r="A10" s="35" t="s">
        <v>1394</v>
      </c>
      <c r="B10" s="35" t="s">
        <v>1457</v>
      </c>
      <c r="C10" s="63"/>
      <c r="D10" s="139">
        <v>7.3999999999999996E-2</v>
      </c>
      <c r="E10" s="122" t="s">
        <v>6</v>
      </c>
      <c r="F10" s="205">
        <v>1E-3</v>
      </c>
      <c r="G10" s="5">
        <f t="shared" ref="G10:G11" si="6" xml:space="preserve"> D10*F10</f>
        <v>7.3999999999999996E-5</v>
      </c>
      <c r="H10" s="5" t="s">
        <v>1410</v>
      </c>
      <c r="I10" s="5" t="s">
        <v>219</v>
      </c>
      <c r="J10" s="5">
        <f>G10</f>
        <v>7.3999999999999996E-5</v>
      </c>
      <c r="K10" s="61">
        <f t="shared" si="4"/>
        <v>3.6999999999999998E-5</v>
      </c>
      <c r="L10" s="61">
        <f t="shared" si="5"/>
        <v>1.4799999999999999E-4</v>
      </c>
      <c r="N10" s="5" t="s">
        <v>218</v>
      </c>
      <c r="P10" s="35" t="s">
        <v>1457</v>
      </c>
      <c r="U10" s="39" t="s">
        <v>735</v>
      </c>
      <c r="V10" s="5" t="s">
        <v>221</v>
      </c>
    </row>
    <row r="11" spans="1:22" s="5" customFormat="1">
      <c r="A11" s="36" t="s">
        <v>1395</v>
      </c>
      <c r="B11" s="36" t="s">
        <v>1458</v>
      </c>
      <c r="C11" s="63"/>
      <c r="D11" s="139">
        <v>7.3999999999999996E-2</v>
      </c>
      <c r="E11" s="122" t="s">
        <v>6</v>
      </c>
      <c r="F11" s="205">
        <v>1E-3</v>
      </c>
      <c r="G11" s="5">
        <f t="shared" si="6"/>
        <v>7.3999999999999996E-5</v>
      </c>
      <c r="H11" s="5" t="s">
        <v>1411</v>
      </c>
      <c r="I11" s="5" t="s">
        <v>219</v>
      </c>
      <c r="J11" s="5">
        <f>G11</f>
        <v>7.3999999999999996E-5</v>
      </c>
      <c r="K11" s="61">
        <f t="shared" si="4"/>
        <v>3.6999999999999998E-5</v>
      </c>
      <c r="L11" s="61">
        <f t="shared" si="5"/>
        <v>1.4799999999999999E-4</v>
      </c>
      <c r="N11" s="5" t="s">
        <v>218</v>
      </c>
      <c r="P11" s="36" t="s">
        <v>1458</v>
      </c>
      <c r="U11" s="127" t="s">
        <v>783</v>
      </c>
      <c r="V11" s="5" t="s">
        <v>221</v>
      </c>
    </row>
    <row r="12" spans="1:2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>
      <c r="A13" s="97"/>
    </row>
  </sheetData>
  <conditionalFormatting sqref="D1:R1">
    <cfRule type="cellIs" dxfId="466" priority="1" operator="equal">
      <formula>"Elec"</formula>
    </cfRule>
    <cfRule type="cellIs" dxfId="465" priority="2" operator="equal">
      <formula>"Mech"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74DB3-A27C-4E37-A17D-C66219C4FC92}">
  <sheetPr>
    <tabColor rgb="FF00B050"/>
  </sheetPr>
  <dimension ref="A1:V13"/>
  <sheetViews>
    <sheetView zoomScaleNormal="85" workbookViewId="0">
      <selection activeCell="D9" sqref="D9"/>
    </sheetView>
  </sheetViews>
  <sheetFormatPr defaultColWidth="9.140625" defaultRowHeight="15"/>
  <cols>
    <col min="1" max="1" width="30.7109375" customWidth="1"/>
    <col min="2" max="2" width="34.5703125" bestFit="1" customWidth="1"/>
    <col min="3" max="3" width="23.28515625" customWidth="1"/>
    <col min="4" max="4" width="13.85546875" customWidth="1"/>
    <col min="5" max="5" width="11.85546875" customWidth="1"/>
    <col min="6" max="6" width="9.85546875" customWidth="1"/>
    <col min="7" max="7" width="14.140625" bestFit="1" customWidth="1"/>
    <col min="8" max="8" width="27.7109375" customWidth="1"/>
    <col min="9" max="9" width="7.28515625" bestFit="1" customWidth="1"/>
    <col min="10" max="10" width="13.28515625" customWidth="1"/>
    <col min="11" max="11" width="11.7109375" customWidth="1"/>
    <col min="12" max="12" width="11" customWidth="1"/>
    <col min="13" max="13" width="6" bestFit="1" customWidth="1"/>
    <col min="14" max="14" width="10.42578125" customWidth="1"/>
    <col min="15" max="15" width="16.42578125" customWidth="1"/>
    <col min="16" max="16" width="31.42578125" customWidth="1"/>
    <col min="17" max="17" width="11" customWidth="1"/>
    <col min="18" max="18" width="15.140625" customWidth="1"/>
    <col min="19" max="19" width="22.140625" customWidth="1"/>
    <col min="20" max="20" width="24.85546875" customWidth="1"/>
    <col min="21" max="21" width="73.85546875" customWidth="1"/>
    <col min="22" max="22" width="8" customWidth="1"/>
  </cols>
  <sheetData>
    <row r="1" spans="1:22" ht="30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 ht="16.5">
      <c r="A2" t="s">
        <v>1328</v>
      </c>
      <c r="B2" t="s">
        <v>1326</v>
      </c>
      <c r="C2" s="63"/>
      <c r="D2" s="64">
        <v>8.5000000000000006E-2</v>
      </c>
      <c r="E2" s="10" t="s">
        <v>6</v>
      </c>
      <c r="F2">
        <v>1E-3</v>
      </c>
      <c r="G2" s="49">
        <f t="shared" ref="G2" si="0" xml:space="preserve"> D2*F2</f>
        <v>8.5000000000000006E-5</v>
      </c>
      <c r="H2" t="s">
        <v>1324</v>
      </c>
      <c r="I2" t="s">
        <v>219</v>
      </c>
      <c r="J2" s="49">
        <f t="shared" ref="J2" si="1">G2</f>
        <v>8.5000000000000006E-5</v>
      </c>
      <c r="K2" s="49"/>
      <c r="L2" s="49"/>
      <c r="N2" t="s">
        <v>241</v>
      </c>
      <c r="O2" s="5"/>
      <c r="P2" t="s">
        <v>1326</v>
      </c>
      <c r="T2" s="33"/>
      <c r="U2" s="15" t="s">
        <v>426</v>
      </c>
      <c r="V2" s="33" t="s">
        <v>221</v>
      </c>
    </row>
    <row r="3" spans="1:22" ht="16.5">
      <c r="A3" s="35" t="s">
        <v>1329</v>
      </c>
      <c r="B3" s="35" t="s">
        <v>1327</v>
      </c>
      <c r="C3" s="37"/>
      <c r="D3" s="64">
        <v>8.5000000000000006E-2</v>
      </c>
      <c r="E3" s="10" t="s">
        <v>6</v>
      </c>
      <c r="F3">
        <v>1E-3</v>
      </c>
      <c r="G3" s="49">
        <f t="shared" ref="G3" si="2" xml:space="preserve"> D3*F3</f>
        <v>8.5000000000000006E-5</v>
      </c>
      <c r="H3" t="s">
        <v>1325</v>
      </c>
      <c r="I3" t="s">
        <v>219</v>
      </c>
      <c r="J3" s="49">
        <f t="shared" ref="J3" si="3">G3</f>
        <v>8.5000000000000006E-5</v>
      </c>
      <c r="K3" s="49"/>
      <c r="L3" s="49"/>
      <c r="N3" t="s">
        <v>241</v>
      </c>
      <c r="O3" s="5"/>
      <c r="P3" s="35" t="s">
        <v>1327</v>
      </c>
      <c r="T3" s="33"/>
      <c r="U3" s="15" t="s">
        <v>240</v>
      </c>
      <c r="V3" s="33" t="s">
        <v>221</v>
      </c>
    </row>
    <row r="4" spans="1:22">
      <c r="A4" s="35" t="s">
        <v>1364</v>
      </c>
      <c r="B4" s="35" t="s">
        <v>1371</v>
      </c>
      <c r="C4" s="37"/>
      <c r="D4" s="98">
        <v>0.2</v>
      </c>
      <c r="E4" s="10" t="s">
        <v>6</v>
      </c>
      <c r="F4" s="198">
        <v>1E-3</v>
      </c>
      <c r="G4" s="49">
        <f t="shared" ref="G4:G11" si="4" xml:space="preserve"> D4*F4</f>
        <v>2.0000000000000001E-4</v>
      </c>
      <c r="H4" t="s">
        <v>1362</v>
      </c>
      <c r="I4" t="s">
        <v>219</v>
      </c>
      <c r="J4" s="49">
        <f t="shared" ref="J4:J11" si="5">G4</f>
        <v>2.0000000000000001E-4</v>
      </c>
      <c r="K4" s="49"/>
      <c r="L4" s="49"/>
      <c r="N4" t="s">
        <v>241</v>
      </c>
      <c r="O4" s="5"/>
      <c r="P4" s="35" t="s">
        <v>1371</v>
      </c>
      <c r="T4" s="33"/>
      <c r="U4" s="45" t="s">
        <v>721</v>
      </c>
      <c r="V4" s="33" t="s">
        <v>221</v>
      </c>
    </row>
    <row r="5" spans="1:22">
      <c r="A5" s="35" t="s">
        <v>1365</v>
      </c>
      <c r="B5" s="35" t="s">
        <v>1372</v>
      </c>
      <c r="C5" s="37"/>
      <c r="D5" s="98">
        <v>0.2</v>
      </c>
      <c r="E5" s="10" t="s">
        <v>6</v>
      </c>
      <c r="F5" s="198">
        <v>1E-3</v>
      </c>
      <c r="G5" s="49">
        <f t="shared" si="4"/>
        <v>2.0000000000000001E-4</v>
      </c>
      <c r="H5" t="s">
        <v>1363</v>
      </c>
      <c r="I5" t="s">
        <v>219</v>
      </c>
      <c r="J5" s="49">
        <f t="shared" si="5"/>
        <v>2.0000000000000001E-4</v>
      </c>
      <c r="K5" s="49"/>
      <c r="L5" s="49"/>
      <c r="N5" t="s">
        <v>241</v>
      </c>
      <c r="O5" s="5"/>
      <c r="P5" s="35" t="s">
        <v>1372</v>
      </c>
      <c r="T5" s="33"/>
      <c r="U5" s="23" t="s">
        <v>240</v>
      </c>
      <c r="V5" s="33" t="s">
        <v>221</v>
      </c>
    </row>
    <row r="6" spans="1:22">
      <c r="A6" s="35" t="s">
        <v>1369</v>
      </c>
      <c r="B6" s="35" t="s">
        <v>1373</v>
      </c>
      <c r="C6" s="37"/>
      <c r="D6" s="98">
        <v>0.13400000000000001</v>
      </c>
      <c r="E6" s="10" t="s">
        <v>6</v>
      </c>
      <c r="F6" s="198">
        <v>1E-3</v>
      </c>
      <c r="G6" s="49">
        <f t="shared" si="4"/>
        <v>1.34E-4</v>
      </c>
      <c r="H6" t="s">
        <v>1378</v>
      </c>
      <c r="I6" t="s">
        <v>219</v>
      </c>
      <c r="J6" s="49">
        <f t="shared" si="5"/>
        <v>1.34E-4</v>
      </c>
      <c r="K6" s="49"/>
      <c r="L6" s="49"/>
      <c r="N6" t="s">
        <v>241</v>
      </c>
      <c r="O6" s="5"/>
      <c r="P6" s="35" t="s">
        <v>1373</v>
      </c>
      <c r="T6" s="33"/>
      <c r="U6" s="127" t="s">
        <v>233</v>
      </c>
      <c r="V6" s="33" t="s">
        <v>221</v>
      </c>
    </row>
    <row r="7" spans="1:22">
      <c r="A7" s="35" t="s">
        <v>1392</v>
      </c>
      <c r="B7" s="35" t="s">
        <v>1393</v>
      </c>
      <c r="C7" s="37"/>
      <c r="D7" s="98">
        <v>0.13</v>
      </c>
      <c r="E7" s="10" t="s">
        <v>6</v>
      </c>
      <c r="F7" s="198">
        <v>1E-3</v>
      </c>
      <c r="G7" s="49">
        <f t="shared" si="4"/>
        <v>1.3000000000000002E-4</v>
      </c>
      <c r="H7" t="s">
        <v>1379</v>
      </c>
      <c r="I7" t="s">
        <v>219</v>
      </c>
      <c r="J7" s="49">
        <f t="shared" si="5"/>
        <v>1.3000000000000002E-4</v>
      </c>
      <c r="K7" s="49"/>
      <c r="L7" s="49"/>
      <c r="N7" t="s">
        <v>241</v>
      </c>
      <c r="O7" s="5"/>
      <c r="P7" s="35" t="s">
        <v>1393</v>
      </c>
      <c r="T7" s="33"/>
      <c r="U7" s="39" t="s">
        <v>719</v>
      </c>
      <c r="V7" s="33" t="s">
        <v>222</v>
      </c>
    </row>
    <row r="8" spans="1:22">
      <c r="A8" s="35" t="s">
        <v>1370</v>
      </c>
      <c r="B8" s="35" t="s">
        <v>1374</v>
      </c>
      <c r="C8" s="37"/>
      <c r="D8" s="98">
        <v>0.16600000000000001</v>
      </c>
      <c r="E8" s="10" t="s">
        <v>6</v>
      </c>
      <c r="F8" s="198">
        <v>1E-3</v>
      </c>
      <c r="G8" s="49">
        <f t="shared" si="4"/>
        <v>1.6600000000000002E-4</v>
      </c>
      <c r="H8" t="s">
        <v>1380</v>
      </c>
      <c r="I8" t="s">
        <v>219</v>
      </c>
      <c r="J8" s="49">
        <f t="shared" si="5"/>
        <v>1.6600000000000002E-4</v>
      </c>
      <c r="K8" s="49"/>
      <c r="L8" s="49"/>
      <c r="N8" t="s">
        <v>241</v>
      </c>
      <c r="O8" s="5"/>
      <c r="P8" s="35" t="s">
        <v>1374</v>
      </c>
      <c r="T8" s="33"/>
      <c r="U8" s="57" t="s">
        <v>237</v>
      </c>
      <c r="V8" s="33" t="s">
        <v>222</v>
      </c>
    </row>
    <row r="9" spans="1:22">
      <c r="A9" s="35" t="s">
        <v>1366</v>
      </c>
      <c r="B9" s="35" t="s">
        <v>1375</v>
      </c>
      <c r="C9" s="37"/>
      <c r="D9">
        <v>5.13E-5</v>
      </c>
      <c r="E9" s="10" t="s">
        <v>6</v>
      </c>
      <c r="F9" s="198">
        <v>1E-3</v>
      </c>
      <c r="G9" s="49">
        <f t="shared" si="4"/>
        <v>5.1300000000000003E-8</v>
      </c>
      <c r="H9" t="s">
        <v>1381</v>
      </c>
      <c r="I9" t="s">
        <v>219</v>
      </c>
      <c r="J9" s="49">
        <f t="shared" si="5"/>
        <v>5.1300000000000003E-8</v>
      </c>
      <c r="K9">
        <v>1.9000000000000001E-8</v>
      </c>
      <c r="L9">
        <v>9.6200000000000001E-8</v>
      </c>
      <c r="N9" t="s">
        <v>419</v>
      </c>
      <c r="O9" s="5"/>
      <c r="P9" s="35" t="s">
        <v>1375</v>
      </c>
      <c r="T9" s="33"/>
      <c r="U9" s="45" t="s">
        <v>415</v>
      </c>
      <c r="V9" s="33" t="s">
        <v>221</v>
      </c>
    </row>
    <row r="10" spans="1:22">
      <c r="A10" s="35" t="s">
        <v>1367</v>
      </c>
      <c r="B10" s="35" t="s">
        <v>1376</v>
      </c>
      <c r="C10" s="37"/>
      <c r="D10">
        <v>5.0000000000000001E-3</v>
      </c>
      <c r="E10" s="10" t="s">
        <v>6</v>
      </c>
      <c r="F10" s="198">
        <v>1E-3</v>
      </c>
      <c r="G10" s="49">
        <f t="shared" si="4"/>
        <v>5.0000000000000004E-6</v>
      </c>
      <c r="H10" t="s">
        <v>1382</v>
      </c>
      <c r="I10" t="s">
        <v>219</v>
      </c>
      <c r="J10" s="49">
        <f t="shared" si="5"/>
        <v>5.0000000000000004E-6</v>
      </c>
      <c r="K10" s="49">
        <v>3.8E-6</v>
      </c>
      <c r="L10" s="49">
        <v>6.2999999999999998E-6</v>
      </c>
      <c r="N10" t="s">
        <v>419</v>
      </c>
      <c r="O10" s="5"/>
      <c r="P10" s="35" t="s">
        <v>1376</v>
      </c>
      <c r="T10" s="33"/>
      <c r="U10" s="22" t="s">
        <v>280</v>
      </c>
      <c r="V10" s="33" t="s">
        <v>221</v>
      </c>
    </row>
    <row r="11" spans="1:22">
      <c r="A11" s="35" t="s">
        <v>1368</v>
      </c>
      <c r="B11" s="35" t="s">
        <v>1377</v>
      </c>
      <c r="C11" s="37"/>
      <c r="D11">
        <v>3.0000000000000001E-5</v>
      </c>
      <c r="E11" s="10" t="s">
        <v>6</v>
      </c>
      <c r="F11" s="198">
        <v>1E-3</v>
      </c>
      <c r="G11" s="49">
        <f t="shared" si="4"/>
        <v>3.0000000000000004E-8</v>
      </c>
      <c r="H11" t="s">
        <v>1436</v>
      </c>
      <c r="I11" t="s">
        <v>219</v>
      </c>
      <c r="J11" s="49">
        <f t="shared" si="5"/>
        <v>3.0000000000000004E-8</v>
      </c>
      <c r="K11">
        <v>4.3999999999999997E-9</v>
      </c>
      <c r="L11">
        <v>7.4000000000000001E-8</v>
      </c>
      <c r="N11" t="s">
        <v>419</v>
      </c>
      <c r="O11" s="5"/>
      <c r="P11" s="35" t="s">
        <v>1377</v>
      </c>
      <c r="T11" s="33"/>
      <c r="U11" s="23" t="s">
        <v>327</v>
      </c>
      <c r="V11" s="33" t="s">
        <v>221</v>
      </c>
    </row>
    <row r="12" spans="1:2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>
      <c r="A13" s="97"/>
    </row>
  </sheetData>
  <conditionalFormatting sqref="D1:R1">
    <cfRule type="cellIs" dxfId="439" priority="1" operator="equal">
      <formula>"Elec"</formula>
    </cfRule>
    <cfRule type="cellIs" dxfId="438" priority="2" operator="equal">
      <formula>"Mech"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791C-DB93-40C8-8E9D-819AC1FDE241}">
  <sheetPr>
    <tabColor rgb="FF00B050"/>
  </sheetPr>
  <dimension ref="A1:V5"/>
  <sheetViews>
    <sheetView topLeftCell="C1" zoomScale="95" workbookViewId="0">
      <selection activeCell="G6" sqref="G6"/>
    </sheetView>
  </sheetViews>
  <sheetFormatPr defaultColWidth="9.140625" defaultRowHeight="15"/>
  <cols>
    <col min="1" max="1" width="30.7109375" customWidth="1"/>
    <col min="2" max="2" width="29.7109375" customWidth="1"/>
    <col min="3" max="3" width="23.28515625" customWidth="1"/>
    <col min="4" max="4" width="13.85546875" customWidth="1"/>
    <col min="5" max="5" width="6.7109375" bestFit="1" customWidth="1"/>
    <col min="6" max="6" width="9.85546875" customWidth="1"/>
    <col min="7" max="7" width="14.140625" bestFit="1" customWidth="1"/>
    <col min="8" max="8" width="27.7109375" customWidth="1"/>
    <col min="9" max="9" width="7.28515625" bestFit="1" customWidth="1"/>
    <col min="10" max="10" width="9.28515625" bestFit="1" customWidth="1"/>
    <col min="11" max="11" width="9.85546875" bestFit="1" customWidth="1"/>
    <col min="12" max="12" width="8.5703125" bestFit="1" customWidth="1"/>
    <col min="13" max="13" width="6" bestFit="1" customWidth="1"/>
    <col min="14" max="14" width="10.42578125" customWidth="1"/>
    <col min="15" max="15" width="16.42578125" customWidth="1"/>
    <col min="16" max="16" width="28.5703125" customWidth="1"/>
    <col min="17" max="17" width="11" customWidth="1"/>
    <col min="18" max="18" width="15.140625" customWidth="1"/>
    <col min="19" max="19" width="22.140625" customWidth="1"/>
    <col min="20" max="20" width="24.85546875" customWidth="1"/>
    <col min="21" max="21" width="73.85546875" customWidth="1"/>
    <col min="22" max="22" width="8" customWidth="1"/>
  </cols>
  <sheetData>
    <row r="1" spans="1:22" ht="30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>
      <c r="A2" s="35" t="s">
        <v>947</v>
      </c>
      <c r="B2" s="35" t="s">
        <v>949</v>
      </c>
      <c r="C2" s="63"/>
      <c r="D2" s="64">
        <v>0.02</v>
      </c>
      <c r="E2" s="10" t="s">
        <v>6</v>
      </c>
      <c r="F2">
        <v>1E-3</v>
      </c>
      <c r="G2" s="49">
        <f xml:space="preserve"> D2*F2</f>
        <v>2.0000000000000002E-5</v>
      </c>
      <c r="H2" t="s">
        <v>1215</v>
      </c>
      <c r="I2" t="s">
        <v>219</v>
      </c>
      <c r="J2" s="49">
        <f t="shared" ref="J2:J3" si="0">G2</f>
        <v>2.0000000000000002E-5</v>
      </c>
      <c r="K2" s="49">
        <f t="shared" ref="K2:K3" si="1" xml:space="preserve"> J2/2</f>
        <v>1.0000000000000001E-5</v>
      </c>
      <c r="L2" s="49">
        <f t="shared" ref="L2:L3" si="2" xml:space="preserve"> J2*2</f>
        <v>4.0000000000000003E-5</v>
      </c>
      <c r="N2" t="s">
        <v>419</v>
      </c>
      <c r="O2" s="5"/>
      <c r="P2" s="35" t="s">
        <v>949</v>
      </c>
      <c r="T2" s="33" t="s">
        <v>952</v>
      </c>
      <c r="U2" s="23" t="s">
        <v>915</v>
      </c>
      <c r="V2" s="33" t="s">
        <v>221</v>
      </c>
    </row>
    <row r="3" spans="1:22">
      <c r="A3" s="51" t="s">
        <v>948</v>
      </c>
      <c r="B3" s="51" t="s">
        <v>950</v>
      </c>
      <c r="C3" s="63"/>
      <c r="D3" s="64">
        <v>0.02</v>
      </c>
      <c r="E3" s="10" t="s">
        <v>6</v>
      </c>
      <c r="F3">
        <v>1E-3</v>
      </c>
      <c r="G3" s="49">
        <f t="shared" ref="G3" si="3" xml:space="preserve"> D3*F3</f>
        <v>2.0000000000000002E-5</v>
      </c>
      <c r="H3" t="s">
        <v>1216</v>
      </c>
      <c r="I3" t="s">
        <v>219</v>
      </c>
      <c r="J3" s="49">
        <f t="shared" si="0"/>
        <v>2.0000000000000002E-5</v>
      </c>
      <c r="K3" s="49">
        <f t="shared" si="1"/>
        <v>1.0000000000000001E-5</v>
      </c>
      <c r="L3" s="49">
        <f t="shared" si="2"/>
        <v>4.0000000000000003E-5</v>
      </c>
      <c r="N3" t="s">
        <v>419</v>
      </c>
      <c r="O3" s="5"/>
      <c r="P3" s="51" t="s">
        <v>950</v>
      </c>
      <c r="T3" s="33"/>
      <c r="U3" s="206" t="s">
        <v>341</v>
      </c>
      <c r="V3" s="33" t="s">
        <v>221</v>
      </c>
    </row>
    <row r="4" spans="1:2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>
      <c r="A5" s="97"/>
    </row>
  </sheetData>
  <conditionalFormatting sqref="D1:R1">
    <cfRule type="cellIs" dxfId="421" priority="1" operator="equal">
      <formula>"Elec"</formula>
    </cfRule>
    <cfRule type="cellIs" dxfId="420" priority="2" operator="equal">
      <formula>"Mech"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B560-5860-416F-98C2-9B4676E5AFE4}">
  <sheetPr>
    <tabColor rgb="FF00B050"/>
  </sheetPr>
  <dimension ref="A1:V6"/>
  <sheetViews>
    <sheetView topLeftCell="D1" zoomScaleNormal="100" workbookViewId="0">
      <selection activeCell="I28" sqref="I28"/>
    </sheetView>
  </sheetViews>
  <sheetFormatPr defaultColWidth="9.140625" defaultRowHeight="15"/>
  <cols>
    <col min="1" max="1" width="30.7109375" customWidth="1"/>
    <col min="2" max="2" width="29.7109375" customWidth="1"/>
    <col min="3" max="3" width="23.28515625" customWidth="1"/>
    <col min="4" max="4" width="13.85546875" customWidth="1"/>
    <col min="5" max="5" width="6.7109375" bestFit="1" customWidth="1"/>
    <col min="6" max="6" width="9.85546875" customWidth="1"/>
    <col min="7" max="7" width="14.140625" bestFit="1" customWidth="1"/>
    <col min="8" max="8" width="27.7109375" customWidth="1"/>
    <col min="9" max="9" width="7.28515625" bestFit="1" customWidth="1"/>
    <col min="10" max="10" width="9.28515625" bestFit="1" customWidth="1"/>
    <col min="11" max="11" width="9.85546875" bestFit="1" customWidth="1"/>
    <col min="12" max="12" width="8.5703125" bestFit="1" customWidth="1"/>
    <col min="13" max="13" width="6" bestFit="1" customWidth="1"/>
    <col min="14" max="14" width="10.42578125" customWidth="1"/>
    <col min="15" max="15" width="16.42578125" customWidth="1"/>
    <col min="16" max="16" width="28.5703125" customWidth="1"/>
    <col min="17" max="17" width="11" customWidth="1"/>
    <col min="18" max="18" width="15.140625" customWidth="1"/>
    <col min="19" max="19" width="22.140625" customWidth="1"/>
    <col min="20" max="20" width="24.85546875" customWidth="1"/>
    <col min="21" max="21" width="73.85546875" customWidth="1"/>
    <col min="22" max="22" width="8" customWidth="1"/>
  </cols>
  <sheetData>
    <row r="1" spans="1:22" ht="30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>
      <c r="A2" s="51" t="s">
        <v>893</v>
      </c>
      <c r="B2" s="51" t="s">
        <v>895</v>
      </c>
      <c r="C2" s="63"/>
      <c r="D2" s="64">
        <v>6.9999999999999994E-5</v>
      </c>
      <c r="E2" s="10" t="s">
        <v>242</v>
      </c>
      <c r="F2">
        <v>1</v>
      </c>
      <c r="G2" s="49">
        <f xml:space="preserve"> D2*F2</f>
        <v>6.9999999999999994E-5</v>
      </c>
      <c r="H2" t="s">
        <v>896</v>
      </c>
      <c r="I2" t="s">
        <v>219</v>
      </c>
      <c r="J2" s="49">
        <f t="shared" ref="J2:J3" si="0">G2</f>
        <v>6.9999999999999994E-5</v>
      </c>
      <c r="K2" s="49"/>
      <c r="L2" s="49"/>
      <c r="N2" t="s">
        <v>241</v>
      </c>
      <c r="O2" s="5"/>
      <c r="P2" s="51" t="s">
        <v>895</v>
      </c>
      <c r="T2" s="33"/>
      <c r="U2" s="104" t="s">
        <v>484</v>
      </c>
      <c r="V2" s="33" t="s">
        <v>221</v>
      </c>
    </row>
    <row r="3" spans="1:22">
      <c r="A3" s="35" t="s">
        <v>892</v>
      </c>
      <c r="B3" s="35" t="s">
        <v>894</v>
      </c>
      <c r="C3" s="63"/>
      <c r="D3" s="64">
        <v>1.0000000000000001E-5</v>
      </c>
      <c r="E3" s="10" t="s">
        <v>242</v>
      </c>
      <c r="F3">
        <v>1</v>
      </c>
      <c r="G3" s="49">
        <f t="shared" ref="G3" si="1" xml:space="preserve"> D3*F3</f>
        <v>1.0000000000000001E-5</v>
      </c>
      <c r="H3" t="s">
        <v>897</v>
      </c>
      <c r="I3" t="s">
        <v>219</v>
      </c>
      <c r="J3" s="49">
        <f t="shared" si="0"/>
        <v>1.0000000000000001E-5</v>
      </c>
      <c r="K3" s="49">
        <f t="shared" ref="K3" si="2" xml:space="preserve"> J3/2</f>
        <v>5.0000000000000004E-6</v>
      </c>
      <c r="L3" s="49">
        <f t="shared" ref="L3" si="3" xml:space="preserve"> J3*2</f>
        <v>2.0000000000000002E-5</v>
      </c>
      <c r="N3" t="s">
        <v>419</v>
      </c>
      <c r="O3" s="5"/>
      <c r="P3" s="35" t="s">
        <v>894</v>
      </c>
      <c r="T3" s="33" t="s">
        <v>1455</v>
      </c>
      <c r="U3" s="45" t="s">
        <v>891</v>
      </c>
      <c r="V3" s="33" t="s">
        <v>221</v>
      </c>
    </row>
    <row r="4" spans="1:2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>
      <c r="A5" s="97"/>
    </row>
    <row r="6" spans="1:22">
      <c r="A6" s="51"/>
      <c r="B6" s="51"/>
    </row>
  </sheetData>
  <conditionalFormatting sqref="D1:R1">
    <cfRule type="cellIs" dxfId="404" priority="1" operator="equal">
      <formula>"Elec"</formula>
    </cfRule>
    <cfRule type="cellIs" dxfId="403" priority="2" operator="equal">
      <formula>"Mech"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E865-95C5-48AC-9DCC-01DBDF21866C}">
  <sheetPr>
    <tabColor rgb="FF00B050"/>
  </sheetPr>
  <dimension ref="A1:V12"/>
  <sheetViews>
    <sheetView zoomScale="90" workbookViewId="0">
      <selection activeCell="H12" sqref="H12"/>
    </sheetView>
  </sheetViews>
  <sheetFormatPr defaultColWidth="9.140625" defaultRowHeight="15"/>
  <cols>
    <col min="1" max="1" width="30.7109375" customWidth="1"/>
    <col min="2" max="2" width="29.7109375" customWidth="1"/>
    <col min="3" max="3" width="23.28515625" customWidth="1"/>
    <col min="4" max="4" width="13.85546875" customWidth="1"/>
    <col min="5" max="5" width="6.7109375" bestFit="1" customWidth="1"/>
    <col min="6" max="6" width="9.85546875" customWidth="1"/>
    <col min="7" max="7" width="14.140625" bestFit="1" customWidth="1"/>
    <col min="8" max="8" width="27.7109375" customWidth="1"/>
    <col min="9" max="9" width="7.28515625" bestFit="1" customWidth="1"/>
    <col min="10" max="10" width="9.28515625" bestFit="1" customWidth="1"/>
    <col min="11" max="11" width="9.85546875" bestFit="1" customWidth="1"/>
    <col min="12" max="12" width="8.5703125" bestFit="1" customWidth="1"/>
    <col min="13" max="13" width="6" bestFit="1" customWidth="1"/>
    <col min="14" max="14" width="10.42578125" customWidth="1"/>
    <col min="15" max="15" width="16.42578125" customWidth="1"/>
    <col min="16" max="16" width="31.42578125" customWidth="1"/>
    <col min="17" max="17" width="11" customWidth="1"/>
    <col min="18" max="18" width="15.140625" customWidth="1"/>
    <col min="19" max="19" width="22.140625" customWidth="1"/>
    <col min="20" max="20" width="24.85546875" customWidth="1"/>
    <col min="21" max="21" width="73.85546875" customWidth="1"/>
    <col min="22" max="22" width="8" customWidth="1"/>
  </cols>
  <sheetData>
    <row r="1" spans="1:22" ht="30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>
      <c r="A2" t="s">
        <v>925</v>
      </c>
      <c r="B2" t="s">
        <v>936</v>
      </c>
      <c r="C2" s="63"/>
      <c r="D2" s="64">
        <v>2.7E-2</v>
      </c>
      <c r="E2" s="10" t="s">
        <v>6</v>
      </c>
      <c r="F2">
        <v>1E-3</v>
      </c>
      <c r="G2" s="49">
        <f t="shared" ref="G2:G10" si="0" xml:space="preserve"> D2*F2</f>
        <v>2.6999999999999999E-5</v>
      </c>
      <c r="H2" t="s">
        <v>917</v>
      </c>
      <c r="I2" t="s">
        <v>219</v>
      </c>
      <c r="J2" s="49">
        <f t="shared" ref="J2" si="1">G2</f>
        <v>2.6999999999999999E-5</v>
      </c>
      <c r="K2" s="49">
        <f t="shared" ref="K2:K10" si="2" xml:space="preserve"> J2*0.8</f>
        <v>2.16E-5</v>
      </c>
      <c r="L2" s="49">
        <f t="shared" ref="L2:L10" si="3" xml:space="preserve"> J2*1.2</f>
        <v>3.2399999999999995E-5</v>
      </c>
      <c r="N2" t="s">
        <v>419</v>
      </c>
      <c r="O2" s="5"/>
      <c r="P2" t="s">
        <v>936</v>
      </c>
      <c r="T2" s="55" t="s">
        <v>1446</v>
      </c>
      <c r="U2" s="23" t="s">
        <v>915</v>
      </c>
      <c r="V2" s="33" t="s">
        <v>221</v>
      </c>
    </row>
    <row r="3" spans="1:22" ht="16.5">
      <c r="A3" s="35" t="s">
        <v>926</v>
      </c>
      <c r="B3" s="35" t="s">
        <v>937</v>
      </c>
      <c r="C3" s="37"/>
      <c r="D3" s="64">
        <v>0.01</v>
      </c>
      <c r="E3" s="10" t="s">
        <v>6</v>
      </c>
      <c r="F3">
        <v>1E-3</v>
      </c>
      <c r="G3" s="49">
        <f t="shared" si="0"/>
        <v>1.0000000000000001E-5</v>
      </c>
      <c r="H3" t="s">
        <v>919</v>
      </c>
      <c r="I3" t="s">
        <v>219</v>
      </c>
      <c r="J3" s="49">
        <f t="shared" ref="J3:J10" si="4">G3</f>
        <v>1.0000000000000001E-5</v>
      </c>
      <c r="K3" s="49">
        <f t="shared" si="2"/>
        <v>8.0000000000000013E-6</v>
      </c>
      <c r="L3" s="49">
        <f t="shared" si="3"/>
        <v>1.2E-5</v>
      </c>
      <c r="N3" t="s">
        <v>419</v>
      </c>
      <c r="O3" s="5"/>
      <c r="P3" s="35" t="s">
        <v>937</v>
      </c>
      <c r="T3" s="55" t="s">
        <v>1446</v>
      </c>
      <c r="U3" s="45" t="s">
        <v>924</v>
      </c>
      <c r="V3" s="15" t="s">
        <v>222</v>
      </c>
    </row>
    <row r="4" spans="1:22">
      <c r="A4" s="35" t="s">
        <v>933</v>
      </c>
      <c r="B4" s="35" t="s">
        <v>938</v>
      </c>
      <c r="C4" s="37"/>
      <c r="D4" s="64">
        <v>1E-8</v>
      </c>
      <c r="E4" s="10" t="s">
        <v>6</v>
      </c>
      <c r="F4">
        <v>1E-3</v>
      </c>
      <c r="G4" s="49">
        <f t="shared" si="0"/>
        <v>1.0000000000000001E-11</v>
      </c>
      <c r="H4" t="s">
        <v>920</v>
      </c>
      <c r="I4" t="s">
        <v>219</v>
      </c>
      <c r="J4" s="49">
        <f t="shared" si="4"/>
        <v>1.0000000000000001E-11</v>
      </c>
      <c r="K4" s="49">
        <f t="shared" si="2"/>
        <v>8.0000000000000015E-12</v>
      </c>
      <c r="L4" s="49">
        <f t="shared" si="3"/>
        <v>1.2000000000000001E-11</v>
      </c>
      <c r="N4" t="s">
        <v>419</v>
      </c>
      <c r="O4" s="5"/>
      <c r="P4" s="35" t="s">
        <v>938</v>
      </c>
      <c r="T4" s="55" t="s">
        <v>1446</v>
      </c>
      <c r="U4" s="23" t="s">
        <v>343</v>
      </c>
      <c r="V4" s="33" t="s">
        <v>221</v>
      </c>
    </row>
    <row r="5" spans="1:22">
      <c r="A5" s="35" t="s">
        <v>927</v>
      </c>
      <c r="B5" s="35" t="s">
        <v>939</v>
      </c>
      <c r="C5" s="37"/>
      <c r="D5" s="64">
        <v>1E-8</v>
      </c>
      <c r="E5" s="10" t="s">
        <v>6</v>
      </c>
      <c r="F5">
        <v>1E-3</v>
      </c>
      <c r="G5" s="49">
        <f t="shared" si="0"/>
        <v>1.0000000000000001E-11</v>
      </c>
      <c r="H5" t="s">
        <v>921</v>
      </c>
      <c r="I5" t="s">
        <v>219</v>
      </c>
      <c r="J5" s="49">
        <f t="shared" si="4"/>
        <v>1.0000000000000001E-11</v>
      </c>
      <c r="K5" s="49">
        <f t="shared" si="2"/>
        <v>8.0000000000000015E-12</v>
      </c>
      <c r="L5" s="49">
        <f t="shared" si="3"/>
        <v>1.2000000000000001E-11</v>
      </c>
      <c r="N5" t="s">
        <v>419</v>
      </c>
      <c r="O5" s="5"/>
      <c r="P5" s="35" t="s">
        <v>939</v>
      </c>
      <c r="T5" s="55" t="s">
        <v>1446</v>
      </c>
      <c r="U5" s="23" t="s">
        <v>327</v>
      </c>
      <c r="V5" s="33" t="s">
        <v>221</v>
      </c>
    </row>
    <row r="6" spans="1:22">
      <c r="A6" s="35" t="s">
        <v>928</v>
      </c>
      <c r="B6" s="35" t="s">
        <v>940</v>
      </c>
      <c r="C6" s="37"/>
      <c r="D6" s="64">
        <v>5.0000000000000004E-6</v>
      </c>
      <c r="E6" s="10" t="s">
        <v>6</v>
      </c>
      <c r="F6">
        <v>1E-3</v>
      </c>
      <c r="G6" s="49">
        <f t="shared" si="0"/>
        <v>5.0000000000000001E-9</v>
      </c>
      <c r="H6" t="s">
        <v>922</v>
      </c>
      <c r="I6" t="s">
        <v>219</v>
      </c>
      <c r="J6" s="49">
        <f t="shared" si="4"/>
        <v>5.0000000000000001E-9</v>
      </c>
      <c r="K6" s="49">
        <f t="shared" si="2"/>
        <v>4.0000000000000002E-9</v>
      </c>
      <c r="L6" s="49">
        <f t="shared" si="3"/>
        <v>6E-9</v>
      </c>
      <c r="N6" t="s">
        <v>419</v>
      </c>
      <c r="O6" s="5"/>
      <c r="P6" s="35" t="s">
        <v>940</v>
      </c>
      <c r="T6" s="55" t="s">
        <v>1446</v>
      </c>
      <c r="U6" s="23" t="s">
        <v>415</v>
      </c>
      <c r="V6" s="33" t="s">
        <v>221</v>
      </c>
    </row>
    <row r="7" spans="1:22">
      <c r="A7" s="35" t="s">
        <v>929</v>
      </c>
      <c r="B7" s="35" t="s">
        <v>941</v>
      </c>
      <c r="C7" s="37"/>
      <c r="D7" s="64">
        <v>3.9999999999999998E-6</v>
      </c>
      <c r="E7" s="10" t="s">
        <v>6</v>
      </c>
      <c r="F7">
        <v>1E-3</v>
      </c>
      <c r="G7" s="49">
        <f t="shared" si="0"/>
        <v>4.0000000000000002E-9</v>
      </c>
      <c r="H7" t="s">
        <v>918</v>
      </c>
      <c r="I7" t="s">
        <v>219</v>
      </c>
      <c r="J7" s="49">
        <f t="shared" si="4"/>
        <v>4.0000000000000002E-9</v>
      </c>
      <c r="K7" s="49">
        <f t="shared" si="2"/>
        <v>3.2000000000000005E-9</v>
      </c>
      <c r="L7" s="49">
        <f t="shared" si="3"/>
        <v>4.8E-9</v>
      </c>
      <c r="N7" t="s">
        <v>419</v>
      </c>
      <c r="O7" s="5"/>
      <c r="P7" s="35" t="s">
        <v>941</v>
      </c>
      <c r="T7" s="55" t="s">
        <v>1446</v>
      </c>
      <c r="U7" s="23" t="s">
        <v>945</v>
      </c>
      <c r="V7" s="33" t="s">
        <v>221</v>
      </c>
    </row>
    <row r="8" spans="1:22">
      <c r="A8" s="35" t="s">
        <v>930</v>
      </c>
      <c r="B8" s="35" t="s">
        <v>942</v>
      </c>
      <c r="C8" s="37"/>
      <c r="D8" s="98">
        <v>9.9999999999999995E-7</v>
      </c>
      <c r="E8" s="10" t="s">
        <v>6</v>
      </c>
      <c r="F8">
        <v>1E-3</v>
      </c>
      <c r="G8" s="49">
        <f t="shared" si="0"/>
        <v>1.0000000000000001E-9</v>
      </c>
      <c r="H8" t="s">
        <v>923</v>
      </c>
      <c r="I8" t="s">
        <v>219</v>
      </c>
      <c r="J8" s="49">
        <f t="shared" si="4"/>
        <v>1.0000000000000001E-9</v>
      </c>
      <c r="K8" s="49">
        <f t="shared" si="2"/>
        <v>8.0000000000000013E-10</v>
      </c>
      <c r="L8" s="49">
        <f t="shared" si="3"/>
        <v>1.2E-9</v>
      </c>
      <c r="N8" t="s">
        <v>419</v>
      </c>
      <c r="O8" s="5"/>
      <c r="P8" s="35" t="s">
        <v>942</v>
      </c>
      <c r="T8" s="55" t="s">
        <v>1446</v>
      </c>
      <c r="U8" s="23" t="s">
        <v>327</v>
      </c>
      <c r="V8" s="33" t="s">
        <v>221</v>
      </c>
    </row>
    <row r="9" spans="1:22">
      <c r="A9" s="35" t="s">
        <v>931</v>
      </c>
      <c r="B9" s="35" t="s">
        <v>943</v>
      </c>
      <c r="C9" s="37"/>
      <c r="D9" s="98">
        <v>4.8999999999999998E-5</v>
      </c>
      <c r="E9" s="10" t="s">
        <v>6</v>
      </c>
      <c r="F9">
        <v>1E-3</v>
      </c>
      <c r="G9" s="49">
        <f t="shared" si="0"/>
        <v>4.9000000000000002E-8</v>
      </c>
      <c r="H9" t="s">
        <v>934</v>
      </c>
      <c r="I9" t="s">
        <v>219</v>
      </c>
      <c r="J9" s="49">
        <f t="shared" si="4"/>
        <v>4.9000000000000002E-8</v>
      </c>
      <c r="K9" s="49">
        <f t="shared" si="2"/>
        <v>3.9200000000000007E-8</v>
      </c>
      <c r="L9" s="49">
        <f t="shared" si="3"/>
        <v>5.8799999999999997E-8</v>
      </c>
      <c r="N9" t="s">
        <v>419</v>
      </c>
      <c r="O9" s="5"/>
      <c r="P9" s="35" t="s">
        <v>943</v>
      </c>
      <c r="T9" s="55" t="s">
        <v>1446</v>
      </c>
      <c r="U9" s="23" t="s">
        <v>327</v>
      </c>
      <c r="V9" s="33" t="s">
        <v>221</v>
      </c>
    </row>
    <row r="10" spans="1:22">
      <c r="A10" s="35" t="s">
        <v>932</v>
      </c>
      <c r="B10" s="35" t="s">
        <v>944</v>
      </c>
      <c r="C10" s="37"/>
      <c r="D10" s="98">
        <v>0.193</v>
      </c>
      <c r="E10" s="10" t="s">
        <v>6</v>
      </c>
      <c r="F10">
        <v>1E-3</v>
      </c>
      <c r="G10" s="49">
        <f t="shared" si="0"/>
        <v>1.93E-4</v>
      </c>
      <c r="H10" t="s">
        <v>935</v>
      </c>
      <c r="I10" t="s">
        <v>219</v>
      </c>
      <c r="J10" s="49">
        <f t="shared" si="4"/>
        <v>1.93E-4</v>
      </c>
      <c r="K10" s="49">
        <f t="shared" si="2"/>
        <v>1.5440000000000001E-4</v>
      </c>
      <c r="L10" s="49">
        <f t="shared" si="3"/>
        <v>2.3159999999999999E-4</v>
      </c>
      <c r="N10" t="s">
        <v>419</v>
      </c>
      <c r="O10" s="5"/>
      <c r="P10" s="35" t="s">
        <v>944</v>
      </c>
      <c r="T10" s="55" t="s">
        <v>1446</v>
      </c>
      <c r="U10" s="23" t="s">
        <v>916</v>
      </c>
      <c r="V10" s="33" t="s">
        <v>221</v>
      </c>
    </row>
    <row r="11" spans="1:22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>
      <c r="A12" s="97"/>
    </row>
  </sheetData>
  <conditionalFormatting sqref="D1:R1">
    <cfRule type="cellIs" dxfId="387" priority="1" operator="equal">
      <formula>"Elec"</formula>
    </cfRule>
    <cfRule type="cellIs" dxfId="386" priority="2" operator="equal">
      <formula>"Mech"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22F3E-0073-4312-A13D-6A10565CE167}">
  <sheetPr>
    <tabColor rgb="FF00B050"/>
  </sheetPr>
  <dimension ref="A1:V4"/>
  <sheetViews>
    <sheetView zoomScale="85" zoomScaleNormal="85" workbookViewId="0">
      <selection activeCell="U2" sqref="U2"/>
    </sheetView>
  </sheetViews>
  <sheetFormatPr defaultColWidth="9.140625" defaultRowHeight="15"/>
  <cols>
    <col min="1" max="1" width="30.7109375" customWidth="1"/>
    <col min="2" max="2" width="29.7109375" customWidth="1"/>
    <col min="3" max="3" width="23.28515625" customWidth="1"/>
    <col min="4" max="4" width="13.85546875" customWidth="1"/>
    <col min="5" max="5" width="6.7109375" bestFit="1" customWidth="1"/>
    <col min="6" max="6" width="9.85546875" customWidth="1"/>
    <col min="7" max="7" width="14.140625" bestFit="1" customWidth="1"/>
    <col min="8" max="8" width="27.42578125" customWidth="1"/>
    <col min="9" max="9" width="7.28515625" bestFit="1" customWidth="1"/>
    <col min="10" max="10" width="9.28515625" bestFit="1" customWidth="1"/>
    <col min="11" max="11" width="9.85546875" bestFit="1" customWidth="1"/>
    <col min="12" max="12" width="8.5703125" bestFit="1" customWidth="1"/>
    <col min="13" max="13" width="6" bestFit="1" customWidth="1"/>
    <col min="14" max="14" width="10.42578125" customWidth="1"/>
    <col min="15" max="15" width="6.5703125" customWidth="1"/>
    <col min="16" max="16" width="28.5703125" customWidth="1"/>
    <col min="17" max="17" width="4.5703125" customWidth="1"/>
    <col min="18" max="18" width="5" customWidth="1"/>
    <col min="19" max="19" width="5.140625" customWidth="1"/>
    <col min="20" max="20" width="24.85546875" customWidth="1"/>
    <col min="21" max="21" width="46.7109375" customWidth="1"/>
    <col min="22" max="22" width="8" customWidth="1"/>
  </cols>
  <sheetData>
    <row r="1" spans="1:22" ht="45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>
      <c r="A2" s="51" t="s">
        <v>549</v>
      </c>
      <c r="B2" s="51" t="s">
        <v>550</v>
      </c>
      <c r="C2" s="63" t="s">
        <v>9</v>
      </c>
      <c r="D2" s="62">
        <v>1</v>
      </c>
      <c r="E2" s="10" t="s">
        <v>273</v>
      </c>
      <c r="F2">
        <v>1</v>
      </c>
      <c r="G2" s="49">
        <f t="shared" ref="G2" si="0" xml:space="preserve"> D2*F2</f>
        <v>1</v>
      </c>
      <c r="H2" t="s">
        <v>554</v>
      </c>
      <c r="I2" t="s">
        <v>219</v>
      </c>
      <c r="J2" s="61">
        <f t="shared" ref="J2" si="1">G2</f>
        <v>1</v>
      </c>
      <c r="K2" s="61">
        <v>0.68</v>
      </c>
      <c r="L2" s="61">
        <v>1.31</v>
      </c>
      <c r="M2" s="5"/>
      <c r="N2" s="5" t="s">
        <v>218</v>
      </c>
      <c r="O2" s="5"/>
      <c r="P2" s="51" t="s">
        <v>550</v>
      </c>
      <c r="S2" t="s">
        <v>9</v>
      </c>
      <c r="T2" s="33"/>
      <c r="U2" s="45" t="s">
        <v>553</v>
      </c>
      <c r="V2" s="33" t="s">
        <v>221</v>
      </c>
    </row>
    <row r="3" spans="1:2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 spans="1:22">
      <c r="A4" s="97"/>
    </row>
  </sheetData>
  <conditionalFormatting sqref="D1:R1">
    <cfRule type="cellIs" dxfId="369" priority="1" operator="equal">
      <formula>"Elec"</formula>
    </cfRule>
    <cfRule type="cellIs" dxfId="368" priority="2" operator="equal">
      <formula>"Mech"</formula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DE1C-2049-4749-B13D-316F6B43D034}">
  <sheetPr>
    <tabColor rgb="FF00B050"/>
  </sheetPr>
  <dimension ref="A1:V18"/>
  <sheetViews>
    <sheetView topLeftCell="I1" zoomScale="88" workbookViewId="0">
      <selection activeCell="K18" sqref="K18"/>
    </sheetView>
  </sheetViews>
  <sheetFormatPr defaultColWidth="9.140625" defaultRowHeight="15"/>
  <cols>
    <col min="1" max="1" width="30.7109375" customWidth="1"/>
    <col min="2" max="2" width="29.7109375" customWidth="1"/>
    <col min="3" max="3" width="23.28515625" customWidth="1"/>
    <col min="4" max="4" width="13.85546875" customWidth="1"/>
    <col min="5" max="5" width="6.7109375" bestFit="1" customWidth="1"/>
    <col min="6" max="6" width="9.85546875" customWidth="1"/>
    <col min="7" max="7" width="14.140625" bestFit="1" customWidth="1"/>
    <col min="8" max="8" width="27.7109375" customWidth="1"/>
    <col min="9" max="9" width="7.28515625" bestFit="1" customWidth="1"/>
    <col min="10" max="10" width="9.28515625" bestFit="1" customWidth="1"/>
    <col min="11" max="11" width="9.85546875" bestFit="1" customWidth="1"/>
    <col min="12" max="12" width="8.5703125" bestFit="1" customWidth="1"/>
    <col min="13" max="13" width="6" bestFit="1" customWidth="1"/>
    <col min="14" max="14" width="10.42578125" customWidth="1"/>
    <col min="15" max="15" width="6.5703125" customWidth="1"/>
    <col min="16" max="16" width="28.5703125" customWidth="1"/>
    <col min="17" max="17" width="4.5703125" customWidth="1"/>
    <col min="18" max="18" width="5" customWidth="1"/>
    <col min="19" max="19" width="5.140625" customWidth="1"/>
    <col min="20" max="20" width="24.85546875" customWidth="1"/>
    <col min="21" max="21" width="46.7109375" customWidth="1"/>
    <col min="22" max="22" width="8" customWidth="1"/>
  </cols>
  <sheetData>
    <row r="1" spans="1:22" ht="45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>
      <c r="A2" s="35" t="s">
        <v>521</v>
      </c>
      <c r="B2" s="35" t="s">
        <v>522</v>
      </c>
      <c r="C2" s="63" t="s">
        <v>9</v>
      </c>
      <c r="D2" s="64">
        <v>8.6E-3</v>
      </c>
      <c r="E2" s="10" t="s">
        <v>242</v>
      </c>
      <c r="F2">
        <v>1</v>
      </c>
      <c r="G2" s="49">
        <f xml:space="preserve"> D2*F2</f>
        <v>8.6E-3</v>
      </c>
      <c r="H2" t="s">
        <v>555</v>
      </c>
      <c r="I2" t="s">
        <v>219</v>
      </c>
      <c r="J2" s="49">
        <f t="shared" ref="J2:J16" si="0">G2</f>
        <v>8.6E-3</v>
      </c>
      <c r="K2" s="49"/>
      <c r="L2" s="49"/>
      <c r="N2" t="s">
        <v>241</v>
      </c>
      <c r="O2" s="5"/>
      <c r="P2" s="35" t="s">
        <v>522</v>
      </c>
      <c r="S2" t="s">
        <v>9</v>
      </c>
      <c r="T2" s="33"/>
      <c r="U2" s="45" t="s">
        <v>508</v>
      </c>
      <c r="V2" s="33" t="s">
        <v>221</v>
      </c>
    </row>
    <row r="3" spans="1:22">
      <c r="A3" s="51" t="s">
        <v>523</v>
      </c>
      <c r="B3" s="51" t="s">
        <v>524</v>
      </c>
      <c r="C3" s="63" t="s">
        <v>9</v>
      </c>
      <c r="D3" s="64">
        <v>8.2000000000000003E-2</v>
      </c>
      <c r="E3" s="10" t="s">
        <v>242</v>
      </c>
      <c r="F3">
        <v>1</v>
      </c>
      <c r="G3" s="49">
        <f t="shared" ref="G3:G16" si="1" xml:space="preserve"> D3*F3</f>
        <v>8.2000000000000003E-2</v>
      </c>
      <c r="H3" t="s">
        <v>556</v>
      </c>
      <c r="I3" t="s">
        <v>219</v>
      </c>
      <c r="J3" s="49">
        <f t="shared" si="0"/>
        <v>8.2000000000000003E-2</v>
      </c>
      <c r="K3" s="49"/>
      <c r="L3" s="49"/>
      <c r="N3" t="s">
        <v>241</v>
      </c>
      <c r="O3" s="5"/>
      <c r="P3" s="51" t="s">
        <v>524</v>
      </c>
      <c r="S3" t="s">
        <v>9</v>
      </c>
      <c r="T3" s="33"/>
      <c r="U3" s="45" t="s">
        <v>204</v>
      </c>
      <c r="V3" s="33" t="s">
        <v>221</v>
      </c>
    </row>
    <row r="4" spans="1:22">
      <c r="A4" s="51" t="s">
        <v>525</v>
      </c>
      <c r="B4" s="51" t="s">
        <v>526</v>
      </c>
      <c r="C4" s="63" t="s">
        <v>9</v>
      </c>
      <c r="D4" s="52">
        <v>668.61</v>
      </c>
      <c r="E4" s="10" t="s">
        <v>401</v>
      </c>
      <c r="F4">
        <v>1</v>
      </c>
      <c r="G4" s="49">
        <f t="shared" si="1"/>
        <v>668.61</v>
      </c>
      <c r="H4" t="s">
        <v>557</v>
      </c>
      <c r="I4" t="s">
        <v>219</v>
      </c>
      <c r="J4" s="49">
        <f t="shared" si="0"/>
        <v>668.61</v>
      </c>
      <c r="K4" s="49"/>
      <c r="L4" s="49"/>
      <c r="N4" t="s">
        <v>241</v>
      </c>
      <c r="O4" s="5"/>
      <c r="P4" s="51" t="s">
        <v>526</v>
      </c>
      <c r="S4" t="s">
        <v>9</v>
      </c>
      <c r="T4" s="55"/>
      <c r="U4" s="45" t="s">
        <v>408</v>
      </c>
      <c r="V4" s="33" t="s">
        <v>221</v>
      </c>
    </row>
    <row r="5" spans="1:22">
      <c r="A5" s="51" t="s">
        <v>527</v>
      </c>
      <c r="B5" s="51" t="s">
        <v>528</v>
      </c>
      <c r="C5" s="63" t="s">
        <v>9</v>
      </c>
      <c r="D5" s="64">
        <v>2E-8</v>
      </c>
      <c r="E5" s="10" t="s">
        <v>111</v>
      </c>
      <c r="F5">
        <v>1</v>
      </c>
      <c r="G5" s="49">
        <f t="shared" si="1"/>
        <v>2E-8</v>
      </c>
      <c r="H5" t="s">
        <v>558</v>
      </c>
      <c r="I5" t="s">
        <v>219</v>
      </c>
      <c r="J5" s="49">
        <f t="shared" si="0"/>
        <v>2E-8</v>
      </c>
      <c r="K5" s="48"/>
      <c r="L5" s="49"/>
      <c r="N5" t="s">
        <v>241</v>
      </c>
      <c r="O5" s="5"/>
      <c r="P5" s="51" t="s">
        <v>528</v>
      </c>
      <c r="S5" t="s">
        <v>9</v>
      </c>
      <c r="T5" s="55"/>
      <c r="U5" s="45" t="s">
        <v>509</v>
      </c>
      <c r="V5" s="33" t="s">
        <v>221</v>
      </c>
    </row>
    <row r="6" spans="1:22">
      <c r="A6" s="51" t="s">
        <v>529</v>
      </c>
      <c r="B6" s="51" t="s">
        <v>530</v>
      </c>
      <c r="C6" s="63" t="s">
        <v>9</v>
      </c>
      <c r="D6" s="54">
        <v>0.4365</v>
      </c>
      <c r="E6" s="10" t="s">
        <v>242</v>
      </c>
      <c r="F6">
        <v>1</v>
      </c>
      <c r="G6" s="49">
        <f t="shared" si="1"/>
        <v>0.4365</v>
      </c>
      <c r="H6" t="s">
        <v>559</v>
      </c>
      <c r="I6" t="s">
        <v>219</v>
      </c>
      <c r="J6" s="49">
        <f t="shared" si="0"/>
        <v>0.4365</v>
      </c>
      <c r="K6" s="49"/>
      <c r="L6" s="49"/>
      <c r="N6" t="s">
        <v>241</v>
      </c>
      <c r="O6" s="5"/>
      <c r="P6" s="51" t="s">
        <v>530</v>
      </c>
      <c r="S6" t="s">
        <v>9</v>
      </c>
      <c r="T6" s="55"/>
      <c r="U6" s="45" t="s">
        <v>510</v>
      </c>
      <c r="V6" s="33" t="s">
        <v>221</v>
      </c>
    </row>
    <row r="7" spans="1:22">
      <c r="A7" s="51" t="s">
        <v>531</v>
      </c>
      <c r="B7" s="51" t="s">
        <v>532</v>
      </c>
      <c r="C7" s="63" t="s">
        <v>9</v>
      </c>
      <c r="D7" s="64">
        <v>4.35E-4</v>
      </c>
      <c r="E7" s="10" t="s">
        <v>242</v>
      </c>
      <c r="F7">
        <v>1</v>
      </c>
      <c r="G7" s="49">
        <f t="shared" si="1"/>
        <v>4.35E-4</v>
      </c>
      <c r="H7" t="s">
        <v>560</v>
      </c>
      <c r="I7" t="s">
        <v>219</v>
      </c>
      <c r="J7" s="61">
        <f t="shared" si="0"/>
        <v>4.35E-4</v>
      </c>
      <c r="K7" s="61"/>
      <c r="L7" s="61"/>
      <c r="N7" t="s">
        <v>241</v>
      </c>
      <c r="O7" s="5"/>
      <c r="P7" s="51" t="s">
        <v>532</v>
      </c>
      <c r="S7" t="s">
        <v>9</v>
      </c>
      <c r="T7" s="55"/>
      <c r="U7" s="45" t="s">
        <v>511</v>
      </c>
      <c r="V7" s="33" t="s">
        <v>223</v>
      </c>
    </row>
    <row r="8" spans="1:22">
      <c r="A8" s="51" t="s">
        <v>533</v>
      </c>
      <c r="B8" s="51" t="s">
        <v>534</v>
      </c>
      <c r="C8" s="63" t="s">
        <v>9</v>
      </c>
      <c r="D8" s="64">
        <v>2.065E-3</v>
      </c>
      <c r="E8" s="10" t="s">
        <v>242</v>
      </c>
      <c r="F8">
        <v>1</v>
      </c>
      <c r="G8" s="49">
        <f t="shared" si="1"/>
        <v>2.065E-3</v>
      </c>
      <c r="H8" t="s">
        <v>561</v>
      </c>
      <c r="I8" t="s">
        <v>219</v>
      </c>
      <c r="J8" s="49">
        <f t="shared" si="0"/>
        <v>2.065E-3</v>
      </c>
      <c r="K8" s="49"/>
      <c r="L8" s="49"/>
      <c r="N8" t="s">
        <v>241</v>
      </c>
      <c r="O8" s="5"/>
      <c r="P8" s="51" t="s">
        <v>534</v>
      </c>
      <c r="S8" t="s">
        <v>9</v>
      </c>
      <c r="T8" s="55"/>
      <c r="U8" s="45" t="s">
        <v>511</v>
      </c>
      <c r="V8" s="33" t="s">
        <v>222</v>
      </c>
    </row>
    <row r="9" spans="1:22" ht="30">
      <c r="A9" s="51" t="s">
        <v>535</v>
      </c>
      <c r="B9" s="51" t="s">
        <v>536</v>
      </c>
      <c r="C9" s="63" t="s">
        <v>9</v>
      </c>
      <c r="D9" s="64">
        <v>0.31690000000000002</v>
      </c>
      <c r="E9" s="10" t="s">
        <v>242</v>
      </c>
      <c r="F9">
        <v>1</v>
      </c>
      <c r="G9" s="49">
        <f t="shared" si="1"/>
        <v>0.31690000000000002</v>
      </c>
      <c r="H9" t="s">
        <v>562</v>
      </c>
      <c r="I9" t="s">
        <v>219</v>
      </c>
      <c r="J9" s="49">
        <f t="shared" si="0"/>
        <v>0.31690000000000002</v>
      </c>
      <c r="K9" s="49"/>
      <c r="L9" s="49"/>
      <c r="N9" t="s">
        <v>241</v>
      </c>
      <c r="O9" s="5"/>
      <c r="P9" s="51" t="s">
        <v>536</v>
      </c>
      <c r="S9" t="s">
        <v>9</v>
      </c>
      <c r="T9" s="55"/>
      <c r="U9" s="45" t="s">
        <v>512</v>
      </c>
      <c r="V9" s="33" t="s">
        <v>221</v>
      </c>
    </row>
    <row r="10" spans="1:22">
      <c r="A10" s="51" t="s">
        <v>537</v>
      </c>
      <c r="B10" s="51" t="s">
        <v>538</v>
      </c>
      <c r="C10" s="63" t="s">
        <v>9</v>
      </c>
      <c r="D10" s="99">
        <v>0</v>
      </c>
      <c r="E10" s="10" t="s">
        <v>242</v>
      </c>
      <c r="F10">
        <v>1</v>
      </c>
      <c r="G10" s="49">
        <f t="shared" si="1"/>
        <v>0</v>
      </c>
      <c r="H10" t="s">
        <v>563</v>
      </c>
      <c r="I10" t="s">
        <v>219</v>
      </c>
      <c r="J10" s="49">
        <f t="shared" si="0"/>
        <v>0</v>
      </c>
      <c r="K10" s="61"/>
      <c r="L10" s="99"/>
      <c r="M10" s="5"/>
      <c r="N10" s="5" t="s">
        <v>241</v>
      </c>
      <c r="O10" s="5"/>
      <c r="P10" s="51" t="s">
        <v>538</v>
      </c>
      <c r="S10" t="s">
        <v>9</v>
      </c>
      <c r="T10" s="33" t="s">
        <v>519</v>
      </c>
      <c r="U10" s="45" t="s">
        <v>415</v>
      </c>
      <c r="V10" s="33" t="s">
        <v>221</v>
      </c>
    </row>
    <row r="11" spans="1:22" ht="30">
      <c r="A11" s="51" t="s">
        <v>539</v>
      </c>
      <c r="B11" s="51" t="s">
        <v>540</v>
      </c>
      <c r="C11" s="63" t="s">
        <v>9</v>
      </c>
      <c r="D11" s="98">
        <v>493</v>
      </c>
      <c r="E11" s="10" t="s">
        <v>517</v>
      </c>
      <c r="F11">
        <v>1</v>
      </c>
      <c r="G11" s="49">
        <f t="shared" si="1"/>
        <v>493</v>
      </c>
      <c r="H11" t="s">
        <v>564</v>
      </c>
      <c r="I11" t="s">
        <v>219</v>
      </c>
      <c r="J11" s="49">
        <f t="shared" si="0"/>
        <v>493</v>
      </c>
      <c r="K11" s="49"/>
      <c r="L11" s="49"/>
      <c r="N11" t="s">
        <v>241</v>
      </c>
      <c r="O11" s="5"/>
      <c r="P11" s="51" t="s">
        <v>540</v>
      </c>
      <c r="S11" t="s">
        <v>9</v>
      </c>
      <c r="T11" s="33"/>
      <c r="U11" s="45" t="s">
        <v>513</v>
      </c>
      <c r="V11" s="33" t="s">
        <v>221</v>
      </c>
    </row>
    <row r="12" spans="1:22">
      <c r="A12" s="51" t="s">
        <v>541</v>
      </c>
      <c r="B12" s="51" t="s">
        <v>542</v>
      </c>
      <c r="C12" s="63" t="s">
        <v>9</v>
      </c>
      <c r="D12" s="98">
        <v>3.6999999999999998E-2</v>
      </c>
      <c r="E12" s="10" t="s">
        <v>242</v>
      </c>
      <c r="F12">
        <v>1</v>
      </c>
      <c r="G12" s="49">
        <f t="shared" si="1"/>
        <v>3.6999999999999998E-2</v>
      </c>
      <c r="H12" t="s">
        <v>565</v>
      </c>
      <c r="I12" t="s">
        <v>219</v>
      </c>
      <c r="J12" s="49">
        <f t="shared" si="0"/>
        <v>3.6999999999999998E-2</v>
      </c>
      <c r="K12" s="49"/>
      <c r="L12" s="49"/>
      <c r="N12" t="s">
        <v>241</v>
      </c>
      <c r="O12" s="5"/>
      <c r="P12" s="51" t="s">
        <v>542</v>
      </c>
      <c r="S12" t="s">
        <v>9</v>
      </c>
      <c r="T12" s="33"/>
      <c r="U12" s="45" t="s">
        <v>514</v>
      </c>
      <c r="V12" s="33" t="s">
        <v>221</v>
      </c>
    </row>
    <row r="13" spans="1:22">
      <c r="A13" s="51" t="s">
        <v>543</v>
      </c>
      <c r="B13" s="51" t="s">
        <v>544</v>
      </c>
      <c r="C13" s="63" t="s">
        <v>9</v>
      </c>
      <c r="D13" s="98">
        <v>3.2799999999999999E-3</v>
      </c>
      <c r="E13" s="10" t="s">
        <v>242</v>
      </c>
      <c r="F13">
        <v>1</v>
      </c>
      <c r="G13" s="49">
        <f t="shared" si="1"/>
        <v>3.2799999999999999E-3</v>
      </c>
      <c r="H13" t="s">
        <v>566</v>
      </c>
      <c r="I13" t="s">
        <v>219</v>
      </c>
      <c r="J13" s="49">
        <f t="shared" si="0"/>
        <v>3.2799999999999999E-3</v>
      </c>
      <c r="K13" s="49"/>
      <c r="L13" s="49"/>
      <c r="N13" t="s">
        <v>241</v>
      </c>
      <c r="O13" s="5"/>
      <c r="P13" s="51" t="s">
        <v>544</v>
      </c>
      <c r="S13" t="s">
        <v>9</v>
      </c>
      <c r="T13" s="33"/>
      <c r="U13" s="45" t="s">
        <v>327</v>
      </c>
      <c r="V13" s="33" t="s">
        <v>221</v>
      </c>
    </row>
    <row r="14" spans="1:22">
      <c r="A14" s="51" t="s">
        <v>545</v>
      </c>
      <c r="B14" s="51" t="s">
        <v>546</v>
      </c>
      <c r="C14" s="63" t="s">
        <v>9</v>
      </c>
      <c r="D14" s="98">
        <v>7.4999999999999997E-3</v>
      </c>
      <c r="E14" s="10" t="s">
        <v>242</v>
      </c>
      <c r="F14">
        <v>1</v>
      </c>
      <c r="G14" s="49">
        <f t="shared" si="1"/>
        <v>7.4999999999999997E-3</v>
      </c>
      <c r="H14" t="s">
        <v>567</v>
      </c>
      <c r="I14" t="s">
        <v>219</v>
      </c>
      <c r="J14" s="49">
        <f t="shared" si="0"/>
        <v>7.4999999999999997E-3</v>
      </c>
      <c r="K14" s="49"/>
      <c r="L14" s="49"/>
      <c r="N14" t="s">
        <v>241</v>
      </c>
      <c r="O14" s="5"/>
      <c r="P14" s="51" t="s">
        <v>546</v>
      </c>
      <c r="S14" t="s">
        <v>9</v>
      </c>
      <c r="T14" s="33"/>
      <c r="U14" s="45" t="s">
        <v>293</v>
      </c>
      <c r="V14" s="33" t="s">
        <v>221</v>
      </c>
    </row>
    <row r="15" spans="1:22">
      <c r="A15" s="51" t="s">
        <v>547</v>
      </c>
      <c r="B15" s="51" t="s">
        <v>548</v>
      </c>
      <c r="C15" s="63" t="s">
        <v>9</v>
      </c>
      <c r="D15" s="98">
        <v>6.3E-2</v>
      </c>
      <c r="E15" s="10" t="s">
        <v>242</v>
      </c>
      <c r="F15">
        <v>1</v>
      </c>
      <c r="G15" s="49">
        <f t="shared" si="1"/>
        <v>6.3E-2</v>
      </c>
      <c r="H15" t="s">
        <v>568</v>
      </c>
      <c r="I15" t="s">
        <v>219</v>
      </c>
      <c r="J15" s="49">
        <f t="shared" si="0"/>
        <v>6.3E-2</v>
      </c>
      <c r="K15" s="49"/>
      <c r="L15" s="49"/>
      <c r="N15" t="s">
        <v>241</v>
      </c>
      <c r="O15" s="5"/>
      <c r="P15" s="51" t="s">
        <v>548</v>
      </c>
      <c r="S15" t="s">
        <v>9</v>
      </c>
      <c r="T15" s="33"/>
      <c r="U15" s="45" t="s">
        <v>515</v>
      </c>
      <c r="V15" s="33" t="s">
        <v>221</v>
      </c>
    </row>
    <row r="16" spans="1:22">
      <c r="A16" s="51" t="s">
        <v>551</v>
      </c>
      <c r="B16" s="51" t="s">
        <v>552</v>
      </c>
      <c r="C16" s="3" t="s">
        <v>9</v>
      </c>
      <c r="D16" s="98">
        <v>7.5599999999999999E-3</v>
      </c>
      <c r="E16" s="10" t="s">
        <v>242</v>
      </c>
      <c r="F16">
        <v>1</v>
      </c>
      <c r="G16" s="49">
        <f t="shared" si="1"/>
        <v>7.5599999999999999E-3</v>
      </c>
      <c r="H16" t="s">
        <v>569</v>
      </c>
      <c r="I16" t="s">
        <v>219</v>
      </c>
      <c r="J16" s="49">
        <f t="shared" si="0"/>
        <v>7.5599999999999999E-3</v>
      </c>
      <c r="K16" s="49"/>
      <c r="L16" s="49"/>
      <c r="N16" t="s">
        <v>241</v>
      </c>
      <c r="O16" s="5"/>
      <c r="P16" s="51" t="s">
        <v>552</v>
      </c>
      <c r="S16" t="s">
        <v>9</v>
      </c>
      <c r="T16" s="33"/>
      <c r="U16" s="45" t="s">
        <v>306</v>
      </c>
      <c r="V16" s="33" t="s">
        <v>221</v>
      </c>
    </row>
    <row r="17" spans="1:2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>
      <c r="A18" s="97"/>
    </row>
  </sheetData>
  <conditionalFormatting sqref="D1:R1">
    <cfRule type="cellIs" dxfId="350" priority="1" operator="equal">
      <formula>"Elec"</formula>
    </cfRule>
    <cfRule type="cellIs" dxfId="349" priority="2" operator="equal">
      <formula>"Mech"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1006-6DAB-4B72-A9EB-6CA9ED3943C9}">
  <sheetPr>
    <tabColor rgb="FF00B050"/>
  </sheetPr>
  <dimension ref="A1:W28"/>
  <sheetViews>
    <sheetView topLeftCell="H1" zoomScale="89" workbookViewId="0">
      <selection activeCell="T2" sqref="T2"/>
    </sheetView>
  </sheetViews>
  <sheetFormatPr defaultColWidth="9.140625" defaultRowHeight="15"/>
  <cols>
    <col min="1" max="1" width="27.42578125" customWidth="1"/>
    <col min="2" max="2" width="31.7109375" customWidth="1"/>
    <col min="3" max="3" width="10.42578125" customWidth="1"/>
    <col min="4" max="4" width="11.42578125" customWidth="1"/>
    <col min="5" max="5" width="6.7109375" bestFit="1" customWidth="1"/>
    <col min="6" max="6" width="9.85546875" customWidth="1"/>
    <col min="7" max="7" width="14.28515625" bestFit="1" customWidth="1"/>
    <col min="8" max="8" width="29.7109375" customWidth="1"/>
    <col min="9" max="9" width="7.28515625" bestFit="1" customWidth="1"/>
    <col min="10" max="10" width="9.42578125" bestFit="1" customWidth="1"/>
    <col min="11" max="11" width="7" bestFit="1" customWidth="1"/>
    <col min="12" max="12" width="7.7109375" bestFit="1" customWidth="1"/>
    <col min="13" max="13" width="6" bestFit="1" customWidth="1"/>
    <col min="14" max="14" width="9.28515625" bestFit="1" customWidth="1"/>
    <col min="15" max="15" width="12.7109375" customWidth="1"/>
    <col min="16" max="16" width="28.5703125" customWidth="1"/>
    <col min="17" max="17" width="4.5703125" customWidth="1"/>
    <col min="18" max="18" width="5" customWidth="1"/>
    <col min="19" max="19" width="11.5703125" bestFit="1" customWidth="1"/>
    <col min="20" max="20" width="49.7109375" customWidth="1"/>
    <col min="21" max="21" width="45.28515625" bestFit="1" customWidth="1"/>
    <col min="22" max="22" width="5.7109375" bestFit="1" customWidth="1"/>
  </cols>
  <sheetData>
    <row r="1" spans="1:23" ht="30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3" s="5" customFormat="1">
      <c r="A2" s="35" t="s">
        <v>856</v>
      </c>
      <c r="B2" s="35" t="s">
        <v>832</v>
      </c>
      <c r="C2" s="63"/>
      <c r="D2" s="5">
        <v>0.73780000000000001</v>
      </c>
      <c r="E2" s="122" t="s">
        <v>242</v>
      </c>
      <c r="F2" s="5">
        <v>1</v>
      </c>
      <c r="G2" s="5">
        <f t="shared" ref="G2:G27" si="0" xml:space="preserve"> D2*F2</f>
        <v>0.73780000000000001</v>
      </c>
      <c r="H2" s="5" t="s">
        <v>806</v>
      </c>
      <c r="I2" t="s">
        <v>219</v>
      </c>
      <c r="J2" s="5">
        <f t="shared" ref="J2:J27" si="1">G2</f>
        <v>0.73780000000000001</v>
      </c>
      <c r="K2" s="5">
        <f xml:space="preserve"> J2*0.8</f>
        <v>0.59023999999999999</v>
      </c>
      <c r="L2" s="5">
        <f xml:space="preserve"> J2*1.2</f>
        <v>0.88536000000000004</v>
      </c>
      <c r="N2" s="5" t="s">
        <v>419</v>
      </c>
      <c r="P2" s="35" t="s">
        <v>832</v>
      </c>
      <c r="S2" s="5" t="s">
        <v>9</v>
      </c>
      <c r="T2" s="55" t="s">
        <v>1446</v>
      </c>
      <c r="U2" s="23" t="s">
        <v>1148</v>
      </c>
      <c r="V2" s="55" t="s">
        <v>222</v>
      </c>
      <c r="W2" s="55"/>
    </row>
    <row r="3" spans="1:23" s="5" customFormat="1">
      <c r="A3" s="35" t="s">
        <v>857</v>
      </c>
      <c r="B3" s="35" t="s">
        <v>833</v>
      </c>
      <c r="C3" s="37"/>
      <c r="D3" s="63">
        <v>2.4799999999999999E-2</v>
      </c>
      <c r="E3" s="122" t="s">
        <v>242</v>
      </c>
      <c r="F3" s="5">
        <v>1</v>
      </c>
      <c r="G3" s="5">
        <f t="shared" si="0"/>
        <v>2.4799999999999999E-2</v>
      </c>
      <c r="H3" s="5" t="s">
        <v>807</v>
      </c>
      <c r="I3" t="s">
        <v>219</v>
      </c>
      <c r="J3" s="5">
        <f t="shared" si="1"/>
        <v>2.4799999999999999E-2</v>
      </c>
      <c r="K3" s="5">
        <f t="shared" ref="K3:K27" si="2" xml:space="preserve"> J3*0.8</f>
        <v>1.984E-2</v>
      </c>
      <c r="L3" s="5">
        <f t="shared" ref="L3:L27" si="3" xml:space="preserve"> J3*1.2</f>
        <v>2.9759999999999998E-2</v>
      </c>
      <c r="N3" s="5" t="s">
        <v>419</v>
      </c>
      <c r="P3" s="35" t="s">
        <v>833</v>
      </c>
      <c r="S3" s="5" t="s">
        <v>9</v>
      </c>
      <c r="T3" s="55" t="s">
        <v>1446</v>
      </c>
      <c r="U3" s="45" t="s">
        <v>880</v>
      </c>
      <c r="V3" s="55" t="s">
        <v>221</v>
      </c>
      <c r="W3" s="55"/>
    </row>
    <row r="4" spans="1:23" s="5" customFormat="1">
      <c r="A4" s="35" t="s">
        <v>858</v>
      </c>
      <c r="B4" s="35" t="s">
        <v>834</v>
      </c>
      <c r="C4" s="37"/>
      <c r="D4" s="38">
        <v>4.5999999999999999E-3</v>
      </c>
      <c r="E4" s="122" t="s">
        <v>242</v>
      </c>
      <c r="F4" s="5">
        <v>1</v>
      </c>
      <c r="G4" s="5">
        <f t="shared" si="0"/>
        <v>4.5999999999999999E-3</v>
      </c>
      <c r="H4" s="5" t="s">
        <v>808</v>
      </c>
      <c r="I4" t="s">
        <v>219</v>
      </c>
      <c r="J4" s="5">
        <f t="shared" si="1"/>
        <v>4.5999999999999999E-3</v>
      </c>
      <c r="K4" s="5">
        <f t="shared" si="2"/>
        <v>3.6800000000000001E-3</v>
      </c>
      <c r="L4" s="5">
        <f t="shared" si="3"/>
        <v>5.5199999999999997E-3</v>
      </c>
      <c r="N4" s="5" t="s">
        <v>419</v>
      </c>
      <c r="P4" s="35" t="s">
        <v>834</v>
      </c>
      <c r="S4" s="5" t="s">
        <v>9</v>
      </c>
      <c r="T4" s="55" t="s">
        <v>1446</v>
      </c>
      <c r="U4" s="39" t="s">
        <v>1149</v>
      </c>
      <c r="V4" s="55" t="s">
        <v>222</v>
      </c>
      <c r="W4" s="55"/>
    </row>
    <row r="5" spans="1:23" s="5" customFormat="1">
      <c r="A5" s="35" t="s">
        <v>859</v>
      </c>
      <c r="B5" s="35" t="s">
        <v>835</v>
      </c>
      <c r="C5" s="37"/>
      <c r="D5" s="38">
        <v>4.4000000000000003E-3</v>
      </c>
      <c r="E5" s="122" t="s">
        <v>242</v>
      </c>
      <c r="F5" s="5">
        <v>1</v>
      </c>
      <c r="G5" s="5">
        <f t="shared" si="0"/>
        <v>4.4000000000000003E-3</v>
      </c>
      <c r="H5" s="5" t="s">
        <v>809</v>
      </c>
      <c r="I5" t="s">
        <v>219</v>
      </c>
      <c r="J5" s="5">
        <f t="shared" si="1"/>
        <v>4.4000000000000003E-3</v>
      </c>
      <c r="K5" s="5">
        <f t="shared" si="2"/>
        <v>3.5200000000000006E-3</v>
      </c>
      <c r="L5" s="5">
        <f t="shared" si="3"/>
        <v>5.28E-3</v>
      </c>
      <c r="N5" s="5" t="s">
        <v>419</v>
      </c>
      <c r="P5" s="35" t="s">
        <v>835</v>
      </c>
      <c r="S5" s="5" t="s">
        <v>9</v>
      </c>
      <c r="T5" s="55" t="s">
        <v>1446</v>
      </c>
      <c r="U5" s="23" t="s">
        <v>881</v>
      </c>
      <c r="V5" s="55" t="s">
        <v>221</v>
      </c>
      <c r="W5" s="55"/>
    </row>
    <row r="6" spans="1:23" s="5" customFormat="1">
      <c r="A6" s="35" t="s">
        <v>860</v>
      </c>
      <c r="B6" s="35" t="s">
        <v>836</v>
      </c>
      <c r="C6" s="37"/>
      <c r="D6" s="5">
        <v>4.1999999999999997E-3</v>
      </c>
      <c r="E6" s="122" t="s">
        <v>242</v>
      </c>
      <c r="F6" s="5">
        <v>1</v>
      </c>
      <c r="G6" s="5">
        <f t="shared" si="0"/>
        <v>4.1999999999999997E-3</v>
      </c>
      <c r="H6" s="5" t="s">
        <v>810</v>
      </c>
      <c r="I6" t="s">
        <v>219</v>
      </c>
      <c r="J6" s="5">
        <f t="shared" si="1"/>
        <v>4.1999999999999997E-3</v>
      </c>
      <c r="K6" s="5">
        <f t="shared" si="2"/>
        <v>3.3600000000000001E-3</v>
      </c>
      <c r="L6" s="5">
        <f t="shared" si="3"/>
        <v>5.0399999999999993E-3</v>
      </c>
      <c r="N6" s="5" t="s">
        <v>419</v>
      </c>
      <c r="P6" s="35" t="s">
        <v>836</v>
      </c>
      <c r="S6" s="5" t="s">
        <v>9</v>
      </c>
      <c r="T6" s="55" t="s">
        <v>1446</v>
      </c>
      <c r="U6" s="23" t="s">
        <v>882</v>
      </c>
      <c r="V6" s="55" t="s">
        <v>222</v>
      </c>
      <c r="W6" s="55"/>
    </row>
    <row r="7" spans="1:23" s="5" customFormat="1">
      <c r="A7" s="35" t="s">
        <v>861</v>
      </c>
      <c r="B7" s="35" t="s">
        <v>837</v>
      </c>
      <c r="C7" s="37"/>
      <c r="D7" s="5">
        <v>4.4200000000000003E-2</v>
      </c>
      <c r="E7" s="122" t="s">
        <v>242</v>
      </c>
      <c r="F7" s="5">
        <v>1</v>
      </c>
      <c r="G7" s="5">
        <f t="shared" si="0"/>
        <v>4.4200000000000003E-2</v>
      </c>
      <c r="H7" s="5" t="s">
        <v>811</v>
      </c>
      <c r="I7" t="s">
        <v>219</v>
      </c>
      <c r="J7" s="5">
        <f t="shared" si="1"/>
        <v>4.4200000000000003E-2</v>
      </c>
      <c r="K7" s="5">
        <f t="shared" si="2"/>
        <v>3.5360000000000003E-2</v>
      </c>
      <c r="L7" s="5">
        <f t="shared" si="3"/>
        <v>5.3040000000000004E-2</v>
      </c>
      <c r="N7" s="5" t="s">
        <v>419</v>
      </c>
      <c r="P7" s="35" t="s">
        <v>837</v>
      </c>
      <c r="S7" s="5" t="s">
        <v>9</v>
      </c>
      <c r="T7" s="55" t="s">
        <v>1446</v>
      </c>
      <c r="U7" s="23" t="s">
        <v>883</v>
      </c>
      <c r="V7" s="55" t="s">
        <v>221</v>
      </c>
      <c r="W7" s="55"/>
    </row>
    <row r="8" spans="1:23" s="5" customFormat="1">
      <c r="A8" s="35" t="s">
        <v>862</v>
      </c>
      <c r="B8" s="35" t="s">
        <v>838</v>
      </c>
      <c r="C8" s="37"/>
      <c r="D8" s="5">
        <v>0.16020000000000001</v>
      </c>
      <c r="E8" s="122" t="s">
        <v>242</v>
      </c>
      <c r="F8" s="5">
        <v>1</v>
      </c>
      <c r="G8" s="5">
        <f t="shared" si="0"/>
        <v>0.16020000000000001</v>
      </c>
      <c r="H8" s="5" t="s">
        <v>812</v>
      </c>
      <c r="I8" t="s">
        <v>219</v>
      </c>
      <c r="J8" s="37">
        <f t="shared" si="1"/>
        <v>0.16020000000000001</v>
      </c>
      <c r="K8" s="5">
        <f t="shared" si="2"/>
        <v>0.12816000000000002</v>
      </c>
      <c r="L8" s="5">
        <f t="shared" si="3"/>
        <v>0.19223999999999999</v>
      </c>
      <c r="M8" s="37"/>
      <c r="N8" s="5" t="s">
        <v>419</v>
      </c>
      <c r="O8" s="37"/>
      <c r="P8" s="35" t="s">
        <v>838</v>
      </c>
      <c r="Q8" s="37"/>
      <c r="R8" s="37"/>
      <c r="S8" s="5" t="s">
        <v>9</v>
      </c>
      <c r="T8" s="55" t="s">
        <v>1446</v>
      </c>
      <c r="U8" s="23" t="s">
        <v>884</v>
      </c>
      <c r="V8" s="134" t="s">
        <v>221</v>
      </c>
      <c r="W8" s="55"/>
    </row>
    <row r="9" spans="1:23" s="5" customFormat="1">
      <c r="A9" s="35" t="s">
        <v>863</v>
      </c>
      <c r="B9" s="35" t="s">
        <v>839</v>
      </c>
      <c r="C9" s="37"/>
      <c r="D9" s="5">
        <v>5.0000000000000001E-3</v>
      </c>
      <c r="E9" s="122" t="s">
        <v>242</v>
      </c>
      <c r="F9" s="5">
        <v>1</v>
      </c>
      <c r="G9" s="5">
        <f t="shared" si="0"/>
        <v>5.0000000000000001E-3</v>
      </c>
      <c r="H9" s="5" t="s">
        <v>813</v>
      </c>
      <c r="I9" t="s">
        <v>219</v>
      </c>
      <c r="J9" s="5">
        <f t="shared" si="1"/>
        <v>5.0000000000000001E-3</v>
      </c>
      <c r="K9" s="5">
        <f t="shared" si="2"/>
        <v>4.0000000000000001E-3</v>
      </c>
      <c r="L9" s="5">
        <f t="shared" si="3"/>
        <v>6.0000000000000001E-3</v>
      </c>
      <c r="N9" s="5" t="s">
        <v>419</v>
      </c>
      <c r="P9" s="35" t="s">
        <v>839</v>
      </c>
      <c r="S9" s="5" t="s">
        <v>9</v>
      </c>
      <c r="T9" s="55" t="s">
        <v>1446</v>
      </c>
      <c r="U9" s="23" t="s">
        <v>362</v>
      </c>
      <c r="V9" s="55" t="s">
        <v>221</v>
      </c>
      <c r="W9" s="55"/>
    </row>
    <row r="10" spans="1:23" s="5" customFormat="1">
      <c r="A10" s="35" t="s">
        <v>864</v>
      </c>
      <c r="B10" s="35" t="s">
        <v>840</v>
      </c>
      <c r="C10" s="37"/>
      <c r="D10" s="5">
        <v>6.8000000000000005E-2</v>
      </c>
      <c r="E10" s="122" t="s">
        <v>242</v>
      </c>
      <c r="F10" s="5">
        <v>1</v>
      </c>
      <c r="G10" s="5">
        <f t="shared" si="0"/>
        <v>6.8000000000000005E-2</v>
      </c>
      <c r="H10" s="5" t="s">
        <v>814</v>
      </c>
      <c r="I10" t="s">
        <v>219</v>
      </c>
      <c r="J10" s="5">
        <f t="shared" si="1"/>
        <v>6.8000000000000005E-2</v>
      </c>
      <c r="K10" s="5">
        <f t="shared" si="2"/>
        <v>5.4400000000000004E-2</v>
      </c>
      <c r="L10" s="5">
        <f t="shared" si="3"/>
        <v>8.1600000000000006E-2</v>
      </c>
      <c r="N10" s="5" t="s">
        <v>419</v>
      </c>
      <c r="P10" s="35" t="s">
        <v>840</v>
      </c>
      <c r="S10" s="5" t="s">
        <v>9</v>
      </c>
      <c r="T10" s="55" t="s">
        <v>1446</v>
      </c>
      <c r="U10" s="23" t="s">
        <v>293</v>
      </c>
      <c r="V10" s="55" t="s">
        <v>221</v>
      </c>
      <c r="W10" s="55"/>
    </row>
    <row r="11" spans="1:23" s="5" customFormat="1">
      <c r="A11" s="35" t="s">
        <v>865</v>
      </c>
      <c r="B11" s="35" t="s">
        <v>841</v>
      </c>
      <c r="C11" s="37"/>
      <c r="D11" s="5">
        <v>2.64E-2</v>
      </c>
      <c r="E11" s="122" t="s">
        <v>242</v>
      </c>
      <c r="F11" s="5">
        <v>1</v>
      </c>
      <c r="G11" s="5">
        <f t="shared" si="0"/>
        <v>2.64E-2</v>
      </c>
      <c r="H11" s="5" t="s">
        <v>815</v>
      </c>
      <c r="I11" t="s">
        <v>219</v>
      </c>
      <c r="J11" s="5">
        <f t="shared" si="1"/>
        <v>2.64E-2</v>
      </c>
      <c r="K11" s="5">
        <f t="shared" si="2"/>
        <v>2.112E-2</v>
      </c>
      <c r="L11" s="5">
        <f t="shared" si="3"/>
        <v>3.168E-2</v>
      </c>
      <c r="N11" s="5" t="s">
        <v>419</v>
      </c>
      <c r="P11" s="35" t="s">
        <v>841</v>
      </c>
      <c r="S11" s="5" t="s">
        <v>9</v>
      </c>
      <c r="T11" s="55" t="s">
        <v>1446</v>
      </c>
      <c r="U11" s="23" t="s">
        <v>280</v>
      </c>
      <c r="V11" s="55" t="s">
        <v>221</v>
      </c>
      <c r="W11" s="55"/>
    </row>
    <row r="12" spans="1:23" s="5" customFormat="1">
      <c r="A12" s="35" t="s">
        <v>866</v>
      </c>
      <c r="B12" s="35" t="s">
        <v>842</v>
      </c>
      <c r="C12" s="37"/>
      <c r="D12" s="5">
        <v>0.20180000000000001</v>
      </c>
      <c r="E12" s="122" t="s">
        <v>242</v>
      </c>
      <c r="F12" s="5">
        <v>1</v>
      </c>
      <c r="G12" s="5">
        <f t="shared" si="0"/>
        <v>0.20180000000000001</v>
      </c>
      <c r="H12" s="5" t="s">
        <v>816</v>
      </c>
      <c r="I12" t="s">
        <v>219</v>
      </c>
      <c r="J12" s="5">
        <f t="shared" si="1"/>
        <v>0.20180000000000001</v>
      </c>
      <c r="K12" s="5">
        <f t="shared" si="2"/>
        <v>0.16144000000000003</v>
      </c>
      <c r="L12" s="5">
        <f t="shared" si="3"/>
        <v>0.24215999999999999</v>
      </c>
      <c r="N12" s="5" t="s">
        <v>419</v>
      </c>
      <c r="P12" s="35" t="s">
        <v>842</v>
      </c>
      <c r="S12" s="5" t="s">
        <v>9</v>
      </c>
      <c r="T12" s="55" t="s">
        <v>1446</v>
      </c>
      <c r="U12" s="23" t="s">
        <v>885</v>
      </c>
      <c r="V12" s="55" t="s">
        <v>221</v>
      </c>
      <c r="W12" s="55"/>
    </row>
    <row r="13" spans="1:23" s="5" customFormat="1">
      <c r="A13" s="35" t="s">
        <v>867</v>
      </c>
      <c r="B13" s="35" t="s">
        <v>843</v>
      </c>
      <c r="C13" s="37"/>
      <c r="D13" s="5">
        <v>9.9199999999999997E-2</v>
      </c>
      <c r="E13" s="122" t="s">
        <v>242</v>
      </c>
      <c r="F13" s="5">
        <v>1</v>
      </c>
      <c r="G13" s="5">
        <f t="shared" si="0"/>
        <v>9.9199999999999997E-2</v>
      </c>
      <c r="H13" s="5" t="s">
        <v>817</v>
      </c>
      <c r="I13" t="s">
        <v>219</v>
      </c>
      <c r="J13" s="5">
        <f t="shared" si="1"/>
        <v>9.9199999999999997E-2</v>
      </c>
      <c r="K13" s="5">
        <f t="shared" si="2"/>
        <v>7.936E-2</v>
      </c>
      <c r="L13" s="5">
        <f t="shared" si="3"/>
        <v>0.11903999999999999</v>
      </c>
      <c r="N13" s="5" t="s">
        <v>419</v>
      </c>
      <c r="P13" s="35" t="s">
        <v>843</v>
      </c>
      <c r="S13" s="5" t="s">
        <v>9</v>
      </c>
      <c r="T13" s="55" t="s">
        <v>1446</v>
      </c>
      <c r="U13" s="23" t="s">
        <v>327</v>
      </c>
      <c r="V13" s="55" t="s">
        <v>221</v>
      </c>
      <c r="W13" s="55"/>
    </row>
    <row r="14" spans="1:23" s="5" customFormat="1">
      <c r="A14" s="35" t="s">
        <v>868</v>
      </c>
      <c r="B14" s="35" t="s">
        <v>844</v>
      </c>
      <c r="C14" s="37"/>
      <c r="D14" s="38">
        <v>6.3399999999999998E-2</v>
      </c>
      <c r="E14" s="122" t="s">
        <v>242</v>
      </c>
      <c r="F14" s="5">
        <v>1</v>
      </c>
      <c r="G14" s="5">
        <f t="shared" si="0"/>
        <v>6.3399999999999998E-2</v>
      </c>
      <c r="H14" s="5" t="s">
        <v>818</v>
      </c>
      <c r="I14" t="s">
        <v>219</v>
      </c>
      <c r="J14" s="5">
        <f t="shared" si="1"/>
        <v>6.3399999999999998E-2</v>
      </c>
      <c r="K14" s="5">
        <f t="shared" si="2"/>
        <v>5.0720000000000001E-2</v>
      </c>
      <c r="L14" s="5">
        <f t="shared" si="3"/>
        <v>7.6079999999999995E-2</v>
      </c>
      <c r="N14" s="5" t="s">
        <v>419</v>
      </c>
      <c r="P14" s="35" t="s">
        <v>844</v>
      </c>
      <c r="S14" s="5" t="s">
        <v>9</v>
      </c>
      <c r="T14" s="55" t="s">
        <v>1446</v>
      </c>
      <c r="U14" s="23" t="s">
        <v>343</v>
      </c>
      <c r="V14" s="55" t="s">
        <v>221</v>
      </c>
      <c r="W14" s="55"/>
    </row>
    <row r="15" spans="1:23" s="5" customFormat="1">
      <c r="A15" s="35" t="s">
        <v>867</v>
      </c>
      <c r="B15" s="35" t="s">
        <v>843</v>
      </c>
      <c r="C15" s="37"/>
      <c r="D15" s="5">
        <v>4.0399999999999998E-2</v>
      </c>
      <c r="E15" s="122" t="s">
        <v>242</v>
      </c>
      <c r="F15" s="5">
        <v>1</v>
      </c>
      <c r="G15" s="5">
        <f t="shared" si="0"/>
        <v>4.0399999999999998E-2</v>
      </c>
      <c r="H15" s="5" t="s">
        <v>819</v>
      </c>
      <c r="I15" t="s">
        <v>219</v>
      </c>
      <c r="J15" s="5">
        <f t="shared" si="1"/>
        <v>4.0399999999999998E-2</v>
      </c>
      <c r="K15" s="5">
        <f t="shared" si="2"/>
        <v>3.2320000000000002E-2</v>
      </c>
      <c r="L15" s="5">
        <f t="shared" si="3"/>
        <v>4.8479999999999995E-2</v>
      </c>
      <c r="N15" s="5" t="s">
        <v>419</v>
      </c>
      <c r="P15" s="35" t="s">
        <v>843</v>
      </c>
      <c r="S15" s="5" t="s">
        <v>9</v>
      </c>
      <c r="T15" s="55" t="s">
        <v>1446</v>
      </c>
      <c r="U15" s="23" t="s">
        <v>327</v>
      </c>
      <c r="V15" s="55" t="s">
        <v>221</v>
      </c>
      <c r="W15" s="55"/>
    </row>
    <row r="16" spans="1:23" s="5" customFormat="1">
      <c r="A16" s="35" t="s">
        <v>868</v>
      </c>
      <c r="B16" s="35" t="s">
        <v>844</v>
      </c>
      <c r="C16" s="37"/>
      <c r="D16" s="5">
        <v>1.34E-2</v>
      </c>
      <c r="E16" s="122" t="s">
        <v>242</v>
      </c>
      <c r="F16" s="5">
        <v>1</v>
      </c>
      <c r="G16" s="5">
        <f t="shared" si="0"/>
        <v>1.34E-2</v>
      </c>
      <c r="H16" s="5" t="s">
        <v>820</v>
      </c>
      <c r="I16" t="s">
        <v>219</v>
      </c>
      <c r="J16" s="5">
        <f t="shared" si="1"/>
        <v>1.34E-2</v>
      </c>
      <c r="K16" s="5">
        <f t="shared" si="2"/>
        <v>1.072E-2</v>
      </c>
      <c r="L16" s="5">
        <f t="shared" si="3"/>
        <v>1.6080000000000001E-2</v>
      </c>
      <c r="N16" s="5" t="s">
        <v>419</v>
      </c>
      <c r="P16" s="35" t="s">
        <v>844</v>
      </c>
      <c r="S16" s="5" t="s">
        <v>9</v>
      </c>
      <c r="T16" s="55" t="s">
        <v>1446</v>
      </c>
      <c r="U16" s="23" t="s">
        <v>343</v>
      </c>
      <c r="V16" s="55" t="s">
        <v>221</v>
      </c>
      <c r="W16" s="55"/>
    </row>
    <row r="17" spans="1:23" s="5" customFormat="1">
      <c r="A17" s="35" t="s">
        <v>869</v>
      </c>
      <c r="B17" s="35" t="s">
        <v>845</v>
      </c>
      <c r="C17" s="37"/>
      <c r="D17" s="38">
        <v>9.7999999999999997E-3</v>
      </c>
      <c r="E17" s="122" t="s">
        <v>242</v>
      </c>
      <c r="F17" s="5">
        <v>1</v>
      </c>
      <c r="G17" s="5">
        <f t="shared" si="0"/>
        <v>9.7999999999999997E-3</v>
      </c>
      <c r="H17" s="5" t="s">
        <v>821</v>
      </c>
      <c r="I17" t="s">
        <v>219</v>
      </c>
      <c r="J17" s="5">
        <f t="shared" si="1"/>
        <v>9.7999999999999997E-3</v>
      </c>
      <c r="K17" s="5">
        <f t="shared" si="2"/>
        <v>7.8399999999999997E-3</v>
      </c>
      <c r="L17" s="5">
        <f t="shared" si="3"/>
        <v>1.176E-2</v>
      </c>
      <c r="N17" s="5" t="s">
        <v>419</v>
      </c>
      <c r="P17" s="35" t="s">
        <v>845</v>
      </c>
      <c r="S17" s="5" t="s">
        <v>9</v>
      </c>
      <c r="T17" s="55" t="s">
        <v>1446</v>
      </c>
      <c r="U17" s="23" t="s">
        <v>415</v>
      </c>
      <c r="V17" s="55" t="s">
        <v>221</v>
      </c>
      <c r="W17" s="55"/>
    </row>
    <row r="18" spans="1:23" s="5" customFormat="1">
      <c r="A18" s="35" t="s">
        <v>870</v>
      </c>
      <c r="B18" s="35" t="s">
        <v>846</v>
      </c>
      <c r="C18" s="37"/>
      <c r="D18" s="5">
        <v>0.36919999999999997</v>
      </c>
      <c r="E18" s="122" t="s">
        <v>242</v>
      </c>
      <c r="F18" s="5">
        <v>1</v>
      </c>
      <c r="G18" s="5">
        <f t="shared" si="0"/>
        <v>0.36919999999999997</v>
      </c>
      <c r="H18" s="5" t="s">
        <v>822</v>
      </c>
      <c r="I18" t="s">
        <v>219</v>
      </c>
      <c r="J18" s="5">
        <f t="shared" si="1"/>
        <v>0.36919999999999997</v>
      </c>
      <c r="K18" s="5">
        <f t="shared" si="2"/>
        <v>0.29536000000000001</v>
      </c>
      <c r="L18" s="5">
        <f t="shared" si="3"/>
        <v>0.44303999999999993</v>
      </c>
      <c r="N18" s="5" t="s">
        <v>419</v>
      </c>
      <c r="P18" s="35" t="s">
        <v>846</v>
      </c>
      <c r="S18" s="5" t="s">
        <v>9</v>
      </c>
      <c r="T18" s="55" t="s">
        <v>1446</v>
      </c>
      <c r="U18" s="23" t="s">
        <v>885</v>
      </c>
      <c r="V18" s="55" t="s">
        <v>221</v>
      </c>
      <c r="W18" s="55"/>
    </row>
    <row r="19" spans="1:23" s="5" customFormat="1">
      <c r="A19" s="35" t="s">
        <v>871</v>
      </c>
      <c r="B19" s="35" t="s">
        <v>847</v>
      </c>
      <c r="C19" s="37"/>
      <c r="D19" s="5">
        <v>0.2006</v>
      </c>
      <c r="E19" s="122" t="s">
        <v>242</v>
      </c>
      <c r="F19" s="5">
        <v>1</v>
      </c>
      <c r="G19" s="5">
        <f t="shared" si="0"/>
        <v>0.2006</v>
      </c>
      <c r="H19" s="5" t="s">
        <v>823</v>
      </c>
      <c r="I19" t="s">
        <v>219</v>
      </c>
      <c r="J19" s="5">
        <f t="shared" si="1"/>
        <v>0.2006</v>
      </c>
      <c r="K19" s="5">
        <f t="shared" si="2"/>
        <v>0.16048000000000001</v>
      </c>
      <c r="L19" s="5">
        <f t="shared" si="3"/>
        <v>0.24071999999999999</v>
      </c>
      <c r="N19" s="5" t="s">
        <v>419</v>
      </c>
      <c r="P19" s="35" t="s">
        <v>847</v>
      </c>
      <c r="S19" s="5" t="s">
        <v>9</v>
      </c>
      <c r="T19" s="55" t="s">
        <v>1446</v>
      </c>
      <c r="U19" s="23" t="s">
        <v>327</v>
      </c>
      <c r="V19" s="55" t="s">
        <v>221</v>
      </c>
      <c r="W19" s="55"/>
    </row>
    <row r="20" spans="1:23" s="5" customFormat="1">
      <c r="A20" s="35" t="s">
        <v>872</v>
      </c>
      <c r="B20" s="35" t="s">
        <v>848</v>
      </c>
      <c r="C20" s="37"/>
      <c r="D20" s="5">
        <v>0.1176</v>
      </c>
      <c r="E20" s="122" t="s">
        <v>242</v>
      </c>
      <c r="F20" s="5">
        <v>1</v>
      </c>
      <c r="G20" s="5">
        <f t="shared" si="0"/>
        <v>0.1176</v>
      </c>
      <c r="H20" s="5" t="s">
        <v>824</v>
      </c>
      <c r="I20" t="s">
        <v>219</v>
      </c>
      <c r="J20" s="5">
        <f t="shared" si="1"/>
        <v>0.1176</v>
      </c>
      <c r="K20" s="5">
        <f t="shared" si="2"/>
        <v>9.4079999999999997E-2</v>
      </c>
      <c r="L20" s="5">
        <f t="shared" si="3"/>
        <v>0.14112</v>
      </c>
      <c r="N20" s="5" t="s">
        <v>419</v>
      </c>
      <c r="P20" s="35" t="s">
        <v>848</v>
      </c>
      <c r="S20" s="5" t="s">
        <v>9</v>
      </c>
      <c r="T20" s="55" t="s">
        <v>1446</v>
      </c>
      <c r="U20" s="23" t="s">
        <v>343</v>
      </c>
      <c r="V20" s="55" t="s">
        <v>221</v>
      </c>
      <c r="W20" s="55"/>
    </row>
    <row r="21" spans="1:23" s="5" customFormat="1">
      <c r="A21" s="35" t="s">
        <v>873</v>
      </c>
      <c r="B21" s="35" t="s">
        <v>849</v>
      </c>
      <c r="C21" s="37"/>
      <c r="D21" s="5">
        <v>3.3999999999999998E-3</v>
      </c>
      <c r="E21" s="122" t="s">
        <v>242</v>
      </c>
      <c r="F21" s="5">
        <v>1</v>
      </c>
      <c r="G21" s="5">
        <f t="shared" si="0"/>
        <v>3.3999999999999998E-3</v>
      </c>
      <c r="H21" s="5" t="s">
        <v>825</v>
      </c>
      <c r="I21" t="s">
        <v>219</v>
      </c>
      <c r="J21" s="5">
        <f t="shared" si="1"/>
        <v>3.3999999999999998E-3</v>
      </c>
      <c r="K21" s="5">
        <f t="shared" si="2"/>
        <v>2.7200000000000002E-3</v>
      </c>
      <c r="L21" s="5">
        <f t="shared" si="3"/>
        <v>4.0799999999999994E-3</v>
      </c>
      <c r="N21" s="5" t="s">
        <v>419</v>
      </c>
      <c r="P21" s="35" t="s">
        <v>849</v>
      </c>
      <c r="S21" s="5" t="s">
        <v>9</v>
      </c>
      <c r="T21" s="55" t="s">
        <v>1446</v>
      </c>
      <c r="U21" s="23" t="s">
        <v>360</v>
      </c>
      <c r="V21" s="55" t="s">
        <v>221</v>
      </c>
      <c r="W21" s="55"/>
    </row>
    <row r="22" spans="1:23" s="5" customFormat="1">
      <c r="A22" s="35" t="s">
        <v>874</v>
      </c>
      <c r="B22" s="35" t="s">
        <v>850</v>
      </c>
      <c r="C22" s="37"/>
      <c r="D22" s="5">
        <v>1.4E-3</v>
      </c>
      <c r="E22" s="122" t="s">
        <v>242</v>
      </c>
      <c r="F22" s="5">
        <v>1</v>
      </c>
      <c r="G22" s="5">
        <f t="shared" si="0"/>
        <v>1.4E-3</v>
      </c>
      <c r="H22" s="5" t="s">
        <v>826</v>
      </c>
      <c r="I22" t="s">
        <v>219</v>
      </c>
      <c r="J22" s="5">
        <f t="shared" si="1"/>
        <v>1.4E-3</v>
      </c>
      <c r="K22" s="5">
        <f t="shared" si="2"/>
        <v>1.1200000000000001E-3</v>
      </c>
      <c r="L22" s="5">
        <f t="shared" si="3"/>
        <v>1.6799999999999999E-3</v>
      </c>
      <c r="N22" s="5" t="s">
        <v>419</v>
      </c>
      <c r="P22" s="35" t="s">
        <v>850</v>
      </c>
      <c r="S22" s="5" t="s">
        <v>9</v>
      </c>
      <c r="T22" s="55" t="s">
        <v>1446</v>
      </c>
      <c r="U22" s="23" t="s">
        <v>886</v>
      </c>
      <c r="V22" s="55" t="s">
        <v>221</v>
      </c>
      <c r="W22" s="55"/>
    </row>
    <row r="23" spans="1:23" s="5" customFormat="1">
      <c r="A23" s="35" t="s">
        <v>875</v>
      </c>
      <c r="B23" s="35" t="s">
        <v>851</v>
      </c>
      <c r="C23" s="37"/>
      <c r="D23" s="5">
        <v>2.0000000000000001E-4</v>
      </c>
      <c r="E23" s="122" t="s">
        <v>242</v>
      </c>
      <c r="F23" s="5">
        <v>1</v>
      </c>
      <c r="G23" s="5">
        <f t="shared" si="0"/>
        <v>2.0000000000000001E-4</v>
      </c>
      <c r="H23" s="5" t="s">
        <v>827</v>
      </c>
      <c r="I23" t="s">
        <v>219</v>
      </c>
      <c r="J23" s="5">
        <f t="shared" si="1"/>
        <v>2.0000000000000001E-4</v>
      </c>
      <c r="K23" s="5">
        <f t="shared" si="2"/>
        <v>1.6000000000000001E-4</v>
      </c>
      <c r="L23" s="5">
        <f t="shared" si="3"/>
        <v>2.4000000000000001E-4</v>
      </c>
      <c r="N23" s="5" t="s">
        <v>419</v>
      </c>
      <c r="P23" s="35" t="s">
        <v>851</v>
      </c>
      <c r="S23" s="5" t="s">
        <v>9</v>
      </c>
      <c r="T23" s="55" t="s">
        <v>1446</v>
      </c>
      <c r="U23" s="23" t="s">
        <v>375</v>
      </c>
      <c r="V23" s="55" t="s">
        <v>221</v>
      </c>
      <c r="W23" s="55"/>
    </row>
    <row r="24" spans="1:23" s="5" customFormat="1">
      <c r="A24" s="35" t="s">
        <v>876</v>
      </c>
      <c r="B24" s="35" t="s">
        <v>852</v>
      </c>
      <c r="C24" s="37"/>
      <c r="D24" s="5">
        <v>8.1799999999999998E-2</v>
      </c>
      <c r="E24" s="122" t="s">
        <v>242</v>
      </c>
      <c r="F24" s="5">
        <v>1</v>
      </c>
      <c r="G24" s="5">
        <f t="shared" si="0"/>
        <v>8.1799999999999998E-2</v>
      </c>
      <c r="H24" s="5" t="s">
        <v>828</v>
      </c>
      <c r="I24" t="s">
        <v>219</v>
      </c>
      <c r="J24" s="5">
        <f t="shared" si="1"/>
        <v>8.1799999999999998E-2</v>
      </c>
      <c r="K24" s="5">
        <f t="shared" si="2"/>
        <v>6.5439999999999998E-2</v>
      </c>
      <c r="L24" s="5">
        <f t="shared" si="3"/>
        <v>9.8159999999999997E-2</v>
      </c>
      <c r="N24" s="5" t="s">
        <v>419</v>
      </c>
      <c r="P24" s="35" t="s">
        <v>852</v>
      </c>
      <c r="S24" s="5" t="s">
        <v>9</v>
      </c>
      <c r="T24" s="55" t="s">
        <v>1446</v>
      </c>
      <c r="U24" s="45" t="s">
        <v>880</v>
      </c>
      <c r="V24" s="55" t="s">
        <v>221</v>
      </c>
      <c r="W24" s="55"/>
    </row>
    <row r="25" spans="1:23" s="5" customFormat="1">
      <c r="A25" s="35" t="s">
        <v>877</v>
      </c>
      <c r="B25" s="35" t="s">
        <v>853</v>
      </c>
      <c r="C25" s="37"/>
      <c r="D25" s="38">
        <v>7.6E-3</v>
      </c>
      <c r="E25" s="122" t="s">
        <v>242</v>
      </c>
      <c r="F25" s="5">
        <v>1</v>
      </c>
      <c r="G25" s="5">
        <f t="shared" si="0"/>
        <v>7.6E-3</v>
      </c>
      <c r="H25" s="5" t="s">
        <v>829</v>
      </c>
      <c r="I25" t="s">
        <v>219</v>
      </c>
      <c r="J25" s="5">
        <f t="shared" si="1"/>
        <v>7.6E-3</v>
      </c>
      <c r="K25" s="5">
        <f t="shared" si="2"/>
        <v>6.0800000000000003E-3</v>
      </c>
      <c r="L25" s="5">
        <f t="shared" si="3"/>
        <v>9.1199999999999996E-3</v>
      </c>
      <c r="N25" s="5" t="s">
        <v>419</v>
      </c>
      <c r="P25" s="35" t="s">
        <v>853</v>
      </c>
      <c r="S25" s="5" t="s">
        <v>9</v>
      </c>
      <c r="T25" s="55" t="s">
        <v>1446</v>
      </c>
      <c r="U25" s="23" t="s">
        <v>293</v>
      </c>
      <c r="V25" s="55" t="s">
        <v>221</v>
      </c>
      <c r="W25" s="55"/>
    </row>
    <row r="26" spans="1:23" s="5" customFormat="1">
      <c r="A26" s="35" t="s">
        <v>878</v>
      </c>
      <c r="B26" s="35" t="s">
        <v>854</v>
      </c>
      <c r="C26" s="37"/>
      <c r="D26" s="5">
        <v>2.0000000000000001E-4</v>
      </c>
      <c r="E26" s="122" t="s">
        <v>242</v>
      </c>
      <c r="F26" s="5">
        <v>1</v>
      </c>
      <c r="G26" s="5">
        <f t="shared" si="0"/>
        <v>2.0000000000000001E-4</v>
      </c>
      <c r="H26" s="5" t="s">
        <v>830</v>
      </c>
      <c r="I26" t="s">
        <v>219</v>
      </c>
      <c r="J26" s="5">
        <f t="shared" si="1"/>
        <v>2.0000000000000001E-4</v>
      </c>
      <c r="K26" s="5">
        <f t="shared" si="2"/>
        <v>1.6000000000000001E-4</v>
      </c>
      <c r="L26" s="5">
        <f t="shared" si="3"/>
        <v>2.4000000000000001E-4</v>
      </c>
      <c r="N26" s="5" t="s">
        <v>419</v>
      </c>
      <c r="P26" s="35" t="s">
        <v>854</v>
      </c>
      <c r="S26" s="5" t="s">
        <v>9</v>
      </c>
      <c r="T26" s="55" t="s">
        <v>1446</v>
      </c>
      <c r="U26" s="23" t="s">
        <v>345</v>
      </c>
      <c r="V26" s="55" t="s">
        <v>221</v>
      </c>
      <c r="W26" s="55"/>
    </row>
    <row r="27" spans="1:23" s="5" customFormat="1">
      <c r="A27" s="35" t="s">
        <v>879</v>
      </c>
      <c r="B27" s="35" t="s">
        <v>855</v>
      </c>
      <c r="C27" s="37"/>
      <c r="D27" s="5">
        <v>1.52E-2</v>
      </c>
      <c r="E27" s="122" t="s">
        <v>242</v>
      </c>
      <c r="F27" s="5">
        <v>1</v>
      </c>
      <c r="G27" s="5">
        <f t="shared" si="0"/>
        <v>1.52E-2</v>
      </c>
      <c r="H27" s="5" t="s">
        <v>831</v>
      </c>
      <c r="I27" t="s">
        <v>219</v>
      </c>
      <c r="J27" s="5">
        <f t="shared" si="1"/>
        <v>1.52E-2</v>
      </c>
      <c r="K27" s="5">
        <f t="shared" si="2"/>
        <v>1.2160000000000001E-2</v>
      </c>
      <c r="L27" s="5">
        <f t="shared" si="3"/>
        <v>1.8239999999999999E-2</v>
      </c>
      <c r="N27" s="5" t="s">
        <v>419</v>
      </c>
      <c r="P27" s="35" t="s">
        <v>855</v>
      </c>
      <c r="S27" s="5" t="s">
        <v>9</v>
      </c>
      <c r="T27" s="55" t="s">
        <v>1446</v>
      </c>
      <c r="U27" s="23" t="s">
        <v>293</v>
      </c>
      <c r="V27" s="55" t="s">
        <v>221</v>
      </c>
      <c r="W27" s="55"/>
    </row>
    <row r="28" spans="1:2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</sheetData>
  <conditionalFormatting sqref="D1:R1">
    <cfRule type="cellIs" dxfId="335" priority="1" operator="equal">
      <formula>"Elec"</formula>
    </cfRule>
    <cfRule type="cellIs" dxfId="334" priority="2" operator="equal">
      <formula>"Mech"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176B-A35D-4D38-8A4E-6EDCA73D666B}">
  <sheetPr>
    <tabColor rgb="FF00B050"/>
  </sheetPr>
  <dimension ref="A1:V9"/>
  <sheetViews>
    <sheetView zoomScale="79" zoomScaleNormal="115" workbookViewId="0">
      <selection activeCell="P11" sqref="P11"/>
    </sheetView>
  </sheetViews>
  <sheetFormatPr defaultColWidth="9.140625" defaultRowHeight="15"/>
  <cols>
    <col min="1" max="1" width="30.7109375" customWidth="1"/>
    <col min="2" max="2" width="29.7109375" customWidth="1"/>
    <col min="3" max="3" width="23.28515625" customWidth="1"/>
    <col min="4" max="4" width="11.42578125" bestFit="1" customWidth="1"/>
    <col min="5" max="5" width="6.7109375" bestFit="1" customWidth="1"/>
    <col min="6" max="6" width="9.85546875" customWidth="1"/>
    <col min="7" max="7" width="14.28515625" bestFit="1" customWidth="1"/>
    <col min="8" max="8" width="18.42578125" bestFit="1" customWidth="1"/>
    <col min="9" max="9" width="7.28515625" bestFit="1" customWidth="1"/>
    <col min="10" max="10" width="12.42578125" bestFit="1" customWidth="1"/>
    <col min="11" max="11" width="10" bestFit="1" customWidth="1"/>
    <col min="12" max="12" width="8.5703125" bestFit="1" customWidth="1"/>
    <col min="13" max="13" width="6" bestFit="1" customWidth="1"/>
    <col min="14" max="14" width="10.42578125" customWidth="1"/>
    <col min="15" max="15" width="21.28515625" customWidth="1"/>
    <col min="16" max="16" width="28.5703125" customWidth="1"/>
    <col min="17" max="17" width="4.5703125" customWidth="1"/>
    <col min="18" max="18" width="5" customWidth="1"/>
    <col min="19" max="19" width="11.5703125" bestFit="1" customWidth="1"/>
    <col min="20" max="20" width="8.7109375" customWidth="1"/>
    <col min="21" max="21" width="46.7109375" customWidth="1"/>
    <col min="22" max="22" width="5.7109375" bestFit="1" customWidth="1"/>
  </cols>
  <sheetData>
    <row r="1" spans="1:22" ht="30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 s="5" customFormat="1">
      <c r="A2" s="35" t="s">
        <v>416</v>
      </c>
      <c r="B2" s="35" t="s">
        <v>423</v>
      </c>
      <c r="C2" s="63" t="s">
        <v>9</v>
      </c>
      <c r="D2" s="61">
        <v>2.9722000000000001E-9</v>
      </c>
      <c r="E2" s="122" t="s">
        <v>242</v>
      </c>
      <c r="F2" s="5">
        <v>1</v>
      </c>
      <c r="G2" s="61">
        <f xml:space="preserve"> D2*F2</f>
        <v>2.9722000000000001E-9</v>
      </c>
      <c r="H2" s="5" t="s">
        <v>1447</v>
      </c>
      <c r="I2" s="5" t="s">
        <v>219</v>
      </c>
      <c r="J2" s="5">
        <f>G2</f>
        <v>2.9722000000000001E-9</v>
      </c>
      <c r="K2" s="61">
        <v>1.4861000000000001E-9</v>
      </c>
      <c r="L2" s="61">
        <v>4.4582999999999998E-9</v>
      </c>
      <c r="N2" s="5" t="s">
        <v>419</v>
      </c>
      <c r="P2" s="35" t="s">
        <v>423</v>
      </c>
      <c r="S2" s="5" t="s">
        <v>9</v>
      </c>
      <c r="T2" s="55"/>
      <c r="U2" s="127" t="s">
        <v>415</v>
      </c>
      <c r="V2" s="55" t="s">
        <v>221</v>
      </c>
    </row>
    <row r="3" spans="1:22" s="5" customFormat="1">
      <c r="A3" s="51" t="s">
        <v>417</v>
      </c>
      <c r="B3" s="51" t="s">
        <v>422</v>
      </c>
      <c r="C3" s="63" t="s">
        <v>9</v>
      </c>
      <c r="D3" s="61">
        <v>2.9722000000000001E-9</v>
      </c>
      <c r="E3" s="122" t="s">
        <v>242</v>
      </c>
      <c r="F3" s="5">
        <v>1</v>
      </c>
      <c r="G3" s="61">
        <f t="shared" ref="G3:G8" si="0" xml:space="preserve"> D3*F3</f>
        <v>2.9722000000000001E-9</v>
      </c>
      <c r="H3" s="5" t="s">
        <v>1448</v>
      </c>
      <c r="I3" s="5" t="s">
        <v>219</v>
      </c>
      <c r="J3" s="5">
        <f t="shared" ref="J3:J8" si="1">G3</f>
        <v>2.9722000000000001E-9</v>
      </c>
      <c r="K3" s="61">
        <v>1.4861000000000001E-9</v>
      </c>
      <c r="L3" s="61">
        <v>4.4582999999999998E-9</v>
      </c>
      <c r="N3" s="5" t="s">
        <v>419</v>
      </c>
      <c r="P3" s="51" t="s">
        <v>422</v>
      </c>
      <c r="S3" s="5" t="s">
        <v>9</v>
      </c>
      <c r="T3" s="55"/>
      <c r="U3" s="127" t="s">
        <v>415</v>
      </c>
      <c r="V3" s="55" t="s">
        <v>221</v>
      </c>
    </row>
    <row r="4" spans="1:22" s="5" customFormat="1">
      <c r="A4" s="51" t="s">
        <v>418</v>
      </c>
      <c r="B4" s="51" t="s">
        <v>421</v>
      </c>
      <c r="C4" s="63" t="s">
        <v>9</v>
      </c>
      <c r="D4" s="61">
        <v>6.0579750000000002E-7</v>
      </c>
      <c r="E4" s="122" t="s">
        <v>242</v>
      </c>
      <c r="F4" s="5">
        <v>1</v>
      </c>
      <c r="G4" s="61">
        <f t="shared" si="0"/>
        <v>6.0579750000000002E-7</v>
      </c>
      <c r="H4" s="5" t="s">
        <v>1449</v>
      </c>
      <c r="I4" s="5" t="s">
        <v>219</v>
      </c>
      <c r="J4" s="5">
        <f t="shared" si="1"/>
        <v>6.0579750000000002E-7</v>
      </c>
      <c r="K4" s="61">
        <v>3.03E-7</v>
      </c>
      <c r="L4" s="61">
        <v>1.0100000000000001E-6</v>
      </c>
      <c r="N4" s="5" t="s">
        <v>419</v>
      </c>
      <c r="P4" s="51" t="s">
        <v>421</v>
      </c>
      <c r="S4" s="5" t="s">
        <v>9</v>
      </c>
      <c r="T4" s="55"/>
      <c r="U4" s="208" t="s">
        <v>293</v>
      </c>
      <c r="V4" s="55" t="s">
        <v>221</v>
      </c>
    </row>
    <row r="5" spans="1:22" s="5" customFormat="1">
      <c r="A5" s="51" t="s">
        <v>420</v>
      </c>
      <c r="B5" s="47" t="s">
        <v>424</v>
      </c>
      <c r="C5" s="63" t="s">
        <v>9</v>
      </c>
      <c r="D5" s="53">
        <v>1.0000000000000001E-5</v>
      </c>
      <c r="E5" s="122" t="s">
        <v>242</v>
      </c>
      <c r="F5" s="5">
        <v>1</v>
      </c>
      <c r="G5" s="61">
        <f t="shared" si="0"/>
        <v>1.0000000000000001E-5</v>
      </c>
      <c r="H5" s="5" t="s">
        <v>1450</v>
      </c>
      <c r="I5" s="5" t="s">
        <v>219</v>
      </c>
      <c r="J5" s="5">
        <f t="shared" si="1"/>
        <v>1.0000000000000001E-5</v>
      </c>
      <c r="K5" s="61"/>
      <c r="L5" s="61"/>
      <c r="N5" s="5" t="s">
        <v>241</v>
      </c>
      <c r="P5" s="47" t="s">
        <v>424</v>
      </c>
      <c r="S5" s="5" t="s">
        <v>9</v>
      </c>
      <c r="T5" s="55" t="s">
        <v>425</v>
      </c>
      <c r="U5" s="208" t="s">
        <v>426</v>
      </c>
      <c r="V5" s="55" t="s">
        <v>221</v>
      </c>
    </row>
    <row r="6" spans="1:22" s="5" customFormat="1">
      <c r="A6" s="51" t="s">
        <v>427</v>
      </c>
      <c r="B6" s="47" t="s">
        <v>428</v>
      </c>
      <c r="C6" s="63" t="s">
        <v>9</v>
      </c>
      <c r="D6" s="53">
        <v>1E-8</v>
      </c>
      <c r="E6" s="122" t="s">
        <v>242</v>
      </c>
      <c r="F6" s="5">
        <v>1</v>
      </c>
      <c r="G6" s="61">
        <f t="shared" si="0"/>
        <v>1E-8</v>
      </c>
      <c r="H6" s="5" t="s">
        <v>1451</v>
      </c>
      <c r="I6" s="5" t="s">
        <v>219</v>
      </c>
      <c r="J6" s="5">
        <f t="shared" si="1"/>
        <v>1E-8</v>
      </c>
      <c r="K6" s="61">
        <f xml:space="preserve"> J6/10</f>
        <v>1.0000000000000001E-9</v>
      </c>
      <c r="L6" s="61">
        <f xml:space="preserve"> J6*10</f>
        <v>9.9999999999999995E-8</v>
      </c>
      <c r="N6" s="5" t="s">
        <v>419</v>
      </c>
      <c r="P6" s="47" t="s">
        <v>428</v>
      </c>
      <c r="S6" s="5" t="s">
        <v>9</v>
      </c>
      <c r="T6" s="55"/>
      <c r="U6" s="127" t="s">
        <v>429</v>
      </c>
      <c r="V6" s="55" t="s">
        <v>221</v>
      </c>
    </row>
    <row r="7" spans="1:22" s="5" customFormat="1" ht="16.5">
      <c r="A7" s="51" t="s">
        <v>430</v>
      </c>
      <c r="B7" s="51" t="s">
        <v>431</v>
      </c>
      <c r="C7" s="63" t="s">
        <v>9</v>
      </c>
      <c r="D7" s="53">
        <v>1E-8</v>
      </c>
      <c r="E7" s="122" t="s">
        <v>242</v>
      </c>
      <c r="F7" s="5">
        <v>1</v>
      </c>
      <c r="G7" s="61">
        <f t="shared" si="0"/>
        <v>1E-8</v>
      </c>
      <c r="H7" s="5" t="s">
        <v>1452</v>
      </c>
      <c r="I7" s="5" t="s">
        <v>219</v>
      </c>
      <c r="J7" s="5">
        <f t="shared" si="1"/>
        <v>1E-8</v>
      </c>
      <c r="K7" s="61">
        <f t="shared" ref="K7" si="2" xml:space="preserve"> J7/10</f>
        <v>1.0000000000000001E-9</v>
      </c>
      <c r="L7" s="61">
        <f t="shared" ref="L7" si="3" xml:space="preserve"> J7*10</f>
        <v>9.9999999999999995E-8</v>
      </c>
      <c r="N7" s="5" t="s">
        <v>419</v>
      </c>
      <c r="P7" s="51" t="s">
        <v>431</v>
      </c>
      <c r="S7" s="5" t="s">
        <v>9</v>
      </c>
      <c r="T7" s="55" t="s">
        <v>1454</v>
      </c>
      <c r="U7" s="207" t="s">
        <v>432</v>
      </c>
      <c r="V7" s="55" t="s">
        <v>222</v>
      </c>
    </row>
    <row r="8" spans="1:22" s="5" customFormat="1" ht="16.5">
      <c r="A8" s="35" t="s">
        <v>433</v>
      </c>
      <c r="B8" s="35" t="s">
        <v>434</v>
      </c>
      <c r="C8" s="63" t="s">
        <v>9</v>
      </c>
      <c r="D8" s="49">
        <v>8.8549999999999996E-8</v>
      </c>
      <c r="E8" s="122" t="s">
        <v>242</v>
      </c>
      <c r="F8" s="5">
        <v>1</v>
      </c>
      <c r="G8" s="61">
        <f t="shared" si="0"/>
        <v>8.8549999999999996E-8</v>
      </c>
      <c r="H8" s="5" t="s">
        <v>1453</v>
      </c>
      <c r="I8" s="5" t="s">
        <v>219</v>
      </c>
      <c r="J8" s="5">
        <f t="shared" si="1"/>
        <v>8.8549999999999996E-8</v>
      </c>
      <c r="K8" s="49">
        <v>8.8550000000000005E-9</v>
      </c>
      <c r="L8" s="49">
        <v>4.4275000000000002E-7</v>
      </c>
      <c r="N8" s="5" t="s">
        <v>419</v>
      </c>
      <c r="P8" s="35" t="s">
        <v>434</v>
      </c>
      <c r="S8" s="5" t="s">
        <v>9</v>
      </c>
      <c r="T8" s="55"/>
      <c r="U8" s="207" t="s">
        <v>435</v>
      </c>
      <c r="V8" s="55" t="s">
        <v>221</v>
      </c>
    </row>
    <row r="9" spans="1:2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</sheetData>
  <conditionalFormatting sqref="D1:R1">
    <cfRule type="cellIs" dxfId="308" priority="1" operator="equal">
      <formula>"Elec"</formula>
    </cfRule>
    <cfRule type="cellIs" dxfId="307" priority="2" operator="equal">
      <formula>"Mech"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C76AC-F840-4AF2-B986-09BBE4BE14A0}">
  <sheetPr>
    <tabColor rgb="FF00B050"/>
  </sheetPr>
  <dimension ref="A1:V17"/>
  <sheetViews>
    <sheetView zoomScale="75" workbookViewId="0">
      <selection activeCell="T20" sqref="T20"/>
    </sheetView>
  </sheetViews>
  <sheetFormatPr defaultColWidth="9.140625" defaultRowHeight="15"/>
  <cols>
    <col min="1" max="1" width="37.5703125" customWidth="1"/>
    <col min="2" max="2" width="35.140625" customWidth="1"/>
    <col min="3" max="3" width="10.42578125" customWidth="1"/>
    <col min="4" max="4" width="10" customWidth="1"/>
    <col min="5" max="5" width="6.7109375" bestFit="1" customWidth="1"/>
    <col min="6" max="6" width="9.85546875" customWidth="1"/>
    <col min="7" max="7" width="14.140625" bestFit="1" customWidth="1"/>
    <col min="8" max="8" width="29.7109375" customWidth="1"/>
    <col min="9" max="9" width="7.28515625" bestFit="1" customWidth="1"/>
    <col min="10" max="10" width="9.28515625" bestFit="1" customWidth="1"/>
    <col min="11" max="11" width="7" bestFit="1" customWidth="1"/>
    <col min="13" max="13" width="6" bestFit="1" customWidth="1"/>
    <col min="14" max="14" width="9.28515625" bestFit="1" customWidth="1"/>
    <col min="15" max="15" width="5.28515625" customWidth="1"/>
    <col min="16" max="16" width="29.7109375" customWidth="1"/>
    <col min="17" max="17" width="4.5703125" customWidth="1"/>
    <col min="18" max="18" width="5" customWidth="1"/>
    <col min="19" max="19" width="11.5703125" bestFit="1" customWidth="1"/>
    <col min="20" max="20" width="16.28515625" customWidth="1"/>
    <col min="21" max="21" width="36.42578125" customWidth="1"/>
    <col min="22" max="22" width="12.140625" customWidth="1"/>
  </cols>
  <sheetData>
    <row r="1" spans="1:22" ht="45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>
      <c r="A2" s="16" t="s">
        <v>294</v>
      </c>
      <c r="B2" s="35" t="s">
        <v>379</v>
      </c>
      <c r="C2" s="3"/>
      <c r="D2" s="3">
        <v>8.9999999999999998E-4</v>
      </c>
      <c r="E2" s="10" t="s">
        <v>242</v>
      </c>
      <c r="F2">
        <v>1</v>
      </c>
      <c r="G2">
        <f t="shared" ref="G2:G6" si="0" xml:space="preserve"> D2*F2</f>
        <v>8.9999999999999998E-4</v>
      </c>
      <c r="H2" t="s">
        <v>439</v>
      </c>
      <c r="I2" t="s">
        <v>219</v>
      </c>
      <c r="J2">
        <f>G2</f>
        <v>8.9999999999999998E-4</v>
      </c>
      <c r="K2" s="5"/>
      <c r="L2" s="5"/>
      <c r="N2" s="5" t="s">
        <v>241</v>
      </c>
      <c r="P2" s="35" t="s">
        <v>379</v>
      </c>
      <c r="Q2" s="5"/>
      <c r="S2" t="s">
        <v>9</v>
      </c>
      <c r="T2" s="33"/>
      <c r="U2" s="23" t="s">
        <v>293</v>
      </c>
      <c r="V2" s="33" t="s">
        <v>221</v>
      </c>
    </row>
    <row r="3" spans="1:22" ht="16.5">
      <c r="A3" s="32" t="s">
        <v>350</v>
      </c>
      <c r="B3" s="35" t="s">
        <v>380</v>
      </c>
      <c r="C3" s="25"/>
      <c r="D3" s="3">
        <v>1.4E-3</v>
      </c>
      <c r="E3" s="10" t="s">
        <v>242</v>
      </c>
      <c r="F3">
        <v>1</v>
      </c>
      <c r="G3">
        <f t="shared" si="0"/>
        <v>1.4E-3</v>
      </c>
      <c r="H3" t="s">
        <v>440</v>
      </c>
      <c r="I3" t="s">
        <v>219</v>
      </c>
      <c r="J3">
        <f t="shared" ref="J3:J6" si="1">G3</f>
        <v>1.4E-3</v>
      </c>
      <c r="K3" s="5"/>
      <c r="L3" s="5"/>
      <c r="N3" s="5" t="s">
        <v>241</v>
      </c>
      <c r="P3" s="35" t="s">
        <v>380</v>
      </c>
      <c r="Q3" s="5"/>
      <c r="S3" t="s">
        <v>9</v>
      </c>
      <c r="T3" s="33"/>
      <c r="U3" s="15" t="s">
        <v>341</v>
      </c>
      <c r="V3" s="33" t="s">
        <v>221</v>
      </c>
    </row>
    <row r="4" spans="1:22" ht="16.5">
      <c r="A4" s="24" t="s">
        <v>351</v>
      </c>
      <c r="B4" s="35" t="s">
        <v>381</v>
      </c>
      <c r="C4" s="25"/>
      <c r="D4" s="3">
        <v>1E-4</v>
      </c>
      <c r="E4" s="10" t="s">
        <v>242</v>
      </c>
      <c r="F4">
        <v>1</v>
      </c>
      <c r="G4">
        <f t="shared" si="0"/>
        <v>1E-4</v>
      </c>
      <c r="H4" t="s">
        <v>442</v>
      </c>
      <c r="I4" t="s">
        <v>219</v>
      </c>
      <c r="J4">
        <f t="shared" si="1"/>
        <v>1E-4</v>
      </c>
      <c r="K4" s="5"/>
      <c r="L4" s="5"/>
      <c r="N4" s="5" t="s">
        <v>241</v>
      </c>
      <c r="P4" s="35" t="s">
        <v>381</v>
      </c>
      <c r="Q4" s="5"/>
      <c r="S4" t="s">
        <v>9</v>
      </c>
      <c r="T4" s="23"/>
      <c r="U4" s="15" t="s">
        <v>343</v>
      </c>
      <c r="V4" s="33" t="s">
        <v>221</v>
      </c>
    </row>
    <row r="5" spans="1:22" ht="16.5">
      <c r="A5" s="27" t="s">
        <v>352</v>
      </c>
      <c r="B5" s="35" t="s">
        <v>382</v>
      </c>
      <c r="C5" s="25"/>
      <c r="D5">
        <v>0.153</v>
      </c>
      <c r="E5" s="10" t="s">
        <v>242</v>
      </c>
      <c r="F5">
        <v>1</v>
      </c>
      <c r="G5">
        <f t="shared" si="0"/>
        <v>0.153</v>
      </c>
      <c r="H5" t="s">
        <v>443</v>
      </c>
      <c r="I5" t="s">
        <v>219</v>
      </c>
      <c r="J5">
        <f t="shared" si="1"/>
        <v>0.153</v>
      </c>
      <c r="K5" s="5"/>
      <c r="L5" s="5"/>
      <c r="N5" s="5" t="s">
        <v>241</v>
      </c>
      <c r="P5" s="35" t="s">
        <v>382</v>
      </c>
      <c r="Q5" s="5"/>
      <c r="S5" t="s">
        <v>9</v>
      </c>
      <c r="T5" s="23"/>
      <c r="U5" s="15" t="s">
        <v>345</v>
      </c>
      <c r="V5" s="33" t="s">
        <v>221</v>
      </c>
    </row>
    <row r="6" spans="1:22">
      <c r="A6" s="24" t="s">
        <v>353</v>
      </c>
      <c r="B6" s="35" t="s">
        <v>383</v>
      </c>
      <c r="C6" s="25"/>
      <c r="D6">
        <v>2.0000000000000001E-4</v>
      </c>
      <c r="E6" s="10" t="s">
        <v>242</v>
      </c>
      <c r="F6">
        <v>1</v>
      </c>
      <c r="G6">
        <f t="shared" si="0"/>
        <v>2.0000000000000001E-4</v>
      </c>
      <c r="H6" t="s">
        <v>444</v>
      </c>
      <c r="I6" t="s">
        <v>219</v>
      </c>
      <c r="J6">
        <f t="shared" si="1"/>
        <v>2.0000000000000001E-4</v>
      </c>
      <c r="K6" s="5"/>
      <c r="L6" s="5"/>
      <c r="N6" s="5" t="s">
        <v>241</v>
      </c>
      <c r="P6" s="35" t="s">
        <v>383</v>
      </c>
      <c r="Q6" s="5"/>
      <c r="S6" t="s">
        <v>9</v>
      </c>
      <c r="T6" s="23"/>
      <c r="U6" s="23" t="s">
        <v>204</v>
      </c>
      <c r="V6" s="33" t="s">
        <v>221</v>
      </c>
    </row>
    <row r="7" spans="1:22" ht="16.5">
      <c r="A7" s="34" t="s">
        <v>354</v>
      </c>
      <c r="B7" s="35" t="s">
        <v>384</v>
      </c>
      <c r="C7" s="25"/>
      <c r="D7" s="26">
        <v>0.81299999999999994</v>
      </c>
      <c r="E7" s="10" t="s">
        <v>242</v>
      </c>
      <c r="F7">
        <v>1</v>
      </c>
      <c r="G7" s="7">
        <f t="shared" ref="G7:G12" si="2" xml:space="preserve"> D7*F7</f>
        <v>0.81299999999999994</v>
      </c>
      <c r="H7" t="s">
        <v>445</v>
      </c>
      <c r="I7" t="s">
        <v>219</v>
      </c>
      <c r="J7">
        <f t="shared" ref="J7:J12" si="3">G7</f>
        <v>0.81299999999999994</v>
      </c>
      <c r="K7" s="8"/>
      <c r="L7" s="5"/>
      <c r="N7" s="5" t="s">
        <v>241</v>
      </c>
      <c r="P7" s="35" t="s">
        <v>384</v>
      </c>
      <c r="Q7" s="5"/>
      <c r="S7" t="s">
        <v>9</v>
      </c>
      <c r="T7" s="23"/>
      <c r="U7" s="15" t="s">
        <v>349</v>
      </c>
      <c r="V7" s="33" t="s">
        <v>221</v>
      </c>
    </row>
    <row r="8" spans="1:22" s="5" customFormat="1" ht="16.5">
      <c r="A8" s="16" t="s">
        <v>357</v>
      </c>
      <c r="B8" s="35" t="s">
        <v>385</v>
      </c>
      <c r="C8" s="37"/>
      <c r="D8" s="38">
        <v>4.1000000000000003E-3</v>
      </c>
      <c r="E8" s="10" t="s">
        <v>242</v>
      </c>
      <c r="F8">
        <v>1</v>
      </c>
      <c r="G8" s="8">
        <f t="shared" si="2"/>
        <v>4.1000000000000003E-3</v>
      </c>
      <c r="H8" t="s">
        <v>446</v>
      </c>
      <c r="I8" t="s">
        <v>219</v>
      </c>
      <c r="J8" s="5">
        <f t="shared" si="3"/>
        <v>4.1000000000000003E-3</v>
      </c>
      <c r="N8" s="5" t="s">
        <v>241</v>
      </c>
      <c r="P8" s="35" t="s">
        <v>385</v>
      </c>
      <c r="S8" t="s">
        <v>9</v>
      </c>
      <c r="T8" s="39" t="s">
        <v>359</v>
      </c>
      <c r="U8" s="15" t="s">
        <v>360</v>
      </c>
      <c r="V8" s="33" t="s">
        <v>221</v>
      </c>
    </row>
    <row r="9" spans="1:22" s="5" customFormat="1" ht="16.5">
      <c r="A9" s="36" t="s">
        <v>361</v>
      </c>
      <c r="B9" s="35" t="s">
        <v>386</v>
      </c>
      <c r="C9" s="37"/>
      <c r="D9" s="38">
        <v>2.0000000000000001E-4</v>
      </c>
      <c r="E9" s="10" t="s">
        <v>242</v>
      </c>
      <c r="F9">
        <v>1</v>
      </c>
      <c r="G9" s="8">
        <f t="shared" si="2"/>
        <v>2.0000000000000001E-4</v>
      </c>
      <c r="H9" t="s">
        <v>447</v>
      </c>
      <c r="I9" t="s">
        <v>219</v>
      </c>
      <c r="J9" s="5">
        <f t="shared" si="3"/>
        <v>2.0000000000000001E-4</v>
      </c>
      <c r="K9" s="8"/>
      <c r="N9" s="5" t="s">
        <v>241</v>
      </c>
      <c r="P9" s="35" t="s">
        <v>386</v>
      </c>
      <c r="S9" t="s">
        <v>9</v>
      </c>
      <c r="T9" s="39"/>
      <c r="U9" s="15" t="s">
        <v>362</v>
      </c>
      <c r="V9" s="33" t="s">
        <v>221</v>
      </c>
    </row>
    <row r="10" spans="1:22" s="5" customFormat="1" ht="16.5">
      <c r="A10" s="16" t="s">
        <v>363</v>
      </c>
      <c r="B10" s="35" t="s">
        <v>387</v>
      </c>
      <c r="C10" s="37"/>
      <c r="D10" s="38">
        <v>1.9699999999999999E-2</v>
      </c>
      <c r="E10" s="10" t="s">
        <v>242</v>
      </c>
      <c r="F10">
        <v>1</v>
      </c>
      <c r="G10" s="8">
        <f t="shared" si="2"/>
        <v>1.9699999999999999E-2</v>
      </c>
      <c r="H10" t="s">
        <v>441</v>
      </c>
      <c r="I10" t="s">
        <v>219</v>
      </c>
      <c r="J10" s="5">
        <f t="shared" si="3"/>
        <v>1.9699999999999999E-2</v>
      </c>
      <c r="K10" s="8"/>
      <c r="N10" s="5" t="s">
        <v>241</v>
      </c>
      <c r="P10" s="35" t="s">
        <v>387</v>
      </c>
      <c r="S10" t="s">
        <v>9</v>
      </c>
      <c r="T10" s="39"/>
      <c r="U10" s="15" t="s">
        <v>327</v>
      </c>
      <c r="V10" s="33" t="s">
        <v>221</v>
      </c>
    </row>
    <row r="11" spans="1:22" s="5" customFormat="1" ht="16.5">
      <c r="A11" s="36" t="s">
        <v>367</v>
      </c>
      <c r="B11" s="35" t="s">
        <v>388</v>
      </c>
      <c r="C11" s="37"/>
      <c r="D11" s="38">
        <v>2.3E-3</v>
      </c>
      <c r="E11" s="10" t="s">
        <v>242</v>
      </c>
      <c r="F11">
        <v>1</v>
      </c>
      <c r="G11" s="8">
        <f t="shared" si="2"/>
        <v>2.3E-3</v>
      </c>
      <c r="H11" t="s">
        <v>448</v>
      </c>
      <c r="I11" t="s">
        <v>219</v>
      </c>
      <c r="J11" s="5">
        <f t="shared" si="3"/>
        <v>2.3E-3</v>
      </c>
      <c r="K11" s="8"/>
      <c r="N11" s="5" t="s">
        <v>241</v>
      </c>
      <c r="P11" s="35" t="s">
        <v>388</v>
      </c>
      <c r="S11" t="s">
        <v>9</v>
      </c>
      <c r="T11" s="39"/>
      <c r="U11" s="15" t="s">
        <v>366</v>
      </c>
      <c r="V11" s="33" t="s">
        <v>221</v>
      </c>
    </row>
    <row r="12" spans="1:22" s="5" customFormat="1" ht="16.5">
      <c r="A12" s="24" t="s">
        <v>370</v>
      </c>
      <c r="B12" s="35" t="s">
        <v>389</v>
      </c>
      <c r="C12" s="37"/>
      <c r="D12" s="38">
        <v>0</v>
      </c>
      <c r="E12" s="10" t="s">
        <v>242</v>
      </c>
      <c r="F12">
        <v>1</v>
      </c>
      <c r="G12" s="8">
        <f t="shared" si="2"/>
        <v>0</v>
      </c>
      <c r="H12" t="s">
        <v>449</v>
      </c>
      <c r="I12" t="s">
        <v>219</v>
      </c>
      <c r="J12" s="5">
        <f t="shared" si="3"/>
        <v>0</v>
      </c>
      <c r="N12" s="5" t="s">
        <v>241</v>
      </c>
      <c r="P12" s="35" t="s">
        <v>389</v>
      </c>
      <c r="S12" t="s">
        <v>9</v>
      </c>
      <c r="T12" s="39"/>
      <c r="U12" s="15" t="s">
        <v>369</v>
      </c>
      <c r="V12" s="33" t="s">
        <v>221</v>
      </c>
    </row>
    <row r="13" spans="1:22" s="5" customFormat="1">
      <c r="A13" s="36" t="s">
        <v>312</v>
      </c>
      <c r="B13" s="35" t="s">
        <v>390</v>
      </c>
      <c r="C13" s="37"/>
      <c r="D13" s="38">
        <v>0</v>
      </c>
      <c r="E13" s="10" t="s">
        <v>242</v>
      </c>
      <c r="F13">
        <v>1</v>
      </c>
      <c r="G13" s="8">
        <f t="shared" ref="G13:G14" si="4" xml:space="preserve"> D13*F13</f>
        <v>0</v>
      </c>
      <c r="H13" t="s">
        <v>450</v>
      </c>
      <c r="I13" t="s">
        <v>219</v>
      </c>
      <c r="J13" s="5">
        <f t="shared" ref="J13:J14" si="5">G13</f>
        <v>0</v>
      </c>
      <c r="N13" s="5" t="s">
        <v>241</v>
      </c>
      <c r="P13" s="35" t="s">
        <v>390</v>
      </c>
      <c r="S13" t="s">
        <v>9</v>
      </c>
      <c r="T13" s="39" t="s">
        <v>373</v>
      </c>
      <c r="U13" s="23" t="s">
        <v>306</v>
      </c>
      <c r="V13" s="33" t="s">
        <v>221</v>
      </c>
    </row>
    <row r="14" spans="1:22" s="5" customFormat="1" ht="16.5">
      <c r="A14" s="24" t="s">
        <v>313</v>
      </c>
      <c r="B14" s="35" t="s">
        <v>391</v>
      </c>
      <c r="C14" s="37"/>
      <c r="D14" s="38">
        <v>1.8E-3</v>
      </c>
      <c r="E14" s="10" t="s">
        <v>242</v>
      </c>
      <c r="F14">
        <v>1</v>
      </c>
      <c r="G14" s="8">
        <f t="shared" si="4"/>
        <v>1.8E-3</v>
      </c>
      <c r="H14" t="s">
        <v>451</v>
      </c>
      <c r="I14" t="s">
        <v>219</v>
      </c>
      <c r="J14" s="5">
        <f t="shared" si="5"/>
        <v>1.8E-3</v>
      </c>
      <c r="N14" s="5" t="s">
        <v>241</v>
      </c>
      <c r="P14" s="35" t="s">
        <v>391</v>
      </c>
      <c r="S14" t="s">
        <v>9</v>
      </c>
      <c r="T14" s="39" t="s">
        <v>376</v>
      </c>
      <c r="U14" s="207" t="s">
        <v>375</v>
      </c>
      <c r="V14" s="33" t="s">
        <v>221</v>
      </c>
    </row>
    <row r="15" spans="1:22" ht="16.5">
      <c r="A15" s="36" t="s">
        <v>355</v>
      </c>
      <c r="B15" s="36" t="s">
        <v>392</v>
      </c>
      <c r="C15" s="37"/>
      <c r="D15" s="26">
        <v>1</v>
      </c>
      <c r="E15" s="10" t="s">
        <v>242</v>
      </c>
      <c r="F15">
        <v>1</v>
      </c>
      <c r="G15" s="7">
        <f xml:space="preserve"> D15*F15</f>
        <v>1</v>
      </c>
      <c r="H15" t="s">
        <v>452</v>
      </c>
      <c r="I15" t="s">
        <v>219</v>
      </c>
      <c r="J15">
        <f>G15</f>
        <v>1</v>
      </c>
      <c r="K15" s="8"/>
      <c r="L15" s="8"/>
      <c r="N15" s="5" t="s">
        <v>241</v>
      </c>
      <c r="P15" s="36" t="s">
        <v>392</v>
      </c>
      <c r="Q15" s="5"/>
      <c r="S15" t="s">
        <v>9</v>
      </c>
      <c r="T15" s="33"/>
      <c r="U15" s="15" t="s">
        <v>469</v>
      </c>
      <c r="V15" s="33" t="s">
        <v>221</v>
      </c>
    </row>
    <row r="16" spans="1:22" ht="16.5">
      <c r="A16" s="40" t="s">
        <v>356</v>
      </c>
      <c r="B16" s="36" t="s">
        <v>393</v>
      </c>
      <c r="C16" s="3"/>
      <c r="D16">
        <v>1</v>
      </c>
      <c r="E16" s="10" t="s">
        <v>242</v>
      </c>
      <c r="F16">
        <v>1</v>
      </c>
      <c r="G16">
        <f t="shared" ref="G16" si="6" xml:space="preserve"> D16*F16</f>
        <v>1</v>
      </c>
      <c r="H16" t="s">
        <v>453</v>
      </c>
      <c r="I16" t="s">
        <v>219</v>
      </c>
      <c r="J16">
        <f t="shared" ref="J16" si="7">G16</f>
        <v>1</v>
      </c>
      <c r="K16" s="5"/>
      <c r="L16" s="5"/>
      <c r="N16" s="5" t="s">
        <v>241</v>
      </c>
      <c r="P16" s="36" t="s">
        <v>393</v>
      </c>
      <c r="Q16" s="5"/>
      <c r="S16" t="s">
        <v>9</v>
      </c>
      <c r="T16" s="33"/>
      <c r="U16" s="15" t="s">
        <v>279</v>
      </c>
      <c r="V16" s="33" t="s">
        <v>221</v>
      </c>
    </row>
    <row r="17" spans="1:2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</sheetData>
  <conditionalFormatting sqref="D1:R1">
    <cfRule type="cellIs" dxfId="281" priority="1" operator="equal">
      <formula>"Elec"</formula>
    </cfRule>
    <cfRule type="cellIs" dxfId="280" priority="2" operator="equal">
      <formula>"Mech"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C843-9958-478A-9540-2BA778D2B153}">
  <sheetPr>
    <tabColor theme="4" tint="-0.249977111117893"/>
  </sheetPr>
  <dimension ref="A1:AE56"/>
  <sheetViews>
    <sheetView zoomScale="80" zoomScaleNormal="80" workbookViewId="0">
      <selection activeCell="A12" sqref="A12"/>
    </sheetView>
  </sheetViews>
  <sheetFormatPr defaultColWidth="9.140625" defaultRowHeight="15"/>
  <cols>
    <col min="1" max="1" width="17.28515625" style="33" bestFit="1" customWidth="1"/>
    <col min="2" max="3" width="23.85546875" style="33" customWidth="1"/>
    <col min="4" max="4" width="41.28515625" style="33" customWidth="1"/>
    <col min="5" max="5" width="59.42578125" style="66" customWidth="1"/>
    <col min="6" max="6" width="87.28515625" style="33" customWidth="1"/>
    <col min="7" max="7" width="35.7109375" style="33" customWidth="1"/>
    <col min="8" max="8" width="8" style="33" bestFit="1" customWidth="1"/>
    <col min="9" max="9" width="10.5703125" style="33" bestFit="1" customWidth="1"/>
    <col min="10" max="10" width="17.5703125" style="88" customWidth="1"/>
    <col min="11" max="11" width="27.85546875" style="33" customWidth="1"/>
    <col min="12" max="12" width="17.7109375" style="33" bestFit="1" customWidth="1"/>
    <col min="13" max="14" width="22.28515625" style="33" customWidth="1"/>
    <col min="15" max="15" width="53.140625" style="33" customWidth="1"/>
    <col min="16" max="16" width="34.28515625" style="33" customWidth="1"/>
    <col min="17" max="17" width="25.7109375" style="66" customWidth="1"/>
    <col min="18" max="18" width="12.7109375" style="88" customWidth="1"/>
    <col min="19" max="19" width="15" style="33" customWidth="1"/>
    <col min="20" max="21" width="15.42578125" style="33" customWidth="1"/>
    <col min="22" max="22" width="13.5703125" style="33" bestFit="1" customWidth="1"/>
    <col min="23" max="23" width="13.42578125" style="33" bestFit="1" customWidth="1"/>
    <col min="24" max="24" width="11.28515625" style="33" customWidth="1"/>
    <col min="25" max="25" width="9.42578125" style="33" bestFit="1" customWidth="1"/>
    <col min="26" max="26" width="97" style="66" customWidth="1"/>
    <col min="27" max="27" width="35.5703125" style="115" customWidth="1"/>
    <col min="28" max="28" width="15.28515625" style="88" customWidth="1"/>
    <col min="29" max="29" width="27.42578125" style="88" customWidth="1"/>
    <col min="30" max="30" width="149.140625" style="33" customWidth="1"/>
    <col min="31" max="31" width="179.140625" style="66" customWidth="1"/>
    <col min="32" max="16384" width="9.140625" style="33"/>
  </cols>
  <sheetData>
    <row r="1" spans="1:31" s="86" customFormat="1" ht="31.5">
      <c r="A1" s="75" t="s">
        <v>3</v>
      </c>
      <c r="B1" s="75" t="s">
        <v>591</v>
      </c>
      <c r="C1" s="75" t="s">
        <v>482</v>
      </c>
      <c r="D1" s="76" t="s">
        <v>520</v>
      </c>
      <c r="E1" s="77" t="s">
        <v>592</v>
      </c>
      <c r="F1" s="78" t="s">
        <v>208</v>
      </c>
      <c r="G1" s="79" t="s">
        <v>225</v>
      </c>
      <c r="H1" s="79" t="s">
        <v>11</v>
      </c>
      <c r="I1" s="80" t="s">
        <v>7</v>
      </c>
      <c r="J1" s="93" t="s">
        <v>582</v>
      </c>
      <c r="K1" s="80" t="s">
        <v>583</v>
      </c>
      <c r="L1" s="80" t="s">
        <v>584</v>
      </c>
      <c r="M1" s="80" t="s">
        <v>1</v>
      </c>
      <c r="N1" s="80" t="s">
        <v>967</v>
      </c>
      <c r="O1" s="80" t="s">
        <v>968</v>
      </c>
      <c r="P1" s="81" t="s">
        <v>2</v>
      </c>
      <c r="Q1" s="87" t="s">
        <v>226</v>
      </c>
      <c r="R1" s="82" t="s">
        <v>209</v>
      </c>
      <c r="S1" s="82" t="s">
        <v>210</v>
      </c>
      <c r="T1" s="82" t="s">
        <v>211</v>
      </c>
      <c r="U1" s="82" t="s">
        <v>212</v>
      </c>
      <c r="V1" s="82" t="s">
        <v>213</v>
      </c>
      <c r="W1" s="82" t="s">
        <v>214</v>
      </c>
      <c r="X1" s="82" t="s">
        <v>215</v>
      </c>
      <c r="Y1" s="83" t="s">
        <v>207</v>
      </c>
      <c r="Z1" s="84" t="s">
        <v>15</v>
      </c>
      <c r="AA1" s="91" t="s">
        <v>239</v>
      </c>
      <c r="AB1" s="91" t="s">
        <v>220</v>
      </c>
      <c r="AC1" s="91" t="s">
        <v>483</v>
      </c>
      <c r="AD1" s="85" t="s">
        <v>196</v>
      </c>
    </row>
    <row r="2" spans="1:31">
      <c r="A2" s="33" t="s">
        <v>4</v>
      </c>
      <c r="B2" s="33" t="s">
        <v>117</v>
      </c>
      <c r="C2" s="33" t="s">
        <v>1333</v>
      </c>
      <c r="D2" s="71" t="s">
        <v>1383</v>
      </c>
      <c r="E2" s="71" t="s">
        <v>117</v>
      </c>
      <c r="F2" s="53" t="s">
        <v>129</v>
      </c>
      <c r="G2" s="53" t="s">
        <v>1011</v>
      </c>
      <c r="H2" s="54" t="s">
        <v>118</v>
      </c>
      <c r="I2" s="212">
        <v>8.6</v>
      </c>
      <c r="J2" s="94" t="s">
        <v>6</v>
      </c>
      <c r="K2" s="33">
        <v>1E-3</v>
      </c>
      <c r="L2" s="33">
        <f t="shared" ref="L2:L53" si="0" xml:space="preserve"> I2*K2</f>
        <v>8.6E-3</v>
      </c>
      <c r="M2" s="33" t="s">
        <v>113</v>
      </c>
      <c r="N2" s="55" t="s">
        <v>969</v>
      </c>
      <c r="O2" s="55" t="s">
        <v>979</v>
      </c>
      <c r="P2" s="66" t="s">
        <v>970</v>
      </c>
      <c r="Q2" s="88" t="s">
        <v>594</v>
      </c>
      <c r="R2" s="55" t="s">
        <v>219</v>
      </c>
      <c r="S2" s="55">
        <f t="shared" ref="S2:S54" si="1" xml:space="preserve"> L2</f>
        <v>8.6E-3</v>
      </c>
      <c r="T2" s="55"/>
      <c r="U2" s="55"/>
      <c r="W2" s="55" t="s">
        <v>241</v>
      </c>
      <c r="Y2" s="53" t="s">
        <v>1011</v>
      </c>
      <c r="Z2" s="55" t="s">
        <v>182</v>
      </c>
      <c r="AA2" s="110" t="s">
        <v>471</v>
      </c>
      <c r="AB2" s="88" t="s">
        <v>221</v>
      </c>
      <c r="AD2" s="66" t="s">
        <v>113</v>
      </c>
      <c r="AE2" s="33"/>
    </row>
    <row r="3" spans="1:31">
      <c r="A3" s="33" t="s">
        <v>4</v>
      </c>
      <c r="B3" s="33" t="s">
        <v>117</v>
      </c>
      <c r="C3" s="33" t="s">
        <v>1333</v>
      </c>
      <c r="D3" s="71" t="s">
        <v>1383</v>
      </c>
      <c r="E3" s="196" t="s">
        <v>1354</v>
      </c>
      <c r="F3" s="53" t="s">
        <v>130</v>
      </c>
      <c r="G3" s="53" t="s">
        <v>1012</v>
      </c>
      <c r="H3" s="54" t="s">
        <v>119</v>
      </c>
      <c r="I3" s="212">
        <v>0</v>
      </c>
      <c r="J3" s="94" t="s">
        <v>6</v>
      </c>
      <c r="K3" s="33">
        <v>1E-3</v>
      </c>
      <c r="L3" s="33">
        <f t="shared" si="0"/>
        <v>0</v>
      </c>
      <c r="M3" s="33" t="s">
        <v>113</v>
      </c>
      <c r="N3" s="55" t="s">
        <v>969</v>
      </c>
      <c r="O3" s="55" t="s">
        <v>979</v>
      </c>
      <c r="P3" s="66" t="s">
        <v>970</v>
      </c>
      <c r="Q3" s="88" t="s">
        <v>595</v>
      </c>
      <c r="R3" s="55" t="s">
        <v>219</v>
      </c>
      <c r="S3" s="55">
        <f t="shared" si="1"/>
        <v>0</v>
      </c>
      <c r="T3" s="55"/>
      <c r="U3" s="55"/>
      <c r="W3" s="55" t="s">
        <v>241</v>
      </c>
      <c r="Y3" s="53" t="s">
        <v>1012</v>
      </c>
      <c r="Z3" s="55" t="s">
        <v>182</v>
      </c>
      <c r="AA3" s="110" t="s">
        <v>471</v>
      </c>
      <c r="AB3" s="88" t="s">
        <v>221</v>
      </c>
      <c r="AD3" s="66" t="s">
        <v>113</v>
      </c>
      <c r="AE3" s="33"/>
    </row>
    <row r="4" spans="1:31">
      <c r="A4" s="33" t="s">
        <v>4</v>
      </c>
      <c r="B4" s="33" t="s">
        <v>117</v>
      </c>
      <c r="C4" s="33" t="s">
        <v>1333</v>
      </c>
      <c r="D4" s="71" t="s">
        <v>1383</v>
      </c>
      <c r="E4" s="196" t="s">
        <v>117</v>
      </c>
      <c r="F4" s="53" t="s">
        <v>131</v>
      </c>
      <c r="G4" s="53" t="s">
        <v>1013</v>
      </c>
      <c r="H4" s="54" t="s">
        <v>120</v>
      </c>
      <c r="I4" s="212">
        <v>0</v>
      </c>
      <c r="J4" s="94" t="s">
        <v>6</v>
      </c>
      <c r="K4" s="33">
        <v>1E-3</v>
      </c>
      <c r="L4" s="33">
        <f t="shared" si="0"/>
        <v>0</v>
      </c>
      <c r="M4" s="33" t="s">
        <v>113</v>
      </c>
      <c r="N4" s="55" t="s">
        <v>969</v>
      </c>
      <c r="O4" s="55" t="s">
        <v>979</v>
      </c>
      <c r="P4" s="66" t="s">
        <v>970</v>
      </c>
      <c r="Q4" s="88" t="s">
        <v>596</v>
      </c>
      <c r="R4" s="55" t="s">
        <v>219</v>
      </c>
      <c r="S4" s="55">
        <f t="shared" si="1"/>
        <v>0</v>
      </c>
      <c r="T4" s="55"/>
      <c r="U4" s="55"/>
      <c r="W4" s="55" t="s">
        <v>241</v>
      </c>
      <c r="Y4" s="53" t="s">
        <v>1013</v>
      </c>
      <c r="Z4" s="55" t="s">
        <v>182</v>
      </c>
      <c r="AA4" s="110" t="s">
        <v>471</v>
      </c>
      <c r="AB4" s="88" t="s">
        <v>221</v>
      </c>
      <c r="AD4" s="66" t="s">
        <v>113</v>
      </c>
      <c r="AE4" s="33"/>
    </row>
    <row r="5" spans="1:31">
      <c r="A5" s="33" t="s">
        <v>4</v>
      </c>
      <c r="B5" s="33" t="s">
        <v>117</v>
      </c>
      <c r="C5" s="33" t="s">
        <v>1333</v>
      </c>
      <c r="D5" s="71" t="s">
        <v>1383</v>
      </c>
      <c r="E5" s="196" t="s">
        <v>1354</v>
      </c>
      <c r="F5" s="53" t="s">
        <v>132</v>
      </c>
      <c r="G5" s="53" t="s">
        <v>1014</v>
      </c>
      <c r="H5" s="54" t="s">
        <v>121</v>
      </c>
      <c r="I5" s="212">
        <v>11.65</v>
      </c>
      <c r="J5" s="94" t="s">
        <v>6</v>
      </c>
      <c r="K5" s="33">
        <v>1E-3</v>
      </c>
      <c r="L5" s="33">
        <f t="shared" si="0"/>
        <v>1.1650000000000001E-2</v>
      </c>
      <c r="M5" s="33" t="s">
        <v>113</v>
      </c>
      <c r="N5" s="55" t="s">
        <v>219</v>
      </c>
      <c r="O5" s="55" t="s">
        <v>971</v>
      </c>
      <c r="P5" s="66" t="s">
        <v>972</v>
      </c>
      <c r="Q5" s="88" t="s">
        <v>597</v>
      </c>
      <c r="R5" s="55" t="s">
        <v>219</v>
      </c>
      <c r="S5" s="55">
        <f t="shared" si="1"/>
        <v>1.1650000000000001E-2</v>
      </c>
      <c r="T5" s="55"/>
      <c r="U5" s="55"/>
      <c r="W5" s="55" t="s">
        <v>241</v>
      </c>
      <c r="Y5" s="53" t="s">
        <v>1014</v>
      </c>
      <c r="Z5" s="55" t="s">
        <v>182</v>
      </c>
      <c r="AA5" s="110" t="s">
        <v>736</v>
      </c>
      <c r="AB5" s="88" t="s">
        <v>221</v>
      </c>
      <c r="AD5" s="66" t="s">
        <v>113</v>
      </c>
      <c r="AE5" s="33"/>
    </row>
    <row r="6" spans="1:31">
      <c r="A6" s="33" t="s">
        <v>4</v>
      </c>
      <c r="B6" s="33" t="s">
        <v>117</v>
      </c>
      <c r="C6" s="33" t="s">
        <v>1333</v>
      </c>
      <c r="D6" s="71" t="s">
        <v>1383</v>
      </c>
      <c r="E6" s="196" t="s">
        <v>117</v>
      </c>
      <c r="F6" s="53" t="s">
        <v>134</v>
      </c>
      <c r="G6" s="53" t="s">
        <v>1015</v>
      </c>
      <c r="H6" s="54" t="s">
        <v>122</v>
      </c>
      <c r="I6" s="212">
        <v>18.559999999999999</v>
      </c>
      <c r="J6" s="94" t="s">
        <v>6</v>
      </c>
      <c r="K6" s="33">
        <v>1E-3</v>
      </c>
      <c r="L6" s="33">
        <f t="shared" si="0"/>
        <v>1.856E-2</v>
      </c>
      <c r="M6" s="33" t="s">
        <v>113</v>
      </c>
      <c r="N6" s="55" t="s">
        <v>219</v>
      </c>
      <c r="O6" s="55" t="s">
        <v>973</v>
      </c>
      <c r="P6" s="66" t="s">
        <v>972</v>
      </c>
      <c r="Q6" s="88" t="s">
        <v>598</v>
      </c>
      <c r="R6" s="55" t="s">
        <v>219</v>
      </c>
      <c r="S6" s="55">
        <f t="shared" si="1"/>
        <v>1.856E-2</v>
      </c>
      <c r="T6" s="55"/>
      <c r="U6" s="55"/>
      <c r="W6" s="55" t="s">
        <v>241</v>
      </c>
      <c r="Y6" s="53" t="s">
        <v>1015</v>
      </c>
      <c r="Z6" s="55" t="s">
        <v>182</v>
      </c>
      <c r="AA6" s="110" t="s">
        <v>736</v>
      </c>
      <c r="AB6" s="88" t="s">
        <v>221</v>
      </c>
      <c r="AD6" s="66" t="s">
        <v>113</v>
      </c>
      <c r="AE6" s="33"/>
    </row>
    <row r="7" spans="1:31">
      <c r="A7" s="33" t="s">
        <v>4</v>
      </c>
      <c r="B7" s="33" t="s">
        <v>117</v>
      </c>
      <c r="C7" s="33" t="s">
        <v>1333</v>
      </c>
      <c r="D7" s="71" t="s">
        <v>1383</v>
      </c>
      <c r="E7" s="196" t="s">
        <v>117</v>
      </c>
      <c r="F7" s="53" t="s">
        <v>133</v>
      </c>
      <c r="G7" s="53" t="s">
        <v>1016</v>
      </c>
      <c r="H7" s="54" t="s">
        <v>123</v>
      </c>
      <c r="I7" s="212">
        <v>2.5499999999999998</v>
      </c>
      <c r="J7" s="94" t="s">
        <v>6</v>
      </c>
      <c r="K7" s="33">
        <v>1E-3</v>
      </c>
      <c r="L7" s="33">
        <f t="shared" si="0"/>
        <v>2.5499999999999997E-3</v>
      </c>
      <c r="M7" s="33" t="s">
        <v>113</v>
      </c>
      <c r="N7" s="55" t="s">
        <v>969</v>
      </c>
      <c r="O7" s="55" t="s">
        <v>980</v>
      </c>
      <c r="P7" s="66" t="s">
        <v>976</v>
      </c>
      <c r="Q7" s="88" t="s">
        <v>599</v>
      </c>
      <c r="R7" s="55" t="s">
        <v>219</v>
      </c>
      <c r="S7" s="55">
        <f t="shared" si="1"/>
        <v>2.5499999999999997E-3</v>
      </c>
      <c r="T7" s="55"/>
      <c r="U7" s="55"/>
      <c r="W7" s="55" t="s">
        <v>241</v>
      </c>
      <c r="Y7" s="53" t="s">
        <v>1016</v>
      </c>
      <c r="Z7" s="55" t="s">
        <v>182</v>
      </c>
      <c r="AA7" s="110" t="s">
        <v>471</v>
      </c>
      <c r="AB7" s="88" t="s">
        <v>221</v>
      </c>
      <c r="AD7" s="66" t="s">
        <v>113</v>
      </c>
      <c r="AE7" s="33"/>
    </row>
    <row r="8" spans="1:31">
      <c r="A8" s="33" t="s">
        <v>4</v>
      </c>
      <c r="B8" s="33" t="s">
        <v>117</v>
      </c>
      <c r="C8" s="33" t="s">
        <v>1333</v>
      </c>
      <c r="D8" s="71" t="s">
        <v>1383</v>
      </c>
      <c r="E8" s="196" t="s">
        <v>1354</v>
      </c>
      <c r="F8" s="53" t="s">
        <v>54</v>
      </c>
      <c r="G8" s="53" t="s">
        <v>1017</v>
      </c>
      <c r="H8" s="54" t="s">
        <v>124</v>
      </c>
      <c r="I8" s="212">
        <v>0</v>
      </c>
      <c r="J8" s="94" t="s">
        <v>6</v>
      </c>
      <c r="K8" s="33">
        <v>1E-3</v>
      </c>
      <c r="L8" s="33">
        <f t="shared" si="0"/>
        <v>0</v>
      </c>
      <c r="M8" s="33" t="s">
        <v>113</v>
      </c>
      <c r="N8" s="55" t="s">
        <v>969</v>
      </c>
      <c r="O8" s="55" t="s">
        <v>977</v>
      </c>
      <c r="P8" s="66" t="s">
        <v>978</v>
      </c>
      <c r="Q8" s="88" t="s">
        <v>600</v>
      </c>
      <c r="R8" s="55" t="s">
        <v>219</v>
      </c>
      <c r="S8" s="55">
        <f t="shared" si="1"/>
        <v>0</v>
      </c>
      <c r="T8" s="55"/>
      <c r="U8" s="55"/>
      <c r="W8" s="55" t="s">
        <v>241</v>
      </c>
      <c r="Y8" s="53" t="s">
        <v>1017</v>
      </c>
      <c r="Z8" s="55" t="s">
        <v>182</v>
      </c>
      <c r="AA8" s="110" t="s">
        <v>471</v>
      </c>
      <c r="AB8" s="88" t="s">
        <v>221</v>
      </c>
      <c r="AD8" s="66" t="s">
        <v>1140</v>
      </c>
      <c r="AE8" s="33"/>
    </row>
    <row r="9" spans="1:31">
      <c r="A9" s="33" t="s">
        <v>4</v>
      </c>
      <c r="B9" s="33" t="s">
        <v>117</v>
      </c>
      <c r="C9" s="33" t="s">
        <v>1333</v>
      </c>
      <c r="D9" s="71" t="s">
        <v>1383</v>
      </c>
      <c r="E9" s="196" t="s">
        <v>117</v>
      </c>
      <c r="F9" s="53" t="s">
        <v>55</v>
      </c>
      <c r="G9" s="53" t="s">
        <v>1018</v>
      </c>
      <c r="H9" s="54" t="s">
        <v>125</v>
      </c>
      <c r="I9" s="212">
        <v>0</v>
      </c>
      <c r="J9" s="94" t="s">
        <v>6</v>
      </c>
      <c r="K9" s="33">
        <v>1E-3</v>
      </c>
      <c r="L9" s="33">
        <f t="shared" si="0"/>
        <v>0</v>
      </c>
      <c r="M9" s="33" t="s">
        <v>113</v>
      </c>
      <c r="N9" s="55" t="s">
        <v>219</v>
      </c>
      <c r="O9" s="55" t="s">
        <v>975</v>
      </c>
      <c r="P9" s="66" t="s">
        <v>974</v>
      </c>
      <c r="Q9" s="88" t="s">
        <v>601</v>
      </c>
      <c r="R9" s="55" t="s">
        <v>219</v>
      </c>
      <c r="S9" s="55">
        <f t="shared" si="1"/>
        <v>0</v>
      </c>
      <c r="T9" s="55"/>
      <c r="U9" s="55"/>
      <c r="W9" s="55" t="s">
        <v>241</v>
      </c>
      <c r="Y9" s="53" t="s">
        <v>1018</v>
      </c>
      <c r="Z9" s="55" t="s">
        <v>182</v>
      </c>
      <c r="AA9" s="110" t="s">
        <v>736</v>
      </c>
      <c r="AB9" s="88" t="s">
        <v>221</v>
      </c>
      <c r="AD9" s="66" t="s">
        <v>113</v>
      </c>
      <c r="AE9" s="33"/>
    </row>
    <row r="10" spans="1:31">
      <c r="A10" s="33" t="s">
        <v>4</v>
      </c>
      <c r="B10" s="33" t="s">
        <v>117</v>
      </c>
      <c r="C10" s="33" t="s">
        <v>1333</v>
      </c>
      <c r="D10" s="71" t="s">
        <v>1383</v>
      </c>
      <c r="E10" s="196" t="s">
        <v>117</v>
      </c>
      <c r="F10" s="53" t="s">
        <v>56</v>
      </c>
      <c r="G10" s="53" t="s">
        <v>1019</v>
      </c>
      <c r="H10" s="54" t="s">
        <v>126</v>
      </c>
      <c r="I10" s="212">
        <v>1.28</v>
      </c>
      <c r="J10" s="94" t="s">
        <v>6</v>
      </c>
      <c r="K10" s="33">
        <v>1E-3</v>
      </c>
      <c r="L10" s="33">
        <f t="shared" si="0"/>
        <v>1.2800000000000001E-3</v>
      </c>
      <c r="M10" s="33" t="s">
        <v>113</v>
      </c>
      <c r="N10" s="55" t="s">
        <v>969</v>
      </c>
      <c r="O10" s="55" t="s">
        <v>979</v>
      </c>
      <c r="P10" s="66" t="s">
        <v>970</v>
      </c>
      <c r="Q10" s="88" t="s">
        <v>602</v>
      </c>
      <c r="R10" s="55" t="s">
        <v>219</v>
      </c>
      <c r="S10" s="55">
        <f t="shared" si="1"/>
        <v>1.2800000000000001E-3</v>
      </c>
      <c r="T10" s="55"/>
      <c r="U10" s="55"/>
      <c r="W10" s="55" t="s">
        <v>241</v>
      </c>
      <c r="Y10" s="53" t="s">
        <v>1019</v>
      </c>
      <c r="Z10" s="55" t="s">
        <v>182</v>
      </c>
      <c r="AA10" s="110" t="s">
        <v>471</v>
      </c>
      <c r="AB10" s="88" t="s">
        <v>221</v>
      </c>
      <c r="AD10" s="66" t="s">
        <v>113</v>
      </c>
      <c r="AE10" s="33"/>
    </row>
    <row r="11" spans="1:31">
      <c r="A11" s="33" t="s">
        <v>4</v>
      </c>
      <c r="B11" s="33" t="s">
        <v>117</v>
      </c>
      <c r="C11" s="33" t="s">
        <v>1333</v>
      </c>
      <c r="D11" s="68" t="s">
        <v>1345</v>
      </c>
      <c r="E11" s="196" t="s">
        <v>117</v>
      </c>
      <c r="F11" s="53" t="s">
        <v>135</v>
      </c>
      <c r="G11" s="54" t="s">
        <v>1020</v>
      </c>
      <c r="H11" s="54" t="s">
        <v>127</v>
      </c>
      <c r="I11" s="53">
        <v>1.31</v>
      </c>
      <c r="J11" s="94" t="s">
        <v>6</v>
      </c>
      <c r="K11" s="33">
        <v>1E-3</v>
      </c>
      <c r="L11" s="33">
        <f t="shared" si="0"/>
        <v>1.3100000000000002E-3</v>
      </c>
      <c r="M11" s="33" t="s">
        <v>113</v>
      </c>
      <c r="N11" s="55" t="s">
        <v>113</v>
      </c>
      <c r="O11" s="55"/>
      <c r="P11" s="66"/>
      <c r="Q11" s="88" t="s">
        <v>603</v>
      </c>
      <c r="R11" s="55" t="s">
        <v>219</v>
      </c>
      <c r="S11" s="55">
        <f t="shared" si="1"/>
        <v>1.3100000000000002E-3</v>
      </c>
      <c r="T11" s="55"/>
      <c r="U11" s="55"/>
      <c r="W11" s="55" t="s">
        <v>241</v>
      </c>
      <c r="Y11" s="54" t="s">
        <v>1020</v>
      </c>
      <c r="Z11" s="55" t="s">
        <v>182</v>
      </c>
      <c r="AA11" s="110" t="s">
        <v>472</v>
      </c>
      <c r="AB11" s="88" t="s">
        <v>221</v>
      </c>
      <c r="AD11" s="66" t="s">
        <v>113</v>
      </c>
      <c r="AE11" s="33"/>
    </row>
    <row r="12" spans="1:31">
      <c r="A12" s="33" t="s">
        <v>4</v>
      </c>
      <c r="B12" s="33" t="s">
        <v>117</v>
      </c>
      <c r="C12" s="33" t="s">
        <v>1333</v>
      </c>
      <c r="D12" s="285" t="s">
        <v>1383</v>
      </c>
      <c r="E12" s="196" t="s">
        <v>117</v>
      </c>
      <c r="F12" s="53" t="s">
        <v>136</v>
      </c>
      <c r="G12" s="54" t="s">
        <v>1021</v>
      </c>
      <c r="H12" s="54" t="s">
        <v>128</v>
      </c>
      <c r="I12" s="53">
        <v>4.9000000000000002E-2</v>
      </c>
      <c r="J12" s="94" t="s">
        <v>6</v>
      </c>
      <c r="K12" s="33">
        <v>1E-3</v>
      </c>
      <c r="L12" s="33">
        <f t="shared" si="0"/>
        <v>4.9000000000000005E-5</v>
      </c>
      <c r="M12" s="33" t="s">
        <v>113</v>
      </c>
      <c r="N12" s="55" t="s">
        <v>113</v>
      </c>
      <c r="O12" s="55"/>
      <c r="P12" s="66"/>
      <c r="Q12" s="88" t="s">
        <v>604</v>
      </c>
      <c r="R12" s="55" t="s">
        <v>219</v>
      </c>
      <c r="S12" s="55">
        <f t="shared" si="1"/>
        <v>4.9000000000000005E-5</v>
      </c>
      <c r="T12" s="55"/>
      <c r="U12" s="55"/>
      <c r="W12" s="55" t="s">
        <v>241</v>
      </c>
      <c r="Y12" s="54" t="s">
        <v>1021</v>
      </c>
      <c r="Z12" s="57" t="s">
        <v>182</v>
      </c>
      <c r="AA12" s="110" t="s">
        <v>473</v>
      </c>
      <c r="AB12" s="88" t="s">
        <v>221</v>
      </c>
      <c r="AD12" s="72"/>
      <c r="AE12" s="33"/>
    </row>
    <row r="13" spans="1:31">
      <c r="A13" s="33" t="s">
        <v>4</v>
      </c>
      <c r="B13" s="33" t="s">
        <v>137</v>
      </c>
      <c r="C13" s="33" t="s">
        <v>1334</v>
      </c>
      <c r="D13" s="68" t="s">
        <v>1345</v>
      </c>
      <c r="E13" s="68" t="s">
        <v>1345</v>
      </c>
      <c r="F13" s="13" t="s">
        <v>291</v>
      </c>
      <c r="G13" s="13" t="s">
        <v>1022</v>
      </c>
      <c r="H13" s="54" t="s">
        <v>138</v>
      </c>
      <c r="I13" s="13">
        <v>0.17</v>
      </c>
      <c r="J13" s="94" t="s">
        <v>6</v>
      </c>
      <c r="K13" s="33">
        <v>1E-3</v>
      </c>
      <c r="L13" s="33">
        <f t="shared" si="0"/>
        <v>1.7000000000000001E-4</v>
      </c>
      <c r="M13" s="33" t="s">
        <v>113</v>
      </c>
      <c r="N13" s="55" t="s">
        <v>113</v>
      </c>
      <c r="O13" s="55"/>
      <c r="P13" s="66"/>
      <c r="Q13" s="88" t="s">
        <v>605</v>
      </c>
      <c r="R13" s="55" t="s">
        <v>219</v>
      </c>
      <c r="S13" s="55">
        <f t="shared" si="1"/>
        <v>1.7000000000000001E-4</v>
      </c>
      <c r="T13" s="55"/>
      <c r="U13" s="55"/>
      <c r="W13" s="55" t="s">
        <v>241</v>
      </c>
      <c r="Y13" s="13" t="s">
        <v>1022</v>
      </c>
      <c r="Z13" s="57" t="s">
        <v>292</v>
      </c>
      <c r="AA13" s="111"/>
      <c r="AB13" s="88" t="s">
        <v>221</v>
      </c>
      <c r="AD13" s="66" t="s">
        <v>113</v>
      </c>
      <c r="AE13" s="33"/>
    </row>
    <row r="14" spans="1:31">
      <c r="A14" s="33" t="s">
        <v>4</v>
      </c>
      <c r="B14" s="33" t="s">
        <v>137</v>
      </c>
      <c r="C14" s="33" t="s">
        <v>1334</v>
      </c>
      <c r="D14" s="71" t="s">
        <v>1383</v>
      </c>
      <c r="E14" s="68" t="s">
        <v>1345</v>
      </c>
      <c r="F14" s="13" t="s">
        <v>139</v>
      </c>
      <c r="G14" s="13" t="s">
        <v>1023</v>
      </c>
      <c r="H14" s="54" t="s">
        <v>141</v>
      </c>
      <c r="I14" s="13">
        <v>0.6</v>
      </c>
      <c r="J14" s="94" t="s">
        <v>6</v>
      </c>
      <c r="K14" s="33">
        <v>1E-3</v>
      </c>
      <c r="L14" s="33">
        <f t="shared" si="0"/>
        <v>5.9999999999999995E-4</v>
      </c>
      <c r="M14" s="33" t="s">
        <v>113</v>
      </c>
      <c r="N14" s="55" t="s">
        <v>969</v>
      </c>
      <c r="O14" s="55" t="s">
        <v>980</v>
      </c>
      <c r="P14" s="66" t="s">
        <v>976</v>
      </c>
      <c r="Q14" s="88" t="s">
        <v>606</v>
      </c>
      <c r="R14" s="55" t="s">
        <v>219</v>
      </c>
      <c r="S14" s="55">
        <f t="shared" si="1"/>
        <v>5.9999999999999995E-4</v>
      </c>
      <c r="T14" s="55"/>
      <c r="U14" s="55"/>
      <c r="W14" s="55" t="s">
        <v>241</v>
      </c>
      <c r="Y14" s="13" t="s">
        <v>1023</v>
      </c>
      <c r="Z14" s="55" t="s">
        <v>182</v>
      </c>
      <c r="AA14" s="110" t="s">
        <v>471</v>
      </c>
      <c r="AB14" s="88" t="s">
        <v>221</v>
      </c>
      <c r="AD14" s="66" t="s">
        <v>113</v>
      </c>
      <c r="AE14" s="33"/>
    </row>
    <row r="15" spans="1:31">
      <c r="A15" s="33" t="s">
        <v>4</v>
      </c>
      <c r="B15" s="33" t="s">
        <v>137</v>
      </c>
      <c r="C15" s="33" t="s">
        <v>1334</v>
      </c>
      <c r="D15" s="71" t="s">
        <v>1383</v>
      </c>
      <c r="E15" s="68" t="s">
        <v>1345</v>
      </c>
      <c r="F15" s="13" t="s">
        <v>140</v>
      </c>
      <c r="G15" s="13" t="s">
        <v>1169</v>
      </c>
      <c r="H15" s="54" t="s">
        <v>142</v>
      </c>
      <c r="I15" s="13">
        <v>1.08</v>
      </c>
      <c r="J15" s="94" t="s">
        <v>6</v>
      </c>
      <c r="K15" s="33">
        <v>1E-3</v>
      </c>
      <c r="L15" s="33">
        <f t="shared" si="0"/>
        <v>1.08E-3</v>
      </c>
      <c r="M15" s="33" t="s">
        <v>113</v>
      </c>
      <c r="N15" s="55" t="s">
        <v>969</v>
      </c>
      <c r="O15" s="55" t="s">
        <v>981</v>
      </c>
      <c r="P15" s="66" t="s">
        <v>982</v>
      </c>
      <c r="Q15" s="88" t="s">
        <v>607</v>
      </c>
      <c r="R15" s="55" t="s">
        <v>219</v>
      </c>
      <c r="S15" s="55">
        <f t="shared" si="1"/>
        <v>1.08E-3</v>
      </c>
      <c r="T15" s="55"/>
      <c r="U15" s="55"/>
      <c r="W15" s="55" t="s">
        <v>241</v>
      </c>
      <c r="Y15" s="13" t="s">
        <v>1024</v>
      </c>
      <c r="Z15" s="55" t="s">
        <v>182</v>
      </c>
      <c r="AA15" s="110" t="s">
        <v>471</v>
      </c>
      <c r="AB15" s="88" t="s">
        <v>221</v>
      </c>
      <c r="AD15" s="66" t="s">
        <v>113</v>
      </c>
      <c r="AE15" s="33"/>
    </row>
    <row r="16" spans="1:31">
      <c r="A16" s="33" t="s">
        <v>4</v>
      </c>
      <c r="B16" s="33" t="s">
        <v>137</v>
      </c>
      <c r="C16" s="33" t="s">
        <v>1334</v>
      </c>
      <c r="D16" s="71" t="s">
        <v>1383</v>
      </c>
      <c r="E16" s="68" t="s">
        <v>1345</v>
      </c>
      <c r="F16" s="13" t="s">
        <v>143</v>
      </c>
      <c r="G16" s="13" t="s">
        <v>1025</v>
      </c>
      <c r="H16" s="54" t="s">
        <v>145</v>
      </c>
      <c r="I16" s="13">
        <v>8.5000000000000006E-2</v>
      </c>
      <c r="J16" s="94" t="s">
        <v>6</v>
      </c>
      <c r="K16" s="33">
        <v>1E-3</v>
      </c>
      <c r="L16" s="33">
        <f t="shared" si="0"/>
        <v>8.5000000000000006E-5</v>
      </c>
      <c r="M16" s="33" t="s">
        <v>113</v>
      </c>
      <c r="N16" s="55" t="s">
        <v>969</v>
      </c>
      <c r="O16" s="55" t="s">
        <v>983</v>
      </c>
      <c r="P16" s="66" t="s">
        <v>984</v>
      </c>
      <c r="Q16" s="88" t="s">
        <v>608</v>
      </c>
      <c r="R16" s="55" t="s">
        <v>219</v>
      </c>
      <c r="S16" s="55">
        <f t="shared" si="1"/>
        <v>8.5000000000000006E-5</v>
      </c>
      <c r="T16" s="55"/>
      <c r="U16" s="55"/>
      <c r="W16" s="55" t="s">
        <v>241</v>
      </c>
      <c r="Y16" s="13" t="s">
        <v>1025</v>
      </c>
      <c r="Z16" s="55" t="s">
        <v>182</v>
      </c>
      <c r="AA16" s="110" t="s">
        <v>471</v>
      </c>
      <c r="AB16" s="88" t="s">
        <v>221</v>
      </c>
      <c r="AD16" s="66" t="s">
        <v>113</v>
      </c>
      <c r="AE16" s="33"/>
    </row>
    <row r="17" spans="1:31">
      <c r="A17" s="33" t="s">
        <v>4</v>
      </c>
      <c r="B17" s="33" t="s">
        <v>137</v>
      </c>
      <c r="C17" s="33" t="s">
        <v>1334</v>
      </c>
      <c r="D17" s="71" t="s">
        <v>1383</v>
      </c>
      <c r="E17" s="68" t="s">
        <v>1345</v>
      </c>
      <c r="F17" s="13" t="s">
        <v>144</v>
      </c>
      <c r="G17" s="13" t="s">
        <v>1026</v>
      </c>
      <c r="H17" s="54" t="s">
        <v>146</v>
      </c>
      <c r="I17" s="13">
        <v>0.11</v>
      </c>
      <c r="J17" s="94" t="s">
        <v>6</v>
      </c>
      <c r="K17" s="33">
        <v>1E-3</v>
      </c>
      <c r="L17" s="33">
        <f t="shared" si="0"/>
        <v>1.1E-4</v>
      </c>
      <c r="M17" s="33" t="s">
        <v>113</v>
      </c>
      <c r="N17" s="55" t="s">
        <v>969</v>
      </c>
      <c r="O17" s="55" t="s">
        <v>979</v>
      </c>
      <c r="P17" s="66" t="s">
        <v>976</v>
      </c>
      <c r="Q17" s="88" t="s">
        <v>609</v>
      </c>
      <c r="R17" s="55" t="s">
        <v>219</v>
      </c>
      <c r="S17" s="55">
        <f t="shared" si="1"/>
        <v>1.1E-4</v>
      </c>
      <c r="T17" s="55"/>
      <c r="U17" s="55"/>
      <c r="W17" s="55" t="s">
        <v>241</v>
      </c>
      <c r="Y17" s="13" t="s">
        <v>1026</v>
      </c>
      <c r="Z17" s="55" t="s">
        <v>182</v>
      </c>
      <c r="AA17" s="110" t="s">
        <v>471</v>
      </c>
      <c r="AB17" s="88" t="s">
        <v>221</v>
      </c>
      <c r="AD17" s="66" t="s">
        <v>113</v>
      </c>
      <c r="AE17" s="33"/>
    </row>
    <row r="18" spans="1:31">
      <c r="A18" s="33" t="s">
        <v>4</v>
      </c>
      <c r="B18" s="33" t="s">
        <v>137</v>
      </c>
      <c r="C18" s="55" t="s">
        <v>1331</v>
      </c>
      <c r="D18" s="67" t="s">
        <v>1346</v>
      </c>
      <c r="E18" s="67" t="s">
        <v>1346</v>
      </c>
      <c r="F18" s="13" t="s">
        <v>206</v>
      </c>
      <c r="G18" s="13" t="s">
        <v>1027</v>
      </c>
      <c r="H18" s="53" t="s">
        <v>147</v>
      </c>
      <c r="I18" s="13">
        <v>1</v>
      </c>
      <c r="J18" s="96" t="s">
        <v>111</v>
      </c>
      <c r="K18" s="55">
        <v>1</v>
      </c>
      <c r="L18" s="33">
        <f t="shared" si="0"/>
        <v>1</v>
      </c>
      <c r="M18" s="33" t="s">
        <v>113</v>
      </c>
      <c r="N18" s="55" t="s">
        <v>113</v>
      </c>
      <c r="O18" s="55"/>
      <c r="P18" s="69" t="s">
        <v>437</v>
      </c>
      <c r="Q18" s="88" t="s">
        <v>610</v>
      </c>
      <c r="R18" s="55" t="s">
        <v>219</v>
      </c>
      <c r="S18" s="55">
        <f t="shared" si="1"/>
        <v>1</v>
      </c>
      <c r="T18" s="55"/>
      <c r="U18" s="55"/>
      <c r="W18" s="55" t="s">
        <v>241</v>
      </c>
      <c r="Y18" s="13" t="s">
        <v>1027</v>
      </c>
      <c r="Z18" s="55" t="s">
        <v>182</v>
      </c>
      <c r="AA18" s="110" t="s">
        <v>474</v>
      </c>
      <c r="AB18" s="88" t="s">
        <v>221</v>
      </c>
      <c r="AD18" s="73"/>
      <c r="AE18" s="33"/>
    </row>
    <row r="19" spans="1:31" s="55" customFormat="1">
      <c r="A19" s="55" t="s">
        <v>4</v>
      </c>
      <c r="B19" s="55" t="s">
        <v>86</v>
      </c>
      <c r="C19" s="55" t="s">
        <v>1332</v>
      </c>
      <c r="D19" s="68" t="s">
        <v>1345</v>
      </c>
      <c r="E19" s="68" t="s">
        <v>1345</v>
      </c>
      <c r="F19" s="13" t="s">
        <v>148</v>
      </c>
      <c r="G19" s="13" t="s">
        <v>1028</v>
      </c>
      <c r="H19" s="43" t="s">
        <v>149</v>
      </c>
      <c r="I19" s="214">
        <v>9.58</v>
      </c>
      <c r="J19" s="96" t="s">
        <v>6</v>
      </c>
      <c r="K19" s="55">
        <v>1E-3</v>
      </c>
      <c r="L19" s="55">
        <f t="shared" si="0"/>
        <v>9.58E-3</v>
      </c>
      <c r="M19" s="55" t="s">
        <v>113</v>
      </c>
      <c r="N19" s="55" t="s">
        <v>113</v>
      </c>
      <c r="P19" s="67"/>
      <c r="Q19" s="89" t="s">
        <v>611</v>
      </c>
      <c r="R19" s="55" t="s">
        <v>219</v>
      </c>
      <c r="S19" s="55">
        <f t="shared" si="1"/>
        <v>9.58E-3</v>
      </c>
      <c r="W19" s="55" t="s">
        <v>241</v>
      </c>
      <c r="Y19" s="13" t="s">
        <v>1028</v>
      </c>
      <c r="Z19" s="39" t="s">
        <v>719</v>
      </c>
      <c r="AA19" s="110"/>
      <c r="AB19" s="89" t="s">
        <v>222</v>
      </c>
      <c r="AC19" s="89"/>
      <c r="AD19" s="121" t="s">
        <v>197</v>
      </c>
    </row>
    <row r="20" spans="1:31">
      <c r="A20" s="33" t="s">
        <v>4</v>
      </c>
      <c r="B20" s="33" t="s">
        <v>86</v>
      </c>
      <c r="C20" s="55" t="s">
        <v>1332</v>
      </c>
      <c r="D20" s="68" t="s">
        <v>1345</v>
      </c>
      <c r="E20" s="68" t="s">
        <v>1345</v>
      </c>
      <c r="F20" s="13" t="s">
        <v>150</v>
      </c>
      <c r="G20" s="13" t="s">
        <v>1029</v>
      </c>
      <c r="H20" s="56" t="s">
        <v>151</v>
      </c>
      <c r="I20" s="13">
        <v>4.0199999999999996</v>
      </c>
      <c r="J20" s="94" t="s">
        <v>6</v>
      </c>
      <c r="K20" s="33">
        <v>1E-3</v>
      </c>
      <c r="L20" s="33">
        <f t="shared" si="0"/>
        <v>4.0199999999999993E-3</v>
      </c>
      <c r="M20" s="33" t="s">
        <v>113</v>
      </c>
      <c r="N20" s="33" t="s">
        <v>113</v>
      </c>
      <c r="P20" s="66"/>
      <c r="Q20" s="88" t="s">
        <v>612</v>
      </c>
      <c r="R20" s="55" t="s">
        <v>219</v>
      </c>
      <c r="S20" s="55">
        <f t="shared" si="1"/>
        <v>4.0199999999999993E-3</v>
      </c>
      <c r="T20" s="55"/>
      <c r="U20" s="55"/>
      <c r="W20" s="55" t="s">
        <v>241</v>
      </c>
      <c r="Y20" s="13" t="s">
        <v>1029</v>
      </c>
      <c r="Z20" s="14" t="s">
        <v>233</v>
      </c>
      <c r="AA20" s="111"/>
      <c r="AB20" s="88" t="s">
        <v>221</v>
      </c>
      <c r="AD20" s="73" t="s">
        <v>198</v>
      </c>
      <c r="AE20" s="33"/>
    </row>
    <row r="21" spans="1:31">
      <c r="A21" s="33" t="s">
        <v>4</v>
      </c>
      <c r="B21" s="33" t="s">
        <v>86</v>
      </c>
      <c r="C21" s="55" t="s">
        <v>1332</v>
      </c>
      <c r="D21" s="196" t="s">
        <v>1345</v>
      </c>
      <c r="E21" s="196" t="s">
        <v>1354</v>
      </c>
      <c r="F21" s="13" t="s">
        <v>152</v>
      </c>
      <c r="G21" s="13" t="s">
        <v>1030</v>
      </c>
      <c r="H21" s="56" t="s">
        <v>153</v>
      </c>
      <c r="I21" s="213">
        <v>0</v>
      </c>
      <c r="J21" s="94" t="s">
        <v>6</v>
      </c>
      <c r="K21" s="33">
        <v>1E-3</v>
      </c>
      <c r="L21" s="33">
        <f t="shared" si="0"/>
        <v>0</v>
      </c>
      <c r="M21" s="33" t="s">
        <v>113</v>
      </c>
      <c r="N21" s="33" t="s">
        <v>113</v>
      </c>
      <c r="P21" s="66" t="s">
        <v>154</v>
      </c>
      <c r="Q21" s="88" t="s">
        <v>613</v>
      </c>
      <c r="R21" s="55" t="s">
        <v>219</v>
      </c>
      <c r="S21" s="55">
        <f t="shared" si="1"/>
        <v>0</v>
      </c>
      <c r="T21" s="55"/>
      <c r="U21" s="55"/>
      <c r="W21" s="55" t="s">
        <v>241</v>
      </c>
      <c r="Y21" s="13" t="s">
        <v>1030</v>
      </c>
      <c r="Z21" s="14" t="s">
        <v>182</v>
      </c>
      <c r="AA21" s="111" t="s">
        <v>475</v>
      </c>
      <c r="AB21" s="88" t="s">
        <v>221</v>
      </c>
      <c r="AD21" s="72"/>
      <c r="AE21" s="33"/>
    </row>
    <row r="22" spans="1:31" s="55" customFormat="1">
      <c r="A22" s="55" t="s">
        <v>4</v>
      </c>
      <c r="B22" s="55" t="s">
        <v>86</v>
      </c>
      <c r="C22" s="55" t="s">
        <v>1332</v>
      </c>
      <c r="D22" s="68" t="s">
        <v>1345</v>
      </c>
      <c r="E22" s="68" t="s">
        <v>1345</v>
      </c>
      <c r="F22" s="13" t="s">
        <v>88</v>
      </c>
      <c r="G22" s="13" t="s">
        <v>1031</v>
      </c>
      <c r="H22" s="43" t="s">
        <v>89</v>
      </c>
      <c r="I22" s="13">
        <v>42.5</v>
      </c>
      <c r="J22" s="95" t="s">
        <v>6</v>
      </c>
      <c r="K22" s="55">
        <v>1E-3</v>
      </c>
      <c r="L22" s="55">
        <f t="shared" si="0"/>
        <v>4.2500000000000003E-2</v>
      </c>
      <c r="M22" s="55" t="s">
        <v>113</v>
      </c>
      <c r="N22" s="33" t="s">
        <v>113</v>
      </c>
      <c r="P22" s="67" t="s">
        <v>1192</v>
      </c>
      <c r="Q22" s="89" t="s">
        <v>614</v>
      </c>
      <c r="R22" s="55" t="s">
        <v>219</v>
      </c>
      <c r="S22" s="55">
        <f t="shared" si="1"/>
        <v>4.2500000000000003E-2</v>
      </c>
      <c r="W22" s="55" t="s">
        <v>241</v>
      </c>
      <c r="Y22" s="13" t="s">
        <v>1031</v>
      </c>
      <c r="Z22" s="57" t="s">
        <v>237</v>
      </c>
      <c r="AA22" s="111"/>
      <c r="AB22" s="89" t="s">
        <v>223</v>
      </c>
      <c r="AC22" s="89"/>
      <c r="AD22" s="70" t="s">
        <v>777</v>
      </c>
    </row>
    <row r="23" spans="1:31">
      <c r="A23" s="33" t="s">
        <v>4</v>
      </c>
      <c r="B23" s="33" t="s">
        <v>137</v>
      </c>
      <c r="C23" s="55" t="s">
        <v>106</v>
      </c>
      <c r="D23" s="67" t="s">
        <v>1341</v>
      </c>
      <c r="E23" s="67" t="s">
        <v>1341</v>
      </c>
      <c r="F23" s="13" t="s">
        <v>570</v>
      </c>
      <c r="G23" s="13" t="s">
        <v>1032</v>
      </c>
      <c r="H23" s="56" t="s">
        <v>156</v>
      </c>
      <c r="I23" s="13">
        <v>5.52</v>
      </c>
      <c r="J23" s="96" t="s">
        <v>436</v>
      </c>
      <c r="K23" s="55">
        <v>9.9999999999999995E-7</v>
      </c>
      <c r="L23" s="55">
        <f xml:space="preserve"> I23*K23</f>
        <v>5.5199999999999997E-6</v>
      </c>
      <c r="M23" s="33" t="s">
        <v>488</v>
      </c>
      <c r="N23" s="33" t="s">
        <v>113</v>
      </c>
      <c r="P23" s="66" t="s">
        <v>491</v>
      </c>
      <c r="Q23" s="88" t="s">
        <v>615</v>
      </c>
      <c r="R23" s="55" t="s">
        <v>219</v>
      </c>
      <c r="S23" s="55">
        <f t="shared" si="1"/>
        <v>5.5199999999999997E-6</v>
      </c>
      <c r="T23" s="55"/>
      <c r="U23" s="55"/>
      <c r="V23" s="55"/>
      <c r="W23" s="55" t="s">
        <v>241</v>
      </c>
      <c r="X23" s="55"/>
      <c r="Y23" s="13" t="s">
        <v>1032</v>
      </c>
      <c r="Z23" s="14" t="s">
        <v>182</v>
      </c>
      <c r="AA23" s="110" t="s">
        <v>574</v>
      </c>
      <c r="AB23" s="88" t="s">
        <v>221</v>
      </c>
      <c r="AC23" s="112"/>
      <c r="AD23" s="73"/>
      <c r="AE23" s="33"/>
    </row>
    <row r="24" spans="1:31">
      <c r="A24" s="33" t="s">
        <v>4</v>
      </c>
      <c r="B24" s="33" t="s">
        <v>137</v>
      </c>
      <c r="C24" s="55" t="s">
        <v>106</v>
      </c>
      <c r="D24" s="67" t="s">
        <v>1341</v>
      </c>
      <c r="E24" s="67" t="s">
        <v>1341</v>
      </c>
      <c r="F24" s="13" t="s">
        <v>572</v>
      </c>
      <c r="G24" s="13" t="s">
        <v>1033</v>
      </c>
      <c r="H24" s="56" t="s">
        <v>157</v>
      </c>
      <c r="I24" s="13">
        <v>5.3094999999999999</v>
      </c>
      <c r="J24" s="96" t="s">
        <v>436</v>
      </c>
      <c r="K24" s="55">
        <v>9.9999999999999995E-7</v>
      </c>
      <c r="L24" s="55">
        <f t="shared" si="0"/>
        <v>5.3094999999999997E-6</v>
      </c>
      <c r="M24" s="33" t="s">
        <v>489</v>
      </c>
      <c r="N24" s="33" t="s">
        <v>113</v>
      </c>
      <c r="P24" s="66" t="s">
        <v>490</v>
      </c>
      <c r="Q24" s="88" t="s">
        <v>616</v>
      </c>
      <c r="R24" s="55" t="s">
        <v>219</v>
      </c>
      <c r="S24" s="55">
        <f t="shared" si="1"/>
        <v>5.3094999999999997E-6</v>
      </c>
      <c r="T24" s="55"/>
      <c r="U24" s="55"/>
      <c r="V24" s="55"/>
      <c r="W24" s="55" t="s">
        <v>241</v>
      </c>
      <c r="X24" s="55"/>
      <c r="Y24" s="13" t="s">
        <v>1033</v>
      </c>
      <c r="Z24" s="14" t="s">
        <v>182</v>
      </c>
      <c r="AA24" s="110" t="s">
        <v>574</v>
      </c>
      <c r="AB24" s="88" t="s">
        <v>221</v>
      </c>
      <c r="AC24" s="112"/>
      <c r="AD24" s="73"/>
      <c r="AE24" s="33"/>
    </row>
    <row r="25" spans="1:31">
      <c r="A25" s="33" t="s">
        <v>4</v>
      </c>
      <c r="B25" s="33" t="s">
        <v>137</v>
      </c>
      <c r="C25" s="55" t="s">
        <v>106</v>
      </c>
      <c r="D25" s="67" t="s">
        <v>1341</v>
      </c>
      <c r="E25" s="67" t="s">
        <v>1341</v>
      </c>
      <c r="F25" s="13" t="s">
        <v>571</v>
      </c>
      <c r="G25" s="13" t="s">
        <v>1034</v>
      </c>
      <c r="H25" s="56" t="s">
        <v>156</v>
      </c>
      <c r="I25" s="60">
        <v>0</v>
      </c>
      <c r="J25" s="95" t="s">
        <v>6</v>
      </c>
      <c r="K25" s="58">
        <v>1E-3</v>
      </c>
      <c r="L25" s="55">
        <f t="shared" si="0"/>
        <v>0</v>
      </c>
      <c r="N25" s="33" t="s">
        <v>113</v>
      </c>
      <c r="P25" s="66" t="s">
        <v>576</v>
      </c>
      <c r="Q25" s="88" t="s">
        <v>617</v>
      </c>
      <c r="R25" s="55" t="s">
        <v>219</v>
      </c>
      <c r="S25" s="57">
        <f t="shared" si="1"/>
        <v>0</v>
      </c>
      <c r="T25" s="55"/>
      <c r="U25" s="57"/>
      <c r="V25" s="55"/>
      <c r="W25" s="55" t="s">
        <v>241</v>
      </c>
      <c r="X25" s="55"/>
      <c r="Y25" s="13" t="s">
        <v>1034</v>
      </c>
      <c r="Z25" s="14" t="s">
        <v>182</v>
      </c>
      <c r="AA25" s="110" t="s">
        <v>575</v>
      </c>
      <c r="AB25" s="88" t="s">
        <v>221</v>
      </c>
      <c r="AC25" s="112"/>
      <c r="AD25" s="73"/>
      <c r="AE25" s="33"/>
    </row>
    <row r="26" spans="1:31">
      <c r="A26" s="33" t="s">
        <v>4</v>
      </c>
      <c r="B26" s="33" t="s">
        <v>137</v>
      </c>
      <c r="C26" s="55" t="s">
        <v>106</v>
      </c>
      <c r="D26" s="67" t="s">
        <v>1341</v>
      </c>
      <c r="E26" s="67" t="s">
        <v>1341</v>
      </c>
      <c r="F26" s="13" t="s">
        <v>573</v>
      </c>
      <c r="G26" s="13" t="s">
        <v>1035</v>
      </c>
      <c r="H26" s="56" t="s">
        <v>157</v>
      </c>
      <c r="I26" s="60">
        <v>4.0300000000000002E-2</v>
      </c>
      <c r="J26" s="95" t="s">
        <v>6</v>
      </c>
      <c r="K26" s="58">
        <v>1E-3</v>
      </c>
      <c r="L26" s="55">
        <f t="shared" si="0"/>
        <v>4.0300000000000004E-5</v>
      </c>
      <c r="N26" s="33" t="s">
        <v>113</v>
      </c>
      <c r="P26" s="66" t="s">
        <v>579</v>
      </c>
      <c r="Q26" s="88" t="s">
        <v>618</v>
      </c>
      <c r="R26" s="55" t="s">
        <v>219</v>
      </c>
      <c r="S26" s="57">
        <f t="shared" si="1"/>
        <v>4.0300000000000004E-5</v>
      </c>
      <c r="T26" s="55"/>
      <c r="U26" s="57"/>
      <c r="V26" s="55"/>
      <c r="W26" s="55" t="s">
        <v>241</v>
      </c>
      <c r="X26" s="55"/>
      <c r="Y26" s="13" t="s">
        <v>1035</v>
      </c>
      <c r="Z26" s="14" t="s">
        <v>182</v>
      </c>
      <c r="AA26" s="110" t="s">
        <v>575</v>
      </c>
      <c r="AB26" s="88" t="s">
        <v>221</v>
      </c>
      <c r="AC26" s="112"/>
      <c r="AD26" s="73"/>
      <c r="AE26" s="33"/>
    </row>
    <row r="27" spans="1:31">
      <c r="A27" s="33" t="s">
        <v>4</v>
      </c>
      <c r="B27" s="33" t="s">
        <v>137</v>
      </c>
      <c r="C27" s="55" t="s">
        <v>1331</v>
      </c>
      <c r="D27" s="67" t="s">
        <v>1346</v>
      </c>
      <c r="E27" s="67" t="s">
        <v>1346</v>
      </c>
      <c r="F27" s="13" t="s">
        <v>166</v>
      </c>
      <c r="G27" s="13" t="s">
        <v>1036</v>
      </c>
      <c r="H27" s="56" t="s">
        <v>167</v>
      </c>
      <c r="I27" s="13">
        <v>0.08</v>
      </c>
      <c r="J27" s="94" t="s">
        <v>6</v>
      </c>
      <c r="K27" s="33">
        <v>1E-3</v>
      </c>
      <c r="L27" s="33">
        <f t="shared" si="0"/>
        <v>8.0000000000000007E-5</v>
      </c>
      <c r="M27" s="33" t="s">
        <v>113</v>
      </c>
      <c r="N27" s="33" t="s">
        <v>113</v>
      </c>
      <c r="P27" s="66"/>
      <c r="Q27" s="88" t="s">
        <v>619</v>
      </c>
      <c r="R27" s="55" t="s">
        <v>219</v>
      </c>
      <c r="S27" s="55">
        <f t="shared" si="1"/>
        <v>8.0000000000000007E-5</v>
      </c>
      <c r="T27" s="55"/>
      <c r="U27" s="55"/>
      <c r="V27" s="55"/>
      <c r="W27" s="55" t="s">
        <v>241</v>
      </c>
      <c r="Y27" s="13" t="s">
        <v>1036</v>
      </c>
      <c r="Z27" s="14" t="s">
        <v>182</v>
      </c>
      <c r="AA27" s="111" t="s">
        <v>476</v>
      </c>
      <c r="AB27" s="88" t="s">
        <v>221</v>
      </c>
      <c r="AD27" s="73" t="s">
        <v>205</v>
      </c>
      <c r="AE27" s="33"/>
    </row>
    <row r="28" spans="1:31">
      <c r="A28" s="33" t="s">
        <v>4</v>
      </c>
      <c r="B28" s="33" t="s">
        <v>137</v>
      </c>
      <c r="C28" s="55" t="s">
        <v>1331</v>
      </c>
      <c r="D28" s="67" t="s">
        <v>1346</v>
      </c>
      <c r="E28" s="67" t="s">
        <v>1346</v>
      </c>
      <c r="F28" s="13" t="s">
        <v>168</v>
      </c>
      <c r="G28" s="13" t="s">
        <v>1037</v>
      </c>
      <c r="H28" s="56" t="s">
        <v>169</v>
      </c>
      <c r="I28" s="13">
        <v>1.6799999999999999E-2</v>
      </c>
      <c r="J28" s="94" t="s">
        <v>6</v>
      </c>
      <c r="K28" s="109">
        <v>1E-3</v>
      </c>
      <c r="L28" s="109">
        <f t="shared" si="0"/>
        <v>1.6799999999999998E-5</v>
      </c>
      <c r="M28" s="33" t="s">
        <v>113</v>
      </c>
      <c r="N28" s="33" t="s">
        <v>113</v>
      </c>
      <c r="P28" s="66"/>
      <c r="Q28" s="88" t="s">
        <v>620</v>
      </c>
      <c r="R28" s="55" t="s">
        <v>219</v>
      </c>
      <c r="S28" s="55">
        <f t="shared" si="1"/>
        <v>1.6799999999999998E-5</v>
      </c>
      <c r="T28" s="55"/>
      <c r="U28" s="55"/>
      <c r="V28" s="55"/>
      <c r="W28" s="55" t="s">
        <v>241</v>
      </c>
      <c r="X28" s="55"/>
      <c r="Y28" s="13" t="s">
        <v>1037</v>
      </c>
      <c r="Z28" s="14" t="s">
        <v>182</v>
      </c>
      <c r="AA28" s="111" t="s">
        <v>477</v>
      </c>
      <c r="AB28" s="88" t="s">
        <v>221</v>
      </c>
      <c r="AD28" s="73"/>
      <c r="AE28" s="33"/>
    </row>
    <row r="29" spans="1:31" ht="16.5">
      <c r="A29" s="33" t="s">
        <v>4</v>
      </c>
      <c r="B29" s="33" t="s">
        <v>137</v>
      </c>
      <c r="C29" s="55" t="s">
        <v>1331</v>
      </c>
      <c r="D29" s="67" t="s">
        <v>1346</v>
      </c>
      <c r="E29" s="67" t="s">
        <v>1346</v>
      </c>
      <c r="F29" s="13" t="s">
        <v>173</v>
      </c>
      <c r="G29" s="13" t="s">
        <v>1038</v>
      </c>
      <c r="H29" s="56"/>
      <c r="I29" s="13">
        <v>3.3E-4</v>
      </c>
      <c r="J29" s="94" t="s">
        <v>6</v>
      </c>
      <c r="K29" s="109">
        <v>1.4E-2</v>
      </c>
      <c r="L29" s="109">
        <f t="shared" si="0"/>
        <v>4.6199999999999998E-6</v>
      </c>
      <c r="M29" s="33" t="s">
        <v>113</v>
      </c>
      <c r="N29" s="33" t="s">
        <v>113</v>
      </c>
      <c r="P29" s="66" t="s">
        <v>577</v>
      </c>
      <c r="Q29" s="88" t="s">
        <v>621</v>
      </c>
      <c r="R29" s="55" t="s">
        <v>219</v>
      </c>
      <c r="S29" s="55">
        <f t="shared" si="1"/>
        <v>4.6199999999999998E-6</v>
      </c>
      <c r="T29" s="55">
        <f t="shared" ref="T29:T36" si="2" xml:space="preserve"> L29/2</f>
        <v>2.3099999999999999E-6</v>
      </c>
      <c r="U29" s="55">
        <f t="shared" ref="U29:U36" si="3">L29*2</f>
        <v>9.2399999999999996E-6</v>
      </c>
      <c r="V29" s="55"/>
      <c r="W29" s="55" t="s">
        <v>218</v>
      </c>
      <c r="X29" s="55"/>
      <c r="Y29" s="13" t="s">
        <v>1038</v>
      </c>
      <c r="Z29" s="15" t="s">
        <v>1006</v>
      </c>
      <c r="AA29" s="111"/>
      <c r="AB29" s="88" t="s">
        <v>221</v>
      </c>
      <c r="AD29" s="73" t="s">
        <v>199</v>
      </c>
      <c r="AE29" s="33"/>
    </row>
    <row r="30" spans="1:31" ht="16.5">
      <c r="A30" s="33" t="s">
        <v>4</v>
      </c>
      <c r="B30" s="33" t="s">
        <v>137</v>
      </c>
      <c r="C30" s="55" t="s">
        <v>1331</v>
      </c>
      <c r="D30" s="67" t="s">
        <v>1346</v>
      </c>
      <c r="E30" s="67" t="s">
        <v>1346</v>
      </c>
      <c r="F30" s="13" t="s">
        <v>97</v>
      </c>
      <c r="G30" s="43" t="s">
        <v>1039</v>
      </c>
      <c r="H30" s="56"/>
      <c r="I30" s="13">
        <v>1.6000000000000001E-3</v>
      </c>
      <c r="J30" s="94" t="s">
        <v>6</v>
      </c>
      <c r="K30" s="109">
        <v>2E-3</v>
      </c>
      <c r="L30" s="109">
        <f t="shared" si="0"/>
        <v>3.2000000000000003E-6</v>
      </c>
      <c r="M30" s="33" t="s">
        <v>113</v>
      </c>
      <c r="N30" s="33" t="s">
        <v>113</v>
      </c>
      <c r="P30" s="66" t="s">
        <v>577</v>
      </c>
      <c r="Q30" s="88" t="s">
        <v>622</v>
      </c>
      <c r="R30" s="55" t="s">
        <v>219</v>
      </c>
      <c r="S30" s="55">
        <f t="shared" si="1"/>
        <v>3.2000000000000003E-6</v>
      </c>
      <c r="T30" s="55">
        <f t="shared" si="2"/>
        <v>1.6000000000000001E-6</v>
      </c>
      <c r="U30" s="55">
        <f t="shared" si="3"/>
        <v>6.4000000000000006E-6</v>
      </c>
      <c r="V30" s="55"/>
      <c r="W30" s="55" t="s">
        <v>218</v>
      </c>
      <c r="X30" s="55"/>
      <c r="Y30" s="43" t="s">
        <v>1039</v>
      </c>
      <c r="Z30" s="15" t="s">
        <v>1006</v>
      </c>
      <c r="AA30" s="111"/>
      <c r="AB30" s="88" t="s">
        <v>221</v>
      </c>
      <c r="AD30" s="73"/>
      <c r="AE30" s="33"/>
    </row>
    <row r="31" spans="1:31" ht="16.5">
      <c r="A31" s="33" t="s">
        <v>4</v>
      </c>
      <c r="B31" s="33" t="s">
        <v>137</v>
      </c>
      <c r="C31" s="55" t="s">
        <v>1331</v>
      </c>
      <c r="D31" s="67" t="s">
        <v>1346</v>
      </c>
      <c r="E31" s="67" t="s">
        <v>1346</v>
      </c>
      <c r="F31" s="13" t="s">
        <v>98</v>
      </c>
      <c r="G31" s="43" t="s">
        <v>1040</v>
      </c>
      <c r="H31" s="56"/>
      <c r="I31" s="13">
        <v>8.0999999999999996E-3</v>
      </c>
      <c r="J31" s="94" t="s">
        <v>6</v>
      </c>
      <c r="K31" s="109">
        <v>3.0000000000000001E-3</v>
      </c>
      <c r="L31" s="109">
        <f t="shared" si="0"/>
        <v>2.4299999999999998E-5</v>
      </c>
      <c r="M31" s="33" t="s">
        <v>113</v>
      </c>
      <c r="N31" s="33" t="s">
        <v>113</v>
      </c>
      <c r="P31" s="66" t="s">
        <v>577</v>
      </c>
      <c r="Q31" s="88" t="s">
        <v>623</v>
      </c>
      <c r="R31" s="55" t="s">
        <v>219</v>
      </c>
      <c r="S31" s="55">
        <f t="shared" si="1"/>
        <v>2.4299999999999998E-5</v>
      </c>
      <c r="T31" s="55">
        <f t="shared" si="2"/>
        <v>1.2149999999999999E-5</v>
      </c>
      <c r="U31" s="55">
        <f t="shared" si="3"/>
        <v>4.8599999999999995E-5</v>
      </c>
      <c r="V31" s="55"/>
      <c r="W31" s="55" t="s">
        <v>218</v>
      </c>
      <c r="X31" s="55"/>
      <c r="Y31" s="43" t="s">
        <v>1040</v>
      </c>
      <c r="Z31" s="15" t="s">
        <v>1006</v>
      </c>
      <c r="AA31" s="111"/>
      <c r="AB31" s="88" t="s">
        <v>221</v>
      </c>
      <c r="AD31" s="73"/>
      <c r="AE31" s="33"/>
    </row>
    <row r="32" spans="1:31" ht="16.5">
      <c r="A32" s="33" t="s">
        <v>4</v>
      </c>
      <c r="B32" s="33" t="s">
        <v>137</v>
      </c>
      <c r="C32" s="55" t="s">
        <v>1331</v>
      </c>
      <c r="D32" s="67" t="s">
        <v>1346</v>
      </c>
      <c r="E32" s="67" t="s">
        <v>1346</v>
      </c>
      <c r="F32" s="13" t="s">
        <v>174</v>
      </c>
      <c r="G32" s="43" t="s">
        <v>1041</v>
      </c>
      <c r="H32" s="56"/>
      <c r="I32" s="13">
        <v>3.0000000000000001E-3</v>
      </c>
      <c r="J32" s="94" t="s">
        <v>6</v>
      </c>
      <c r="K32" s="100">
        <v>7.0000000000000001E-3</v>
      </c>
      <c r="L32" s="109">
        <f t="shared" si="0"/>
        <v>2.1000000000000002E-5</v>
      </c>
      <c r="M32" s="33" t="s">
        <v>113</v>
      </c>
      <c r="N32" s="33" t="s">
        <v>113</v>
      </c>
      <c r="P32" s="66" t="s">
        <v>577</v>
      </c>
      <c r="Q32" s="88" t="s">
        <v>624</v>
      </c>
      <c r="R32" s="55" t="s">
        <v>219</v>
      </c>
      <c r="S32" s="55">
        <f t="shared" si="1"/>
        <v>2.1000000000000002E-5</v>
      </c>
      <c r="T32" s="55">
        <f t="shared" si="2"/>
        <v>1.0500000000000001E-5</v>
      </c>
      <c r="U32" s="55">
        <f t="shared" si="3"/>
        <v>4.2000000000000004E-5</v>
      </c>
      <c r="V32" s="55"/>
      <c r="W32" s="55" t="s">
        <v>218</v>
      </c>
      <c r="X32" s="55"/>
      <c r="Y32" s="43" t="s">
        <v>1041</v>
      </c>
      <c r="Z32" s="15" t="s">
        <v>1007</v>
      </c>
      <c r="AA32" s="111"/>
      <c r="AB32" s="88" t="s">
        <v>221</v>
      </c>
      <c r="AD32" s="73"/>
      <c r="AE32" s="33"/>
    </row>
    <row r="33" spans="1:31" ht="16.5">
      <c r="A33" s="33" t="s">
        <v>4</v>
      </c>
      <c r="B33" s="33" t="s">
        <v>137</v>
      </c>
      <c r="C33" s="55" t="s">
        <v>1331</v>
      </c>
      <c r="D33" s="67" t="s">
        <v>1346</v>
      </c>
      <c r="E33" s="67" t="s">
        <v>1346</v>
      </c>
      <c r="F33" s="13" t="s">
        <v>175</v>
      </c>
      <c r="G33" s="43" t="s">
        <v>1042</v>
      </c>
      <c r="H33" s="56"/>
      <c r="I33" s="13">
        <v>8.0000000000000004E-4</v>
      </c>
      <c r="J33" s="94" t="s">
        <v>6</v>
      </c>
      <c r="K33" s="100">
        <v>2E-3</v>
      </c>
      <c r="L33" s="109">
        <f t="shared" si="0"/>
        <v>1.6000000000000001E-6</v>
      </c>
      <c r="M33" s="33" t="s">
        <v>113</v>
      </c>
      <c r="N33" s="33" t="s">
        <v>113</v>
      </c>
      <c r="P33" s="66" t="s">
        <v>577</v>
      </c>
      <c r="Q33" s="88" t="s">
        <v>625</v>
      </c>
      <c r="R33" s="55" t="s">
        <v>219</v>
      </c>
      <c r="S33" s="55">
        <f t="shared" si="1"/>
        <v>1.6000000000000001E-6</v>
      </c>
      <c r="T33" s="55">
        <f t="shared" si="2"/>
        <v>8.0000000000000007E-7</v>
      </c>
      <c r="U33" s="55">
        <f t="shared" si="3"/>
        <v>3.2000000000000003E-6</v>
      </c>
      <c r="V33" s="55"/>
      <c r="W33" s="55" t="s">
        <v>218</v>
      </c>
      <c r="X33" s="55"/>
      <c r="Y33" s="43" t="s">
        <v>1042</v>
      </c>
      <c r="Z33" s="15" t="s">
        <v>1007</v>
      </c>
      <c r="AA33" s="111"/>
      <c r="AB33" s="88" t="s">
        <v>221</v>
      </c>
      <c r="AD33" s="73"/>
      <c r="AE33" s="33"/>
    </row>
    <row r="34" spans="1:31" ht="16.5">
      <c r="A34" s="33" t="s">
        <v>4</v>
      </c>
      <c r="B34" s="33" t="s">
        <v>137</v>
      </c>
      <c r="C34" s="55" t="s">
        <v>1331</v>
      </c>
      <c r="D34" s="67" t="s">
        <v>1346</v>
      </c>
      <c r="E34" s="67" t="s">
        <v>1346</v>
      </c>
      <c r="F34" s="13" t="s">
        <v>176</v>
      </c>
      <c r="G34" s="43" t="s">
        <v>1043</v>
      </c>
      <c r="H34" s="56"/>
      <c r="I34" s="13">
        <v>2E-3</v>
      </c>
      <c r="J34" s="94" t="s">
        <v>6</v>
      </c>
      <c r="K34" s="100">
        <v>2E-3</v>
      </c>
      <c r="L34" s="109">
        <f t="shared" si="0"/>
        <v>3.9999999999999998E-6</v>
      </c>
      <c r="M34" s="33" t="s">
        <v>113</v>
      </c>
      <c r="N34" s="33" t="s">
        <v>113</v>
      </c>
      <c r="P34" s="66" t="s">
        <v>577</v>
      </c>
      <c r="Q34" s="88" t="s">
        <v>626</v>
      </c>
      <c r="R34" s="55" t="s">
        <v>219</v>
      </c>
      <c r="S34" s="55">
        <f t="shared" si="1"/>
        <v>3.9999999999999998E-6</v>
      </c>
      <c r="T34" s="55">
        <f t="shared" si="2"/>
        <v>1.9999999999999999E-6</v>
      </c>
      <c r="U34" s="55">
        <f t="shared" si="3"/>
        <v>7.9999999999999996E-6</v>
      </c>
      <c r="V34" s="55"/>
      <c r="W34" s="55" t="s">
        <v>218</v>
      </c>
      <c r="X34" s="55"/>
      <c r="Y34" s="43" t="s">
        <v>1043</v>
      </c>
      <c r="Z34" s="15" t="s">
        <v>1007</v>
      </c>
      <c r="AA34" s="111"/>
      <c r="AB34" s="88" t="s">
        <v>221</v>
      </c>
      <c r="AD34" s="73"/>
      <c r="AE34" s="33"/>
    </row>
    <row r="35" spans="1:31" s="55" customFormat="1">
      <c r="A35" s="55" t="s">
        <v>4</v>
      </c>
      <c r="B35" s="33" t="s">
        <v>137</v>
      </c>
      <c r="C35" s="55" t="s">
        <v>1331</v>
      </c>
      <c r="D35" s="67" t="s">
        <v>1346</v>
      </c>
      <c r="E35" s="67" t="s">
        <v>1346</v>
      </c>
      <c r="F35" s="13" t="s">
        <v>170</v>
      </c>
      <c r="G35" s="43" t="s">
        <v>1044</v>
      </c>
      <c r="H35" s="43"/>
      <c r="I35" s="13">
        <v>3.95E-2</v>
      </c>
      <c r="J35" s="96" t="s">
        <v>6</v>
      </c>
      <c r="K35" s="100">
        <v>1E-3</v>
      </c>
      <c r="L35" s="100">
        <f xml:space="preserve"> I35*K35</f>
        <v>3.9499999999999998E-5</v>
      </c>
      <c r="M35" s="100" t="s">
        <v>113</v>
      </c>
      <c r="N35" s="33" t="s">
        <v>113</v>
      </c>
      <c r="O35" s="100"/>
      <c r="P35" s="67" t="s">
        <v>577</v>
      </c>
      <c r="Q35" s="88" t="s">
        <v>627</v>
      </c>
      <c r="R35" s="55" t="s">
        <v>219</v>
      </c>
      <c r="S35" s="55">
        <f t="shared" si="1"/>
        <v>3.9499999999999998E-5</v>
      </c>
      <c r="T35" s="55">
        <f t="shared" si="2"/>
        <v>1.9749999999999999E-5</v>
      </c>
      <c r="U35" s="55">
        <f t="shared" si="3"/>
        <v>7.8999999999999996E-5</v>
      </c>
      <c r="W35" s="55" t="s">
        <v>218</v>
      </c>
      <c r="Y35" s="43" t="s">
        <v>1044</v>
      </c>
      <c r="Z35" s="57" t="s">
        <v>1010</v>
      </c>
      <c r="AA35" s="111"/>
      <c r="AB35" s="89" t="s">
        <v>221</v>
      </c>
      <c r="AC35" s="89"/>
      <c r="AD35" s="70" t="s">
        <v>201</v>
      </c>
    </row>
    <row r="36" spans="1:31" s="55" customFormat="1">
      <c r="A36" s="55" t="s">
        <v>4</v>
      </c>
      <c r="B36" s="33" t="s">
        <v>137</v>
      </c>
      <c r="C36" s="55" t="s">
        <v>1331</v>
      </c>
      <c r="D36" s="67" t="s">
        <v>1346</v>
      </c>
      <c r="E36" s="67" t="s">
        <v>1346</v>
      </c>
      <c r="F36" s="13" t="s">
        <v>171</v>
      </c>
      <c r="G36" s="43" t="s">
        <v>1045</v>
      </c>
      <c r="H36" s="43"/>
      <c r="I36" s="13">
        <v>0.02</v>
      </c>
      <c r="J36" s="95" t="s">
        <v>6</v>
      </c>
      <c r="K36" s="100">
        <v>1E-3</v>
      </c>
      <c r="L36" s="100">
        <f t="shared" si="0"/>
        <v>2.0000000000000002E-5</v>
      </c>
      <c r="M36" s="100" t="s">
        <v>113</v>
      </c>
      <c r="N36" s="33" t="s">
        <v>113</v>
      </c>
      <c r="O36" s="100"/>
      <c r="P36" s="67" t="s">
        <v>578</v>
      </c>
      <c r="Q36" s="88" t="s">
        <v>628</v>
      </c>
      <c r="R36" s="55" t="s">
        <v>219</v>
      </c>
      <c r="S36" s="55">
        <f t="shared" si="1"/>
        <v>2.0000000000000002E-5</v>
      </c>
      <c r="T36" s="55">
        <f t="shared" si="2"/>
        <v>1.0000000000000001E-5</v>
      </c>
      <c r="U36" s="55">
        <f t="shared" si="3"/>
        <v>4.0000000000000003E-5</v>
      </c>
      <c r="W36" s="55" t="s">
        <v>419</v>
      </c>
      <c r="Y36" s="43" t="s">
        <v>1045</v>
      </c>
      <c r="Z36" s="57" t="s">
        <v>1010</v>
      </c>
      <c r="AA36" s="111"/>
      <c r="AB36" s="89" t="s">
        <v>221</v>
      </c>
      <c r="AC36" s="89"/>
      <c r="AD36" s="70"/>
    </row>
    <row r="37" spans="1:31" s="100" customFormat="1">
      <c r="A37" s="100" t="s">
        <v>4</v>
      </c>
      <c r="B37" s="33" t="s">
        <v>137</v>
      </c>
      <c r="C37" s="55" t="s">
        <v>1331</v>
      </c>
      <c r="D37" s="67" t="s">
        <v>1346</v>
      </c>
      <c r="E37" s="67" t="s">
        <v>1346</v>
      </c>
      <c r="F37" s="11" t="s">
        <v>1351</v>
      </c>
      <c r="G37" s="102" t="s">
        <v>1046</v>
      </c>
      <c r="H37" s="102"/>
      <c r="I37" s="100">
        <v>5.0749630000000003</v>
      </c>
      <c r="J37" s="103" t="s">
        <v>102</v>
      </c>
      <c r="K37" s="100">
        <v>1E-4</v>
      </c>
      <c r="L37" s="104">
        <f t="shared" si="0"/>
        <v>5.0749630000000007E-4</v>
      </c>
      <c r="M37" s="100" t="s">
        <v>113</v>
      </c>
      <c r="N37" s="33" t="s">
        <v>113</v>
      </c>
      <c r="P37" s="101"/>
      <c r="Q37" s="88" t="s">
        <v>629</v>
      </c>
      <c r="R37" s="100" t="s">
        <v>219</v>
      </c>
      <c r="S37" s="104">
        <f t="shared" si="1"/>
        <v>5.0749630000000007E-4</v>
      </c>
      <c r="U37" s="104"/>
      <c r="V37" s="104"/>
      <c r="W37" s="100" t="s">
        <v>241</v>
      </c>
      <c r="X37" s="104"/>
      <c r="Y37" s="102" t="s">
        <v>1046</v>
      </c>
      <c r="Z37" s="104" t="s">
        <v>484</v>
      </c>
      <c r="AA37" s="113"/>
      <c r="AB37" s="105" t="s">
        <v>221</v>
      </c>
      <c r="AC37" s="105" t="s">
        <v>1349</v>
      </c>
      <c r="AD37" s="106" t="s">
        <v>200</v>
      </c>
    </row>
    <row r="38" spans="1:31">
      <c r="A38" s="33" t="s">
        <v>4</v>
      </c>
      <c r="B38" s="33" t="s">
        <v>137</v>
      </c>
      <c r="C38" s="55" t="s">
        <v>76</v>
      </c>
      <c r="D38" s="67" t="s">
        <v>1347</v>
      </c>
      <c r="E38" s="67" t="s">
        <v>1347</v>
      </c>
      <c r="F38" s="13" t="s">
        <v>178</v>
      </c>
      <c r="G38" s="13" t="s">
        <v>1047</v>
      </c>
      <c r="H38" s="56"/>
      <c r="I38" s="13">
        <v>3.1899999999999998E-2</v>
      </c>
      <c r="J38" s="95" t="s">
        <v>6</v>
      </c>
      <c r="K38" s="55">
        <v>1E-3</v>
      </c>
      <c r="L38" s="57">
        <f t="shared" si="0"/>
        <v>3.1899999999999996E-5</v>
      </c>
      <c r="M38" s="33" t="s">
        <v>113</v>
      </c>
      <c r="N38" s="33" t="s">
        <v>113</v>
      </c>
      <c r="P38" s="66" t="s">
        <v>580</v>
      </c>
      <c r="Q38" s="88" t="s">
        <v>630</v>
      </c>
      <c r="R38" s="33" t="s">
        <v>219</v>
      </c>
      <c r="S38" s="55">
        <f t="shared" si="1"/>
        <v>3.1899999999999996E-5</v>
      </c>
      <c r="T38" s="55">
        <f>S38*0.9</f>
        <v>2.8709999999999998E-5</v>
      </c>
      <c r="U38" s="55">
        <f xml:space="preserve"> S38 * 1.1</f>
        <v>3.5089999999999998E-5</v>
      </c>
      <c r="W38" s="55" t="s">
        <v>218</v>
      </c>
      <c r="Y38" s="13" t="s">
        <v>1047</v>
      </c>
      <c r="Z38" s="14" t="s">
        <v>182</v>
      </c>
      <c r="AA38" s="114" t="s">
        <v>478</v>
      </c>
      <c r="AB38" s="88" t="s">
        <v>221</v>
      </c>
      <c r="AD38" s="73" t="s">
        <v>202</v>
      </c>
      <c r="AE38" s="33"/>
    </row>
    <row r="39" spans="1:31">
      <c r="A39" s="33" t="s">
        <v>4</v>
      </c>
      <c r="B39" s="33" t="s">
        <v>137</v>
      </c>
      <c r="C39" s="55" t="s">
        <v>76</v>
      </c>
      <c r="D39" s="67" t="s">
        <v>1347</v>
      </c>
      <c r="E39" s="67" t="s">
        <v>1347</v>
      </c>
      <c r="F39" s="13" t="s">
        <v>179</v>
      </c>
      <c r="G39" s="13" t="s">
        <v>1048</v>
      </c>
      <c r="H39" s="56"/>
      <c r="I39" s="33">
        <v>0.1197</v>
      </c>
      <c r="J39" s="95" t="s">
        <v>6</v>
      </c>
      <c r="K39" s="55">
        <v>1E-3</v>
      </c>
      <c r="L39" s="57">
        <f t="shared" si="0"/>
        <v>1.1970000000000001E-4</v>
      </c>
      <c r="M39" s="33" t="s">
        <v>113</v>
      </c>
      <c r="N39" s="33" t="s">
        <v>113</v>
      </c>
      <c r="P39" s="66" t="s">
        <v>580</v>
      </c>
      <c r="Q39" s="88" t="s">
        <v>631</v>
      </c>
      <c r="R39" s="33" t="s">
        <v>219</v>
      </c>
      <c r="S39" s="55">
        <f t="shared" si="1"/>
        <v>1.1970000000000001E-4</v>
      </c>
      <c r="T39" s="55">
        <f t="shared" ref="T39:T41" si="4">S39*0.9</f>
        <v>1.0773000000000001E-4</v>
      </c>
      <c r="U39" s="55">
        <f t="shared" ref="U39:U42" si="5" xml:space="preserve"> S39 * 1.1</f>
        <v>1.3167000000000002E-4</v>
      </c>
      <c r="W39" s="55" t="s">
        <v>218</v>
      </c>
      <c r="Y39" s="13" t="s">
        <v>1048</v>
      </c>
      <c r="Z39" s="14" t="s">
        <v>182</v>
      </c>
      <c r="AA39" s="114" t="s">
        <v>479</v>
      </c>
      <c r="AB39" s="88" t="s">
        <v>221</v>
      </c>
      <c r="AD39" s="73"/>
      <c r="AE39" s="33"/>
    </row>
    <row r="40" spans="1:31">
      <c r="A40" s="33" t="s">
        <v>4</v>
      </c>
      <c r="B40" s="33" t="s">
        <v>137</v>
      </c>
      <c r="C40" s="55" t="s">
        <v>76</v>
      </c>
      <c r="D40" s="67" t="s">
        <v>1347</v>
      </c>
      <c r="E40" s="67" t="s">
        <v>1347</v>
      </c>
      <c r="F40" s="13" t="s">
        <v>180</v>
      </c>
      <c r="G40" s="13" t="s">
        <v>1049</v>
      </c>
      <c r="H40" s="56"/>
      <c r="I40" s="33">
        <v>0.11</v>
      </c>
      <c r="J40" s="95" t="s">
        <v>6</v>
      </c>
      <c r="K40" s="55">
        <v>1E-3</v>
      </c>
      <c r="L40" s="57">
        <f t="shared" si="0"/>
        <v>1.1E-4</v>
      </c>
      <c r="M40" s="33" t="s">
        <v>113</v>
      </c>
      <c r="N40" s="33" t="s">
        <v>113</v>
      </c>
      <c r="P40" s="66" t="s">
        <v>580</v>
      </c>
      <c r="Q40" s="88" t="s">
        <v>632</v>
      </c>
      <c r="R40" s="33" t="s">
        <v>219</v>
      </c>
      <c r="S40" s="55">
        <f t="shared" si="1"/>
        <v>1.1E-4</v>
      </c>
      <c r="T40" s="55">
        <f t="shared" si="4"/>
        <v>9.9000000000000008E-5</v>
      </c>
      <c r="U40" s="55">
        <f t="shared" si="5"/>
        <v>1.2100000000000001E-4</v>
      </c>
      <c r="W40" s="55" t="s">
        <v>218</v>
      </c>
      <c r="Y40" s="13" t="s">
        <v>1049</v>
      </c>
      <c r="Z40" s="57" t="s">
        <v>182</v>
      </c>
      <c r="AA40" s="114" t="s">
        <v>481</v>
      </c>
      <c r="AB40" s="88" t="s">
        <v>221</v>
      </c>
      <c r="AD40" s="73"/>
      <c r="AE40" s="33"/>
    </row>
    <row r="41" spans="1:31">
      <c r="A41" s="33" t="s">
        <v>4</v>
      </c>
      <c r="B41" s="33" t="s">
        <v>137</v>
      </c>
      <c r="C41" s="55" t="s">
        <v>76</v>
      </c>
      <c r="D41" s="67" t="s">
        <v>1347</v>
      </c>
      <c r="E41" s="67" t="s">
        <v>1347</v>
      </c>
      <c r="F41" s="13" t="s">
        <v>181</v>
      </c>
      <c r="G41" s="13" t="s">
        <v>1050</v>
      </c>
      <c r="H41" s="54"/>
      <c r="I41" s="33">
        <v>8.6999999999999994E-2</v>
      </c>
      <c r="J41" s="95" t="s">
        <v>6</v>
      </c>
      <c r="K41" s="55">
        <v>1E-3</v>
      </c>
      <c r="L41" s="57">
        <f t="shared" si="0"/>
        <v>8.7000000000000001E-5</v>
      </c>
      <c r="M41" s="33" t="s">
        <v>113</v>
      </c>
      <c r="N41" s="33" t="s">
        <v>113</v>
      </c>
      <c r="P41" s="66" t="s">
        <v>580</v>
      </c>
      <c r="Q41" s="88" t="s">
        <v>633</v>
      </c>
      <c r="R41" s="33" t="s">
        <v>219</v>
      </c>
      <c r="S41" s="55">
        <f t="shared" si="1"/>
        <v>8.7000000000000001E-5</v>
      </c>
      <c r="T41" s="55">
        <f t="shared" si="4"/>
        <v>7.8300000000000006E-5</v>
      </c>
      <c r="U41" s="55">
        <f t="shared" si="5"/>
        <v>9.5700000000000009E-5</v>
      </c>
      <c r="W41" s="55" t="s">
        <v>218</v>
      </c>
      <c r="Y41" s="13" t="s">
        <v>1050</v>
      </c>
      <c r="Z41" s="57" t="s">
        <v>182</v>
      </c>
      <c r="AA41" s="114" t="s">
        <v>480</v>
      </c>
      <c r="AB41" s="88" t="s">
        <v>221</v>
      </c>
      <c r="AD41" s="73"/>
      <c r="AE41" s="33"/>
    </row>
    <row r="42" spans="1:31">
      <c r="A42" s="33" t="s">
        <v>4</v>
      </c>
      <c r="B42" s="33" t="s">
        <v>137</v>
      </c>
      <c r="C42" s="55" t="s">
        <v>76</v>
      </c>
      <c r="D42" s="67" t="s">
        <v>1347</v>
      </c>
      <c r="E42" s="67" t="s">
        <v>1347</v>
      </c>
      <c r="F42" s="13" t="s">
        <v>183</v>
      </c>
      <c r="G42" s="13" t="s">
        <v>1051</v>
      </c>
      <c r="H42" s="54"/>
      <c r="I42" s="33">
        <v>3.0779999999999998E-2</v>
      </c>
      <c r="J42" s="95" t="s">
        <v>6</v>
      </c>
      <c r="K42" s="55">
        <v>1E-3</v>
      </c>
      <c r="L42" s="57">
        <f t="shared" si="0"/>
        <v>3.078E-5</v>
      </c>
      <c r="M42" s="33" t="s">
        <v>113</v>
      </c>
      <c r="N42" s="33" t="s">
        <v>113</v>
      </c>
      <c r="P42" s="66" t="s">
        <v>580</v>
      </c>
      <c r="Q42" s="88" t="s">
        <v>634</v>
      </c>
      <c r="R42" s="33" t="s">
        <v>219</v>
      </c>
      <c r="S42" s="55">
        <f t="shared" si="1"/>
        <v>3.078E-5</v>
      </c>
      <c r="T42" s="55">
        <f t="shared" ref="T42" si="6">S42/1.1</f>
        <v>2.798181818181818E-5</v>
      </c>
      <c r="U42" s="55">
        <f t="shared" si="5"/>
        <v>3.3858E-5</v>
      </c>
      <c r="W42" s="55" t="s">
        <v>218</v>
      </c>
      <c r="Y42" s="13" t="s">
        <v>1051</v>
      </c>
      <c r="Z42" s="57" t="s">
        <v>234</v>
      </c>
      <c r="AA42" s="110"/>
      <c r="AB42" s="88" t="s">
        <v>221</v>
      </c>
      <c r="AD42" s="73" t="s">
        <v>203</v>
      </c>
      <c r="AE42" s="33"/>
    </row>
    <row r="43" spans="1:31">
      <c r="A43" s="33" t="s">
        <v>4</v>
      </c>
      <c r="B43" s="33" t="s">
        <v>137</v>
      </c>
      <c r="C43" s="55" t="s">
        <v>76</v>
      </c>
      <c r="D43" s="67" t="s">
        <v>1347</v>
      </c>
      <c r="E43" s="67" t="s">
        <v>1347</v>
      </c>
      <c r="F43" s="13" t="s">
        <v>898</v>
      </c>
      <c r="G43" s="53" t="s">
        <v>1052</v>
      </c>
      <c r="H43" s="54"/>
      <c r="I43" s="55">
        <v>4.34</v>
      </c>
      <c r="J43" s="95" t="s">
        <v>184</v>
      </c>
      <c r="K43" s="55">
        <v>1E-3</v>
      </c>
      <c r="L43" s="57">
        <f t="shared" si="0"/>
        <v>4.3400000000000001E-3</v>
      </c>
      <c r="M43" s="33" t="s">
        <v>113</v>
      </c>
      <c r="N43" s="33" t="s">
        <v>113</v>
      </c>
      <c r="P43" s="66" t="s">
        <v>581</v>
      </c>
      <c r="Q43" s="88" t="s">
        <v>635</v>
      </c>
      <c r="R43" s="33" t="s">
        <v>219</v>
      </c>
      <c r="S43" s="55">
        <f t="shared" si="1"/>
        <v>4.3400000000000001E-3</v>
      </c>
      <c r="T43" s="55">
        <v>4.3400000000000001E-3</v>
      </c>
      <c r="U43" s="55">
        <v>6.5100000000000002E-3</v>
      </c>
      <c r="W43" s="55" t="s">
        <v>419</v>
      </c>
      <c r="Y43" s="53" t="s">
        <v>1052</v>
      </c>
      <c r="Z43" s="65" t="s">
        <v>235</v>
      </c>
      <c r="AA43" s="110"/>
      <c r="AB43" s="88" t="s">
        <v>229</v>
      </c>
      <c r="AD43" s="73"/>
      <c r="AE43" s="33"/>
    </row>
    <row r="44" spans="1:31" s="55" customFormat="1">
      <c r="A44" s="55" t="s">
        <v>85</v>
      </c>
      <c r="B44" s="55" t="s">
        <v>85</v>
      </c>
      <c r="C44" s="55" t="s">
        <v>1335</v>
      </c>
      <c r="D44" s="67" t="s">
        <v>85</v>
      </c>
      <c r="E44" s="67" t="s">
        <v>85</v>
      </c>
      <c r="F44" s="13" t="s">
        <v>1424</v>
      </c>
      <c r="G44" s="43" t="s">
        <v>1053</v>
      </c>
      <c r="H44" s="43"/>
      <c r="I44" s="13">
        <v>1000</v>
      </c>
      <c r="J44" s="95" t="s">
        <v>177</v>
      </c>
      <c r="K44" s="55">
        <v>9.9999999999999995E-7</v>
      </c>
      <c r="L44" s="57">
        <f t="shared" si="0"/>
        <v>1E-3</v>
      </c>
      <c r="M44" s="55" t="s">
        <v>113</v>
      </c>
      <c r="N44" s="33" t="s">
        <v>113</v>
      </c>
      <c r="P44" s="67" t="s">
        <v>587</v>
      </c>
      <c r="Q44" s="88" t="s">
        <v>636</v>
      </c>
      <c r="R44" s="55" t="s">
        <v>219</v>
      </c>
      <c r="S44" s="55">
        <f t="shared" si="1"/>
        <v>1E-3</v>
      </c>
      <c r="T44" s="55">
        <f xml:space="preserve"> L44/2</f>
        <v>5.0000000000000001E-4</v>
      </c>
      <c r="U44" s="55">
        <f>L44*2</f>
        <v>2E-3</v>
      </c>
      <c r="W44" s="55" t="s">
        <v>419</v>
      </c>
      <c r="Y44" s="43" t="s">
        <v>1053</v>
      </c>
      <c r="Z44" s="57" t="s">
        <v>230</v>
      </c>
      <c r="AA44" s="110"/>
      <c r="AB44" s="89" t="s">
        <v>222</v>
      </c>
      <c r="AC44" s="89"/>
      <c r="AD44" s="70"/>
    </row>
    <row r="45" spans="1:31" s="55" customFormat="1">
      <c r="A45" s="55" t="s">
        <v>85</v>
      </c>
      <c r="B45" s="55" t="s">
        <v>85</v>
      </c>
      <c r="C45" s="55" t="s">
        <v>1335</v>
      </c>
      <c r="D45" s="67" t="s">
        <v>85</v>
      </c>
      <c r="E45" s="67" t="s">
        <v>85</v>
      </c>
      <c r="F45" s="13" t="s">
        <v>1425</v>
      </c>
      <c r="G45" s="43" t="s">
        <v>1054</v>
      </c>
      <c r="H45" s="59"/>
      <c r="I45" s="13">
        <v>1000</v>
      </c>
      <c r="J45" s="95" t="s">
        <v>177</v>
      </c>
      <c r="K45" s="55">
        <v>9.9999999999999995E-7</v>
      </c>
      <c r="L45" s="57">
        <f t="shared" si="0"/>
        <v>1E-3</v>
      </c>
      <c r="M45" s="55" t="s">
        <v>113</v>
      </c>
      <c r="N45" s="33" t="s">
        <v>113</v>
      </c>
      <c r="P45" s="67" t="s">
        <v>587</v>
      </c>
      <c r="Q45" s="88" t="s">
        <v>637</v>
      </c>
      <c r="R45" s="55" t="s">
        <v>219</v>
      </c>
      <c r="S45" s="55">
        <f t="shared" si="1"/>
        <v>1E-3</v>
      </c>
      <c r="T45" s="55">
        <f xml:space="preserve"> L45/2</f>
        <v>5.0000000000000001E-4</v>
      </c>
      <c r="U45" s="55">
        <f>L45*2</f>
        <v>2E-3</v>
      </c>
      <c r="W45" s="55" t="s">
        <v>419</v>
      </c>
      <c r="Y45" s="43" t="s">
        <v>1054</v>
      </c>
      <c r="Z45" s="39" t="s">
        <v>236</v>
      </c>
      <c r="AA45" s="110"/>
      <c r="AB45" s="89" t="s">
        <v>224</v>
      </c>
      <c r="AC45" s="89"/>
      <c r="AD45" s="74"/>
    </row>
    <row r="46" spans="1:31" s="55" customFormat="1">
      <c r="A46" s="55" t="s">
        <v>85</v>
      </c>
      <c r="B46" s="55" t="s">
        <v>85</v>
      </c>
      <c r="C46" s="55" t="s">
        <v>1335</v>
      </c>
      <c r="D46" s="67" t="s">
        <v>85</v>
      </c>
      <c r="E46" s="67" t="s">
        <v>85</v>
      </c>
      <c r="F46" s="13" t="s">
        <v>1426</v>
      </c>
      <c r="G46" s="43" t="s">
        <v>1055</v>
      </c>
      <c r="H46" s="59"/>
      <c r="I46" s="60">
        <v>2000</v>
      </c>
      <c r="J46" s="95" t="s">
        <v>177</v>
      </c>
      <c r="K46" s="55">
        <v>9.9999999999999995E-7</v>
      </c>
      <c r="L46" s="57">
        <f t="shared" si="0"/>
        <v>2E-3</v>
      </c>
      <c r="M46" s="55" t="s">
        <v>113</v>
      </c>
      <c r="N46" s="33" t="s">
        <v>113</v>
      </c>
      <c r="P46" s="67" t="s">
        <v>587</v>
      </c>
      <c r="Q46" s="88" t="s">
        <v>638</v>
      </c>
      <c r="R46" s="55" t="s">
        <v>219</v>
      </c>
      <c r="S46" s="55">
        <f t="shared" si="1"/>
        <v>2E-3</v>
      </c>
      <c r="T46" s="55">
        <f xml:space="preserve"> L46/2</f>
        <v>1E-3</v>
      </c>
      <c r="U46" s="55">
        <f>L46*2</f>
        <v>4.0000000000000001E-3</v>
      </c>
      <c r="W46" s="55" t="s">
        <v>419</v>
      </c>
      <c r="Y46" s="43" t="s">
        <v>1055</v>
      </c>
      <c r="Z46" s="39" t="s">
        <v>232</v>
      </c>
      <c r="AA46" s="110"/>
      <c r="AB46" s="89" t="s">
        <v>221</v>
      </c>
      <c r="AC46" s="89"/>
      <c r="AD46" s="74"/>
    </row>
    <row r="47" spans="1:31" s="55" customFormat="1">
      <c r="A47" s="55" t="s">
        <v>85</v>
      </c>
      <c r="B47" s="55" t="s">
        <v>85</v>
      </c>
      <c r="C47" s="55" t="s">
        <v>1335</v>
      </c>
      <c r="D47" s="67" t="s">
        <v>85</v>
      </c>
      <c r="E47" s="67" t="s">
        <v>85</v>
      </c>
      <c r="F47" s="13" t="s">
        <v>1427</v>
      </c>
      <c r="G47" s="43" t="s">
        <v>1056</v>
      </c>
      <c r="H47" s="43"/>
      <c r="I47" s="13">
        <v>10000</v>
      </c>
      <c r="J47" s="95" t="s">
        <v>177</v>
      </c>
      <c r="K47" s="55">
        <v>9.9999999999999995E-7</v>
      </c>
      <c r="L47" s="57">
        <f t="shared" si="0"/>
        <v>0.01</v>
      </c>
      <c r="N47" s="33" t="s">
        <v>113</v>
      </c>
      <c r="P47" s="67" t="s">
        <v>586</v>
      </c>
      <c r="Q47" s="88" t="s">
        <v>639</v>
      </c>
      <c r="R47" s="55" t="s">
        <v>219</v>
      </c>
      <c r="S47" s="55">
        <f t="shared" si="1"/>
        <v>0.01</v>
      </c>
      <c r="T47" s="55">
        <f xml:space="preserve"> L47/2</f>
        <v>5.0000000000000001E-3</v>
      </c>
      <c r="U47" s="55">
        <f>L47*2</f>
        <v>0.02</v>
      </c>
      <c r="W47" s="55" t="s">
        <v>419</v>
      </c>
      <c r="Y47" s="43" t="s">
        <v>1056</v>
      </c>
      <c r="Z47" s="39" t="s">
        <v>232</v>
      </c>
      <c r="AA47" s="110"/>
      <c r="AB47" s="89" t="s">
        <v>221</v>
      </c>
      <c r="AC47" s="89"/>
      <c r="AD47" s="70"/>
    </row>
    <row r="48" spans="1:31" s="55" customFormat="1" ht="17.25" customHeight="1">
      <c r="A48" s="55" t="s">
        <v>85</v>
      </c>
      <c r="B48" s="55" t="s">
        <v>85</v>
      </c>
      <c r="C48" s="55" t="s">
        <v>1335</v>
      </c>
      <c r="D48" s="67" t="s">
        <v>85</v>
      </c>
      <c r="E48" s="67" t="s">
        <v>85</v>
      </c>
      <c r="F48" s="13" t="s">
        <v>1428</v>
      </c>
      <c r="G48" s="43" t="s">
        <v>1057</v>
      </c>
      <c r="H48" s="43">
        <v>1</v>
      </c>
      <c r="I48" s="13">
        <v>2500</v>
      </c>
      <c r="J48" s="95" t="s">
        <v>177</v>
      </c>
      <c r="K48" s="55">
        <v>9.9999999999999995E-7</v>
      </c>
      <c r="L48" s="57">
        <f xml:space="preserve"> I48*K48</f>
        <v>2.5000000000000001E-3</v>
      </c>
      <c r="M48" s="107"/>
      <c r="N48" s="33" t="s">
        <v>113</v>
      </c>
      <c r="O48" s="107"/>
      <c r="P48" s="67" t="s">
        <v>1141</v>
      </c>
      <c r="Q48" s="88" t="s">
        <v>640</v>
      </c>
      <c r="R48" s="55" t="s">
        <v>219</v>
      </c>
      <c r="S48" s="55">
        <f t="shared" si="1"/>
        <v>2.5000000000000001E-3</v>
      </c>
      <c r="T48" s="55">
        <f xml:space="preserve"> L48*0.8</f>
        <v>2E-3</v>
      </c>
      <c r="U48" s="55">
        <f>L48*1.2</f>
        <v>3.0000000000000001E-3</v>
      </c>
      <c r="W48" s="55" t="s">
        <v>218</v>
      </c>
      <c r="Y48" s="43" t="s">
        <v>1057</v>
      </c>
      <c r="Z48" s="39" t="s">
        <v>231</v>
      </c>
      <c r="AA48" s="110"/>
      <c r="AB48" s="89" t="s">
        <v>222</v>
      </c>
      <c r="AC48" s="89"/>
      <c r="AD48" s="70" t="s">
        <v>585</v>
      </c>
    </row>
    <row r="49" spans="1:31" s="55" customFormat="1">
      <c r="A49" s="55" t="s">
        <v>85</v>
      </c>
      <c r="B49" s="55" t="s">
        <v>85</v>
      </c>
      <c r="C49" s="55" t="s">
        <v>1335</v>
      </c>
      <c r="D49" s="67" t="s">
        <v>85</v>
      </c>
      <c r="E49" s="67" t="s">
        <v>85</v>
      </c>
      <c r="F49" s="11" t="s">
        <v>1429</v>
      </c>
      <c r="G49" s="43" t="s">
        <v>1058</v>
      </c>
      <c r="H49" s="43">
        <v>2</v>
      </c>
      <c r="I49" s="55">
        <v>2500</v>
      </c>
      <c r="J49" s="95" t="s">
        <v>177</v>
      </c>
      <c r="K49" s="55">
        <v>4.6E-5</v>
      </c>
      <c r="L49" s="57">
        <f xml:space="preserve"> I49*K49</f>
        <v>0.115</v>
      </c>
      <c r="N49" s="33" t="s">
        <v>113</v>
      </c>
      <c r="P49" s="67" t="s">
        <v>1141</v>
      </c>
      <c r="Q49" s="88" t="s">
        <v>641</v>
      </c>
      <c r="R49" s="55" t="s">
        <v>219</v>
      </c>
      <c r="S49" s="55">
        <f t="shared" si="1"/>
        <v>0.115</v>
      </c>
      <c r="T49" s="55">
        <f xml:space="preserve"> L49*0.8</f>
        <v>9.2000000000000012E-2</v>
      </c>
      <c r="U49" s="55">
        <f>L49*1.2</f>
        <v>0.13800000000000001</v>
      </c>
      <c r="W49" s="55" t="s">
        <v>218</v>
      </c>
      <c r="Y49" s="43" t="s">
        <v>1058</v>
      </c>
      <c r="Z49" s="39" t="s">
        <v>231</v>
      </c>
      <c r="AA49" s="110"/>
      <c r="AB49" s="89" t="s">
        <v>222</v>
      </c>
      <c r="AC49" s="89"/>
      <c r="AD49" s="70" t="s">
        <v>585</v>
      </c>
    </row>
    <row r="50" spans="1:31" s="55" customFormat="1">
      <c r="A50" s="55" t="s">
        <v>85</v>
      </c>
      <c r="B50" s="55" t="s">
        <v>85</v>
      </c>
      <c r="C50" s="55" t="s">
        <v>1335</v>
      </c>
      <c r="D50" s="67" t="s">
        <v>85</v>
      </c>
      <c r="E50" s="67" t="s">
        <v>85</v>
      </c>
      <c r="F50" s="11" t="s">
        <v>1430</v>
      </c>
      <c r="G50" s="43" t="s">
        <v>1059</v>
      </c>
      <c r="H50" s="43"/>
      <c r="I50" s="55">
        <v>6000</v>
      </c>
      <c r="J50" s="95" t="s">
        <v>177</v>
      </c>
      <c r="K50" s="55">
        <v>4.6E-5</v>
      </c>
      <c r="L50" s="57">
        <f t="shared" si="0"/>
        <v>0.27600000000000002</v>
      </c>
      <c r="N50" s="33" t="s">
        <v>113</v>
      </c>
      <c r="P50" s="67" t="s">
        <v>586</v>
      </c>
      <c r="Q50" s="88" t="s">
        <v>642</v>
      </c>
      <c r="R50" s="55" t="s">
        <v>219</v>
      </c>
      <c r="S50" s="55">
        <f t="shared" si="1"/>
        <v>0.27600000000000002</v>
      </c>
      <c r="T50" s="55">
        <f xml:space="preserve"> L50*0.8</f>
        <v>0.22080000000000002</v>
      </c>
      <c r="U50" s="55">
        <f>L50*1.2</f>
        <v>0.33119999999999999</v>
      </c>
      <c r="W50" s="55" t="s">
        <v>218</v>
      </c>
      <c r="Y50" s="43" t="s">
        <v>1059</v>
      </c>
      <c r="Z50" s="39" t="s">
        <v>232</v>
      </c>
      <c r="AA50" s="110"/>
      <c r="AB50" s="89" t="s">
        <v>221</v>
      </c>
      <c r="AC50" s="89"/>
      <c r="AD50" s="70"/>
    </row>
    <row r="51" spans="1:31" s="55" customFormat="1">
      <c r="A51" s="55" t="s">
        <v>85</v>
      </c>
      <c r="B51" s="55" t="s">
        <v>85</v>
      </c>
      <c r="C51" s="55" t="s">
        <v>1335</v>
      </c>
      <c r="D51" s="67" t="s">
        <v>85</v>
      </c>
      <c r="E51" s="67" t="s">
        <v>85</v>
      </c>
      <c r="F51" s="11" t="s">
        <v>1431</v>
      </c>
      <c r="G51" s="43" t="s">
        <v>1060</v>
      </c>
      <c r="H51" s="43">
        <v>3</v>
      </c>
      <c r="I51" s="55">
        <v>150</v>
      </c>
      <c r="J51" s="95" t="s">
        <v>177</v>
      </c>
      <c r="K51" s="55">
        <v>4.6E-5</v>
      </c>
      <c r="L51" s="57">
        <f t="shared" si="0"/>
        <v>6.8999999999999999E-3</v>
      </c>
      <c r="N51" s="33" t="s">
        <v>113</v>
      </c>
      <c r="P51" s="67" t="s">
        <v>588</v>
      </c>
      <c r="Q51" s="88" t="s">
        <v>643</v>
      </c>
      <c r="R51" s="55" t="s">
        <v>219</v>
      </c>
      <c r="S51" s="57">
        <f t="shared" si="1"/>
        <v>6.8999999999999999E-3</v>
      </c>
      <c r="T51" s="55">
        <f xml:space="preserve"> L51*0.8</f>
        <v>5.5200000000000006E-3</v>
      </c>
      <c r="U51" s="57">
        <f>L51*1.2</f>
        <v>8.2799999999999992E-3</v>
      </c>
      <c r="V51" s="57"/>
      <c r="W51" s="55" t="s">
        <v>218</v>
      </c>
      <c r="X51" s="57"/>
      <c r="Y51" s="43" t="s">
        <v>1060</v>
      </c>
      <c r="Z51" s="39" t="s">
        <v>238</v>
      </c>
      <c r="AA51" s="110"/>
      <c r="AB51" s="108" t="s">
        <v>223</v>
      </c>
      <c r="AC51" s="108"/>
      <c r="AD51" s="70" t="s">
        <v>589</v>
      </c>
    </row>
    <row r="52" spans="1:31" s="55" customFormat="1">
      <c r="A52" s="55" t="s">
        <v>85</v>
      </c>
      <c r="B52" s="55" t="s">
        <v>85</v>
      </c>
      <c r="C52" s="55" t="s">
        <v>1335</v>
      </c>
      <c r="D52" s="67" t="s">
        <v>85</v>
      </c>
      <c r="E52" s="67" t="s">
        <v>85</v>
      </c>
      <c r="F52" s="11" t="s">
        <v>1432</v>
      </c>
      <c r="G52" s="43" t="s">
        <v>1061</v>
      </c>
      <c r="H52" s="43">
        <v>4</v>
      </c>
      <c r="I52" s="11">
        <v>850</v>
      </c>
      <c r="J52" s="95" t="s">
        <v>177</v>
      </c>
      <c r="K52" s="55">
        <v>4.6E-5</v>
      </c>
      <c r="L52" s="57">
        <f t="shared" si="0"/>
        <v>3.9100000000000003E-2</v>
      </c>
      <c r="N52" s="33" t="s">
        <v>113</v>
      </c>
      <c r="P52" s="67" t="s">
        <v>590</v>
      </c>
      <c r="Q52" s="88" t="s">
        <v>644</v>
      </c>
      <c r="R52" s="55" t="s">
        <v>219</v>
      </c>
      <c r="S52" s="57">
        <f t="shared" si="1"/>
        <v>3.9100000000000003E-2</v>
      </c>
      <c r="T52" s="55">
        <f t="shared" ref="T52:T54" si="7" xml:space="preserve"> L52*0.8</f>
        <v>3.1280000000000002E-2</v>
      </c>
      <c r="U52" s="57">
        <f t="shared" ref="U52:U54" si="8">L52*1.2</f>
        <v>4.6920000000000003E-2</v>
      </c>
      <c r="V52" s="57"/>
      <c r="W52" s="55" t="s">
        <v>218</v>
      </c>
      <c r="X52" s="57"/>
      <c r="Y52" s="43" t="s">
        <v>1061</v>
      </c>
      <c r="Z52" s="57" t="s">
        <v>231</v>
      </c>
      <c r="AA52" s="110"/>
      <c r="AB52" s="89" t="s">
        <v>223</v>
      </c>
      <c r="AC52" s="89"/>
      <c r="AD52" s="70"/>
    </row>
    <row r="53" spans="1:31" s="55" customFormat="1">
      <c r="A53" s="55" t="s">
        <v>85</v>
      </c>
      <c r="B53" s="55" t="s">
        <v>85</v>
      </c>
      <c r="C53" s="55" t="s">
        <v>1335</v>
      </c>
      <c r="D53" s="67" t="s">
        <v>85</v>
      </c>
      <c r="E53" s="67" t="s">
        <v>85</v>
      </c>
      <c r="F53" s="11" t="s">
        <v>1433</v>
      </c>
      <c r="G53" s="43" t="s">
        <v>1062</v>
      </c>
      <c r="H53" s="43">
        <v>5</v>
      </c>
      <c r="I53" s="11">
        <v>480</v>
      </c>
      <c r="J53" s="95" t="s">
        <v>177</v>
      </c>
      <c r="K53" s="55">
        <v>6.0000000000000002E-5</v>
      </c>
      <c r="L53" s="57">
        <f t="shared" si="0"/>
        <v>2.8799999999999999E-2</v>
      </c>
      <c r="N53" s="33" t="s">
        <v>113</v>
      </c>
      <c r="P53" s="67" t="s">
        <v>590</v>
      </c>
      <c r="Q53" s="88" t="s">
        <v>645</v>
      </c>
      <c r="R53" s="55" t="s">
        <v>219</v>
      </c>
      <c r="S53" s="57">
        <f t="shared" si="1"/>
        <v>2.8799999999999999E-2</v>
      </c>
      <c r="T53" s="55">
        <f t="shared" si="7"/>
        <v>2.3040000000000001E-2</v>
      </c>
      <c r="U53" s="57">
        <f t="shared" si="8"/>
        <v>3.456E-2</v>
      </c>
      <c r="V53" s="57"/>
      <c r="W53" s="55" t="s">
        <v>218</v>
      </c>
      <c r="X53" s="57"/>
      <c r="Y53" s="43" t="s">
        <v>1062</v>
      </c>
      <c r="Z53" s="39" t="s">
        <v>238</v>
      </c>
      <c r="AA53" s="110"/>
      <c r="AB53" s="108" t="s">
        <v>223</v>
      </c>
      <c r="AC53" s="108"/>
      <c r="AD53" s="70" t="s">
        <v>113</v>
      </c>
    </row>
    <row r="54" spans="1:31" s="55" customFormat="1">
      <c r="A54" s="55" t="s">
        <v>85</v>
      </c>
      <c r="B54" s="55" t="s">
        <v>85</v>
      </c>
      <c r="C54" s="55" t="s">
        <v>1335</v>
      </c>
      <c r="D54" s="67" t="s">
        <v>85</v>
      </c>
      <c r="E54" s="67" t="s">
        <v>85</v>
      </c>
      <c r="F54" s="11" t="s">
        <v>1434</v>
      </c>
      <c r="G54" s="43" t="s">
        <v>1063</v>
      </c>
      <c r="H54" s="43">
        <v>6</v>
      </c>
      <c r="I54" s="11">
        <v>250</v>
      </c>
      <c r="J54" s="95" t="s">
        <v>177</v>
      </c>
      <c r="K54" s="55">
        <v>1.025E-4</v>
      </c>
      <c r="L54" s="57">
        <f xml:space="preserve"> I54*K54</f>
        <v>2.5624999999999998E-2</v>
      </c>
      <c r="N54" s="33" t="s">
        <v>113</v>
      </c>
      <c r="P54" s="67" t="s">
        <v>590</v>
      </c>
      <c r="Q54" s="88" t="s">
        <v>646</v>
      </c>
      <c r="R54" s="55" t="s">
        <v>219</v>
      </c>
      <c r="S54" s="57">
        <f t="shared" si="1"/>
        <v>2.5624999999999998E-2</v>
      </c>
      <c r="T54" s="55">
        <f t="shared" si="7"/>
        <v>2.0500000000000001E-2</v>
      </c>
      <c r="U54" s="57">
        <f t="shared" si="8"/>
        <v>3.0749999999999996E-2</v>
      </c>
      <c r="V54" s="57"/>
      <c r="W54" s="55" t="s">
        <v>218</v>
      </c>
      <c r="X54" s="57"/>
      <c r="Y54" s="43" t="s">
        <v>1063</v>
      </c>
      <c r="Z54" s="39" t="s">
        <v>238</v>
      </c>
      <c r="AA54" s="110"/>
      <c r="AB54" s="108" t="s">
        <v>223</v>
      </c>
      <c r="AC54" s="108"/>
      <c r="AD54" s="70" t="s">
        <v>113</v>
      </c>
    </row>
    <row r="55" spans="1:31">
      <c r="F55" s="13"/>
      <c r="G55" s="43"/>
      <c r="H55" s="56"/>
      <c r="I55" s="11"/>
      <c r="J55" s="95"/>
      <c r="K55" s="55"/>
      <c r="L55" s="57"/>
      <c r="M55" s="57"/>
      <c r="N55" s="57"/>
      <c r="O55" s="57"/>
      <c r="P55" s="70"/>
      <c r="Q55" s="90"/>
      <c r="R55" s="57"/>
      <c r="S55" s="57"/>
      <c r="T55" s="57"/>
      <c r="U55" s="57"/>
      <c r="V55" s="57"/>
      <c r="W55" s="57"/>
      <c r="X55" s="57"/>
      <c r="Y55" s="70"/>
      <c r="Z55" s="14"/>
      <c r="AA55" s="92"/>
      <c r="AB55" s="92"/>
      <c r="AC55" s="92"/>
      <c r="AD55" s="73"/>
      <c r="AE55" s="33"/>
    </row>
    <row r="56" spans="1:31">
      <c r="F56" s="13"/>
      <c r="G56" s="43"/>
      <c r="H56" s="56"/>
      <c r="I56" s="11"/>
      <c r="J56" s="95"/>
      <c r="K56" s="55"/>
      <c r="L56" s="57"/>
      <c r="M56" s="57"/>
      <c r="N56" s="57"/>
      <c r="O56" s="57"/>
      <c r="P56" s="70"/>
      <c r="Q56" s="90"/>
      <c r="R56" s="57"/>
      <c r="S56" s="57"/>
      <c r="T56" s="57"/>
      <c r="U56" s="57"/>
      <c r="V56" s="57"/>
      <c r="W56" s="57"/>
      <c r="X56" s="57"/>
      <c r="Y56" s="70"/>
      <c r="Z56" s="14"/>
      <c r="AA56" s="92"/>
      <c r="AB56" s="92"/>
      <c r="AC56" s="92"/>
      <c r="AD56" s="73"/>
      <c r="AE56" s="33"/>
    </row>
  </sheetData>
  <conditionalFormatting sqref="I1:L1 Q1:Y1">
    <cfRule type="cellIs" dxfId="690" priority="1" operator="equal">
      <formula>"Elec"</formula>
    </cfRule>
    <cfRule type="cellIs" dxfId="689" priority="2" operator="equal">
      <formula>"Mech"</formula>
    </cfRule>
  </conditionalFormatting>
  <hyperlinks>
    <hyperlink ref="P18" r:id="rId1" location="bib74" display="https://www.sciencedirect.com/science/article/pii/S0039914022008293#bib74" xr:uid="{801D3A11-E5DE-494A-A55D-BFFDEB38137E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3C72-48AF-4CBC-9D53-5C5A6E27E35B}">
  <sheetPr>
    <tabColor rgb="FF00B050"/>
  </sheetPr>
  <dimension ref="A1:V17"/>
  <sheetViews>
    <sheetView topLeftCell="B1" zoomScale="77" zoomScaleNormal="115" workbookViewId="0">
      <selection activeCell="H17" sqref="H17"/>
    </sheetView>
  </sheetViews>
  <sheetFormatPr defaultColWidth="9.140625" defaultRowHeight="15"/>
  <cols>
    <col min="1" max="1" width="23.7109375" customWidth="1"/>
    <col min="2" max="2" width="30.28515625" customWidth="1"/>
    <col min="3" max="3" width="5.85546875" customWidth="1"/>
    <col min="4" max="4" width="10" customWidth="1"/>
    <col min="5" max="5" width="6.7109375" bestFit="1" customWidth="1"/>
    <col min="6" max="6" width="9.85546875" customWidth="1"/>
    <col min="7" max="7" width="14.140625" bestFit="1" customWidth="1"/>
    <col min="8" max="8" width="30" customWidth="1"/>
    <col min="9" max="9" width="7.28515625" bestFit="1" customWidth="1"/>
    <col min="10" max="10" width="9.28515625" bestFit="1" customWidth="1"/>
    <col min="11" max="11" width="11.28515625" customWidth="1"/>
    <col min="13" max="13" width="6" bestFit="1" customWidth="1"/>
    <col min="14" max="14" width="9.28515625" bestFit="1" customWidth="1"/>
    <col min="15" max="15" width="5.28515625" customWidth="1"/>
    <col min="16" max="16" width="29.7109375" customWidth="1"/>
    <col min="17" max="17" width="4.5703125" customWidth="1"/>
    <col min="18" max="18" width="5" customWidth="1"/>
    <col min="19" max="19" width="11.5703125" bestFit="1" customWidth="1"/>
    <col min="20" max="20" width="16.28515625" customWidth="1"/>
    <col min="21" max="21" width="36.42578125" customWidth="1"/>
    <col min="22" max="22" width="12.140625" customWidth="1"/>
  </cols>
  <sheetData>
    <row r="1" spans="1:22" ht="45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>
      <c r="A2" s="16" t="s">
        <v>294</v>
      </c>
      <c r="B2" s="35" t="s">
        <v>340</v>
      </c>
      <c r="C2" s="3"/>
      <c r="D2" s="3">
        <v>8.9999999999999998E-4</v>
      </c>
      <c r="E2" s="10" t="s">
        <v>242</v>
      </c>
      <c r="F2">
        <v>1</v>
      </c>
      <c r="G2">
        <f t="shared" ref="G2:G6" si="0" xml:space="preserve"> D2*F2</f>
        <v>8.9999999999999998E-4</v>
      </c>
      <c r="H2" t="s">
        <v>454</v>
      </c>
      <c r="I2" t="s">
        <v>219</v>
      </c>
      <c r="J2">
        <f>G2</f>
        <v>8.9999999999999998E-4</v>
      </c>
      <c r="K2" s="5"/>
      <c r="L2" s="5"/>
      <c r="N2" s="5" t="s">
        <v>241</v>
      </c>
      <c r="P2" s="35" t="s">
        <v>340</v>
      </c>
      <c r="Q2" s="5"/>
      <c r="S2" t="s">
        <v>9</v>
      </c>
      <c r="T2" s="33"/>
      <c r="U2" s="23" t="s">
        <v>293</v>
      </c>
      <c r="V2" s="33" t="s">
        <v>221</v>
      </c>
    </row>
    <row r="3" spans="1:22">
      <c r="A3" s="32" t="s">
        <v>350</v>
      </c>
      <c r="B3" s="35" t="s">
        <v>342</v>
      </c>
      <c r="C3" s="25"/>
      <c r="D3" s="3">
        <v>0</v>
      </c>
      <c r="E3" s="10" t="s">
        <v>242</v>
      </c>
      <c r="F3">
        <v>1</v>
      </c>
      <c r="G3">
        <f t="shared" si="0"/>
        <v>0</v>
      </c>
      <c r="H3" t="s">
        <v>455</v>
      </c>
      <c r="I3" t="s">
        <v>219</v>
      </c>
      <c r="J3">
        <f t="shared" ref="J3:J6" si="1">G3</f>
        <v>0</v>
      </c>
      <c r="K3" s="5"/>
      <c r="L3" s="5"/>
      <c r="N3" s="5" t="s">
        <v>241</v>
      </c>
      <c r="P3" s="35" t="s">
        <v>342</v>
      </c>
      <c r="Q3" s="5"/>
      <c r="S3" t="s">
        <v>9</v>
      </c>
      <c r="T3" s="33"/>
      <c r="U3" s="22" t="s">
        <v>341</v>
      </c>
      <c r="V3" s="33" t="s">
        <v>221</v>
      </c>
    </row>
    <row r="4" spans="1:22">
      <c r="A4" s="24" t="s">
        <v>351</v>
      </c>
      <c r="B4" s="35" t="s">
        <v>344</v>
      </c>
      <c r="C4" s="25"/>
      <c r="D4" s="3">
        <v>1.6999999999999999E-3</v>
      </c>
      <c r="E4" s="10" t="s">
        <v>242</v>
      </c>
      <c r="F4">
        <v>1</v>
      </c>
      <c r="G4">
        <f t="shared" si="0"/>
        <v>1.6999999999999999E-3</v>
      </c>
      <c r="H4" t="s">
        <v>457</v>
      </c>
      <c r="I4" t="s">
        <v>219</v>
      </c>
      <c r="J4">
        <f t="shared" si="1"/>
        <v>1.6999999999999999E-3</v>
      </c>
      <c r="K4" s="5"/>
      <c r="L4" s="5"/>
      <c r="N4" s="5" t="s">
        <v>241</v>
      </c>
      <c r="P4" s="35" t="s">
        <v>344</v>
      </c>
      <c r="Q4" s="5"/>
      <c r="S4" t="s">
        <v>9</v>
      </c>
      <c r="T4" s="23"/>
      <c r="U4" s="22" t="s">
        <v>343</v>
      </c>
      <c r="V4" s="33" t="s">
        <v>221</v>
      </c>
    </row>
    <row r="5" spans="1:22">
      <c r="A5" s="27" t="s">
        <v>352</v>
      </c>
      <c r="B5" s="35" t="s">
        <v>346</v>
      </c>
      <c r="C5" s="25"/>
      <c r="D5">
        <v>0.155</v>
      </c>
      <c r="E5" s="10" t="s">
        <v>242</v>
      </c>
      <c r="F5">
        <v>1</v>
      </c>
      <c r="G5">
        <f t="shared" si="0"/>
        <v>0.155</v>
      </c>
      <c r="H5" t="s">
        <v>458</v>
      </c>
      <c r="I5" t="s">
        <v>219</v>
      </c>
      <c r="J5">
        <f t="shared" si="1"/>
        <v>0.155</v>
      </c>
      <c r="K5" s="5"/>
      <c r="L5" s="5"/>
      <c r="N5" s="5" t="s">
        <v>241</v>
      </c>
      <c r="P5" s="35" t="s">
        <v>346</v>
      </c>
      <c r="Q5" s="5"/>
      <c r="S5" t="s">
        <v>9</v>
      </c>
      <c r="T5" s="23"/>
      <c r="U5" s="22" t="s">
        <v>345</v>
      </c>
      <c r="V5" s="33" t="s">
        <v>221</v>
      </c>
    </row>
    <row r="6" spans="1:22">
      <c r="A6" s="24" t="s">
        <v>353</v>
      </c>
      <c r="B6" s="35" t="s">
        <v>347</v>
      </c>
      <c r="C6" s="25"/>
      <c r="D6">
        <v>0.09</v>
      </c>
      <c r="E6" s="10" t="s">
        <v>242</v>
      </c>
      <c r="F6">
        <v>1</v>
      </c>
      <c r="G6">
        <f t="shared" si="0"/>
        <v>0.09</v>
      </c>
      <c r="H6" t="s">
        <v>459</v>
      </c>
      <c r="I6" t="s">
        <v>219</v>
      </c>
      <c r="J6">
        <f t="shared" si="1"/>
        <v>0.09</v>
      </c>
      <c r="K6" s="5"/>
      <c r="L6" s="5"/>
      <c r="N6" s="5" t="s">
        <v>241</v>
      </c>
      <c r="P6" s="35" t="s">
        <v>347</v>
      </c>
      <c r="Q6" s="5"/>
      <c r="S6" t="s">
        <v>9</v>
      </c>
      <c r="T6" s="23"/>
      <c r="U6" s="23" t="s">
        <v>204</v>
      </c>
      <c r="V6" s="33" t="s">
        <v>221</v>
      </c>
    </row>
    <row r="7" spans="1:22">
      <c r="A7" s="34" t="s">
        <v>354</v>
      </c>
      <c r="B7" s="35" t="s">
        <v>348</v>
      </c>
      <c r="C7" s="25"/>
      <c r="D7" s="26">
        <v>0.624</v>
      </c>
      <c r="E7" s="10" t="s">
        <v>242</v>
      </c>
      <c r="F7">
        <v>1</v>
      </c>
      <c r="G7" s="7">
        <f t="shared" ref="G7:G12" si="2" xml:space="preserve"> D7*F7</f>
        <v>0.624</v>
      </c>
      <c r="H7" t="s">
        <v>460</v>
      </c>
      <c r="I7" t="s">
        <v>219</v>
      </c>
      <c r="J7">
        <f t="shared" ref="J7:J12" si="3">G7</f>
        <v>0.624</v>
      </c>
      <c r="K7" s="8"/>
      <c r="L7" s="5"/>
      <c r="N7" s="5" t="s">
        <v>241</v>
      </c>
      <c r="P7" s="35" t="s">
        <v>348</v>
      </c>
      <c r="Q7" s="5"/>
      <c r="S7" t="s">
        <v>9</v>
      </c>
      <c r="T7" s="23"/>
      <c r="U7" s="22" t="s">
        <v>349</v>
      </c>
      <c r="V7" s="33" t="s">
        <v>221</v>
      </c>
    </row>
    <row r="8" spans="1:22" s="5" customFormat="1">
      <c r="A8" s="16" t="s">
        <v>357</v>
      </c>
      <c r="B8" s="35" t="s">
        <v>358</v>
      </c>
      <c r="C8" s="37"/>
      <c r="D8" s="38">
        <v>6.8999999999999999E-3</v>
      </c>
      <c r="E8" s="10" t="s">
        <v>242</v>
      </c>
      <c r="F8">
        <v>1</v>
      </c>
      <c r="G8" s="8">
        <f t="shared" si="2"/>
        <v>6.8999999999999999E-3</v>
      </c>
      <c r="H8" t="s">
        <v>456</v>
      </c>
      <c r="I8" t="s">
        <v>219</v>
      </c>
      <c r="J8" s="5">
        <f t="shared" si="3"/>
        <v>6.8999999999999999E-3</v>
      </c>
      <c r="N8" s="5" t="s">
        <v>241</v>
      </c>
      <c r="P8" s="35" t="s">
        <v>358</v>
      </c>
      <c r="S8" t="s">
        <v>9</v>
      </c>
      <c r="T8" s="39" t="s">
        <v>359</v>
      </c>
      <c r="U8" s="22" t="s">
        <v>360</v>
      </c>
      <c r="V8" s="33" t="s">
        <v>221</v>
      </c>
    </row>
    <row r="9" spans="1:22" s="5" customFormat="1">
      <c r="A9" s="36" t="s">
        <v>361</v>
      </c>
      <c r="B9" s="35" t="s">
        <v>365</v>
      </c>
      <c r="C9" s="37"/>
      <c r="D9" s="38">
        <v>1.6999999999999999E-3</v>
      </c>
      <c r="E9" s="10" t="s">
        <v>242</v>
      </c>
      <c r="F9">
        <v>1</v>
      </c>
      <c r="G9" s="8">
        <f t="shared" si="2"/>
        <v>1.6999999999999999E-3</v>
      </c>
      <c r="H9" t="s">
        <v>461</v>
      </c>
      <c r="I9" t="s">
        <v>219</v>
      </c>
      <c r="J9" s="5">
        <f t="shared" si="3"/>
        <v>1.6999999999999999E-3</v>
      </c>
      <c r="K9" s="8"/>
      <c r="N9" s="5" t="s">
        <v>241</v>
      </c>
      <c r="P9" s="35" t="s">
        <v>365</v>
      </c>
      <c r="S9" t="s">
        <v>9</v>
      </c>
      <c r="T9" s="39"/>
      <c r="U9" s="22" t="s">
        <v>362</v>
      </c>
      <c r="V9" s="33" t="s">
        <v>221</v>
      </c>
    </row>
    <row r="10" spans="1:22" s="5" customFormat="1">
      <c r="A10" s="16" t="s">
        <v>363</v>
      </c>
      <c r="B10" s="35" t="s">
        <v>364</v>
      </c>
      <c r="C10" s="37"/>
      <c r="D10" s="38">
        <v>9.2799999999999994E-2</v>
      </c>
      <c r="E10" s="10" t="s">
        <v>242</v>
      </c>
      <c r="F10">
        <v>1</v>
      </c>
      <c r="G10" s="8">
        <f t="shared" si="2"/>
        <v>9.2799999999999994E-2</v>
      </c>
      <c r="H10" t="s">
        <v>462</v>
      </c>
      <c r="I10" t="s">
        <v>219</v>
      </c>
      <c r="J10" s="5">
        <f t="shared" si="3"/>
        <v>9.2799999999999994E-2</v>
      </c>
      <c r="K10" s="8"/>
      <c r="N10" s="5" t="s">
        <v>241</v>
      </c>
      <c r="P10" s="35" t="s">
        <v>364</v>
      </c>
      <c r="S10" t="s">
        <v>9</v>
      </c>
      <c r="T10" s="39"/>
      <c r="U10" s="22" t="s">
        <v>327</v>
      </c>
      <c r="V10" s="33" t="s">
        <v>221</v>
      </c>
    </row>
    <row r="11" spans="1:22" s="5" customFormat="1">
      <c r="A11" s="36" t="s">
        <v>367</v>
      </c>
      <c r="B11" s="35" t="s">
        <v>368</v>
      </c>
      <c r="C11" s="37"/>
      <c r="D11" s="38">
        <v>4.7999999999999996E-3</v>
      </c>
      <c r="E11" s="10" t="s">
        <v>242</v>
      </c>
      <c r="F11">
        <v>1</v>
      </c>
      <c r="G11" s="8">
        <f t="shared" si="2"/>
        <v>4.7999999999999996E-3</v>
      </c>
      <c r="H11" t="s">
        <v>463</v>
      </c>
      <c r="I11" t="s">
        <v>219</v>
      </c>
      <c r="J11" s="5">
        <f t="shared" si="3"/>
        <v>4.7999999999999996E-3</v>
      </c>
      <c r="K11" s="8"/>
      <c r="N11" s="5" t="s">
        <v>241</v>
      </c>
      <c r="P11" s="35" t="s">
        <v>368</v>
      </c>
      <c r="S11" t="s">
        <v>9</v>
      </c>
      <c r="T11" s="39"/>
      <c r="U11" s="22" t="s">
        <v>366</v>
      </c>
      <c r="V11" s="33" t="s">
        <v>221</v>
      </c>
    </row>
    <row r="12" spans="1:22" s="5" customFormat="1">
      <c r="A12" s="24" t="s">
        <v>370</v>
      </c>
      <c r="B12" s="35" t="s">
        <v>371</v>
      </c>
      <c r="C12" s="37"/>
      <c r="D12" s="38">
        <v>2.9999999999999997E-4</v>
      </c>
      <c r="E12" s="10" t="s">
        <v>242</v>
      </c>
      <c r="F12">
        <v>1</v>
      </c>
      <c r="G12" s="8">
        <f t="shared" si="2"/>
        <v>2.9999999999999997E-4</v>
      </c>
      <c r="H12" t="s">
        <v>464</v>
      </c>
      <c r="I12" t="s">
        <v>219</v>
      </c>
      <c r="J12" s="5">
        <f t="shared" si="3"/>
        <v>2.9999999999999997E-4</v>
      </c>
      <c r="N12" s="5" t="s">
        <v>241</v>
      </c>
      <c r="P12" s="35" t="s">
        <v>371</v>
      </c>
      <c r="S12" t="s">
        <v>9</v>
      </c>
      <c r="T12" s="39"/>
      <c r="U12" s="22" t="s">
        <v>369</v>
      </c>
      <c r="V12" s="33" t="s">
        <v>221</v>
      </c>
    </row>
    <row r="13" spans="1:22" s="5" customFormat="1">
      <c r="A13" s="36" t="s">
        <v>312</v>
      </c>
      <c r="B13" s="35" t="s">
        <v>372</v>
      </c>
      <c r="C13" s="37"/>
      <c r="D13" s="38">
        <v>1.2800000000000001E-2</v>
      </c>
      <c r="E13" s="10" t="s">
        <v>242</v>
      </c>
      <c r="F13">
        <v>1</v>
      </c>
      <c r="G13" s="8">
        <f t="shared" ref="G13:G14" si="4" xml:space="preserve"> D13*F13</f>
        <v>1.2800000000000001E-2</v>
      </c>
      <c r="H13" t="s">
        <v>465</v>
      </c>
      <c r="I13" t="s">
        <v>219</v>
      </c>
      <c r="J13" s="5">
        <f t="shared" ref="J13:J14" si="5">G13</f>
        <v>1.2800000000000001E-2</v>
      </c>
      <c r="N13" s="5" t="s">
        <v>241</v>
      </c>
      <c r="P13" s="35" t="s">
        <v>372</v>
      </c>
      <c r="S13" t="s">
        <v>9</v>
      </c>
      <c r="T13" s="39" t="s">
        <v>373</v>
      </c>
      <c r="U13" s="23" t="s">
        <v>306</v>
      </c>
      <c r="V13" s="33" t="s">
        <v>221</v>
      </c>
    </row>
    <row r="14" spans="1:22" s="5" customFormat="1">
      <c r="A14" s="24" t="s">
        <v>313</v>
      </c>
      <c r="B14" s="35" t="s">
        <v>374</v>
      </c>
      <c r="C14" s="37"/>
      <c r="D14" s="38">
        <v>1.5E-3</v>
      </c>
      <c r="E14" s="10" t="s">
        <v>242</v>
      </c>
      <c r="F14">
        <v>1</v>
      </c>
      <c r="G14" s="8">
        <f t="shared" si="4"/>
        <v>1.5E-3</v>
      </c>
      <c r="H14" t="s">
        <v>466</v>
      </c>
      <c r="I14" t="s">
        <v>219</v>
      </c>
      <c r="J14" s="5">
        <f t="shared" si="5"/>
        <v>1.5E-3</v>
      </c>
      <c r="N14" s="5" t="s">
        <v>241</v>
      </c>
      <c r="P14" s="35" t="s">
        <v>374</v>
      </c>
      <c r="S14" t="s">
        <v>9</v>
      </c>
      <c r="T14" s="39" t="s">
        <v>376</v>
      </c>
      <c r="U14" s="206" t="s">
        <v>375</v>
      </c>
      <c r="V14" s="33" t="s">
        <v>221</v>
      </c>
    </row>
    <row r="15" spans="1:22" ht="16.5">
      <c r="A15" s="36" t="s">
        <v>355</v>
      </c>
      <c r="B15" s="36" t="s">
        <v>377</v>
      </c>
      <c r="C15" s="37"/>
      <c r="D15" s="26">
        <v>1</v>
      </c>
      <c r="E15" s="10" t="s">
        <v>242</v>
      </c>
      <c r="F15">
        <v>1</v>
      </c>
      <c r="G15" s="7">
        <f xml:space="preserve"> D15*F15</f>
        <v>1</v>
      </c>
      <c r="H15" t="s">
        <v>467</v>
      </c>
      <c r="I15" t="s">
        <v>219</v>
      </c>
      <c r="J15">
        <f>G15</f>
        <v>1</v>
      </c>
      <c r="K15" s="8"/>
      <c r="L15" s="8"/>
      <c r="N15" s="5" t="s">
        <v>241</v>
      </c>
      <c r="P15" s="36" t="s">
        <v>377</v>
      </c>
      <c r="Q15" s="5"/>
      <c r="S15" t="s">
        <v>9</v>
      </c>
      <c r="T15" s="33"/>
      <c r="U15" s="15" t="s">
        <v>469</v>
      </c>
      <c r="V15" s="33" t="s">
        <v>221</v>
      </c>
    </row>
    <row r="16" spans="1:22">
      <c r="A16" s="40" t="s">
        <v>356</v>
      </c>
      <c r="B16" s="36" t="s">
        <v>378</v>
      </c>
      <c r="C16" s="3"/>
      <c r="D16">
        <v>1</v>
      </c>
      <c r="E16" s="10" t="s">
        <v>242</v>
      </c>
      <c r="F16">
        <v>1</v>
      </c>
      <c r="G16">
        <f t="shared" ref="G16" si="6" xml:space="preserve"> D16*F16</f>
        <v>1</v>
      </c>
      <c r="H16" t="s">
        <v>468</v>
      </c>
      <c r="I16" t="s">
        <v>219</v>
      </c>
      <c r="J16">
        <f t="shared" ref="J16" si="7">G16</f>
        <v>1</v>
      </c>
      <c r="K16" s="5"/>
      <c r="L16" s="5"/>
      <c r="N16" s="5" t="s">
        <v>241</v>
      </c>
      <c r="P16" s="36" t="s">
        <v>378</v>
      </c>
      <c r="Q16" s="5"/>
      <c r="S16" t="s">
        <v>9</v>
      </c>
      <c r="T16" s="33"/>
      <c r="U16" s="22" t="s">
        <v>279</v>
      </c>
      <c r="V16" s="33" t="s">
        <v>221</v>
      </c>
    </row>
    <row r="17" spans="1:2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</sheetData>
  <conditionalFormatting sqref="D1:R1">
    <cfRule type="cellIs" dxfId="262" priority="1" operator="equal">
      <formula>"Elec"</formula>
    </cfRule>
    <cfRule type="cellIs" dxfId="261" priority="2" operator="equal">
      <formula>"Mech"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1300-F37F-4770-9774-152A8939D50A}">
  <sheetPr>
    <tabColor rgb="FF00B050"/>
  </sheetPr>
  <dimension ref="A1:V10"/>
  <sheetViews>
    <sheetView zoomScale="84" workbookViewId="0">
      <selection activeCell="A10" sqref="A10"/>
    </sheetView>
  </sheetViews>
  <sheetFormatPr defaultColWidth="9.140625" defaultRowHeight="15"/>
  <cols>
    <col min="1" max="1" width="23.7109375" customWidth="1"/>
    <col min="2" max="2" width="23" customWidth="1"/>
    <col min="3" max="3" width="5.85546875" customWidth="1"/>
    <col min="4" max="4" width="10" customWidth="1"/>
    <col min="5" max="5" width="6.7109375" bestFit="1" customWidth="1"/>
    <col min="6" max="6" width="9.85546875" customWidth="1"/>
    <col min="7" max="7" width="14.140625" bestFit="1" customWidth="1"/>
    <col min="8" max="8" width="23.7109375" customWidth="1"/>
    <col min="9" max="9" width="7.28515625" bestFit="1" customWidth="1"/>
    <col min="10" max="10" width="9.28515625" bestFit="1" customWidth="1"/>
    <col min="11" max="11" width="7" bestFit="1" customWidth="1"/>
    <col min="13" max="13" width="6" bestFit="1" customWidth="1"/>
    <col min="14" max="14" width="9.28515625" bestFit="1" customWidth="1"/>
    <col min="15" max="15" width="5.28515625" customWidth="1"/>
    <col min="16" max="16" width="19.85546875" customWidth="1"/>
    <col min="17" max="17" width="4.5703125" customWidth="1"/>
    <col min="18" max="18" width="5" customWidth="1"/>
    <col min="19" max="19" width="11.5703125" bestFit="1" customWidth="1"/>
    <col min="20" max="20" width="16.28515625" customWidth="1"/>
    <col min="21" max="21" width="36.42578125" customWidth="1"/>
    <col min="22" max="22" width="12.140625" customWidth="1"/>
  </cols>
  <sheetData>
    <row r="1" spans="1:22" ht="45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>
      <c r="A2" s="16" t="s">
        <v>294</v>
      </c>
      <c r="B2" s="35" t="s">
        <v>320</v>
      </c>
      <c r="C2" s="3"/>
      <c r="D2" s="3">
        <v>0.8</v>
      </c>
      <c r="E2" s="10" t="s">
        <v>242</v>
      </c>
      <c r="F2">
        <v>1</v>
      </c>
      <c r="G2">
        <f t="shared" ref="G2:G9" si="0" xml:space="preserve"> D2*F2</f>
        <v>0.8</v>
      </c>
      <c r="H2" t="s">
        <v>332</v>
      </c>
      <c r="I2" t="s">
        <v>219</v>
      </c>
      <c r="J2" s="5">
        <f>G2</f>
        <v>0.8</v>
      </c>
      <c r="K2" s="5"/>
      <c r="L2" s="5"/>
      <c r="M2" s="5"/>
      <c r="N2" s="5" t="s">
        <v>241</v>
      </c>
      <c r="O2" s="5"/>
      <c r="P2" s="35" t="s">
        <v>320</v>
      </c>
      <c r="S2" t="s">
        <v>9</v>
      </c>
      <c r="T2" s="33"/>
      <c r="U2" s="23" t="s">
        <v>293</v>
      </c>
      <c r="V2" s="33" t="s">
        <v>221</v>
      </c>
    </row>
    <row r="3" spans="1:22">
      <c r="A3" s="32" t="s">
        <v>299</v>
      </c>
      <c r="B3" s="35" t="s">
        <v>321</v>
      </c>
      <c r="C3" s="25"/>
      <c r="D3" s="3">
        <v>1.5E-3</v>
      </c>
      <c r="E3" s="10" t="s">
        <v>242</v>
      </c>
      <c r="F3">
        <v>1</v>
      </c>
      <c r="G3">
        <f t="shared" si="0"/>
        <v>1.5E-3</v>
      </c>
      <c r="H3" t="s">
        <v>333</v>
      </c>
      <c r="I3" t="s">
        <v>219</v>
      </c>
      <c r="J3" s="5">
        <f t="shared" ref="J3:J9" si="1">G3</f>
        <v>1.5E-3</v>
      </c>
      <c r="K3" s="5"/>
      <c r="L3" s="5"/>
      <c r="M3" s="5"/>
      <c r="N3" s="5" t="s">
        <v>241</v>
      </c>
      <c r="O3" s="5"/>
      <c r="P3" s="35" t="s">
        <v>321</v>
      </c>
      <c r="S3" t="s">
        <v>9</v>
      </c>
      <c r="T3" s="33"/>
      <c r="U3" s="23" t="s">
        <v>301</v>
      </c>
      <c r="V3" s="33" t="s">
        <v>221</v>
      </c>
    </row>
    <row r="4" spans="1:22">
      <c r="A4" s="24" t="s">
        <v>438</v>
      </c>
      <c r="B4" s="35" t="s">
        <v>322</v>
      </c>
      <c r="C4" s="25"/>
      <c r="D4" s="3">
        <v>2.8999999999999998E-3</v>
      </c>
      <c r="E4" s="10" t="s">
        <v>242</v>
      </c>
      <c r="F4">
        <v>1</v>
      </c>
      <c r="G4">
        <f t="shared" si="0"/>
        <v>2.8999999999999998E-3</v>
      </c>
      <c r="H4" t="s">
        <v>334</v>
      </c>
      <c r="I4" t="s">
        <v>219</v>
      </c>
      <c r="J4" s="5">
        <f t="shared" si="1"/>
        <v>2.8999999999999998E-3</v>
      </c>
      <c r="K4" s="5"/>
      <c r="L4" s="5"/>
      <c r="M4" s="5"/>
      <c r="N4" s="5" t="s">
        <v>241</v>
      </c>
      <c r="O4" s="5"/>
      <c r="P4" s="35" t="s">
        <v>322</v>
      </c>
      <c r="S4" t="s">
        <v>9</v>
      </c>
      <c r="T4" s="23"/>
      <c r="U4" s="22" t="s">
        <v>323</v>
      </c>
      <c r="V4" s="33" t="s">
        <v>221</v>
      </c>
    </row>
    <row r="5" spans="1:22">
      <c r="A5" s="27" t="s">
        <v>357</v>
      </c>
      <c r="B5" s="35" t="s">
        <v>324</v>
      </c>
      <c r="C5" s="25"/>
      <c r="D5">
        <v>2.4E-2</v>
      </c>
      <c r="E5" s="10" t="s">
        <v>242</v>
      </c>
      <c r="F5">
        <v>1</v>
      </c>
      <c r="G5">
        <f t="shared" si="0"/>
        <v>2.4E-2</v>
      </c>
      <c r="H5" t="s">
        <v>335</v>
      </c>
      <c r="I5" t="s">
        <v>219</v>
      </c>
      <c r="J5" s="5">
        <f t="shared" si="1"/>
        <v>2.4E-2</v>
      </c>
      <c r="K5" s="5"/>
      <c r="L5" s="5"/>
      <c r="M5" s="5"/>
      <c r="N5" s="5" t="s">
        <v>241</v>
      </c>
      <c r="O5" s="5"/>
      <c r="P5" s="35" t="s">
        <v>324</v>
      </c>
      <c r="S5" t="s">
        <v>9</v>
      </c>
      <c r="T5" s="23"/>
      <c r="U5" s="23" t="s">
        <v>325</v>
      </c>
      <c r="V5" s="33" t="s">
        <v>221</v>
      </c>
    </row>
    <row r="6" spans="1:22">
      <c r="A6" s="24" t="s">
        <v>311</v>
      </c>
      <c r="B6" s="35" t="s">
        <v>326</v>
      </c>
      <c r="C6" s="25"/>
      <c r="D6">
        <v>1.0500000000000001E-2</v>
      </c>
      <c r="E6" s="10" t="s">
        <v>242</v>
      </c>
      <c r="F6">
        <v>1</v>
      </c>
      <c r="G6">
        <f t="shared" si="0"/>
        <v>1.0500000000000001E-2</v>
      </c>
      <c r="H6" t="s">
        <v>336</v>
      </c>
      <c r="I6" t="s">
        <v>219</v>
      </c>
      <c r="J6" s="5">
        <f t="shared" si="1"/>
        <v>1.0500000000000001E-2</v>
      </c>
      <c r="K6" s="5"/>
      <c r="L6" s="5"/>
      <c r="M6" s="5"/>
      <c r="N6" s="5" t="s">
        <v>241</v>
      </c>
      <c r="O6" s="5"/>
      <c r="P6" s="35" t="s">
        <v>326</v>
      </c>
      <c r="S6" t="s">
        <v>9</v>
      </c>
      <c r="T6" s="23"/>
      <c r="U6" s="23" t="s">
        <v>304</v>
      </c>
      <c r="V6" s="33" t="s">
        <v>221</v>
      </c>
    </row>
    <row r="7" spans="1:22" s="5" customFormat="1">
      <c r="A7" s="36" t="s">
        <v>363</v>
      </c>
      <c r="B7" s="35" t="s">
        <v>328</v>
      </c>
      <c r="C7" s="37"/>
      <c r="D7" s="38">
        <v>6.7000000000000002E-3</v>
      </c>
      <c r="E7" s="10" t="s">
        <v>242</v>
      </c>
      <c r="F7">
        <v>1</v>
      </c>
      <c r="G7" s="8">
        <f xml:space="preserve"> D7*F7</f>
        <v>6.7000000000000002E-3</v>
      </c>
      <c r="H7" t="s">
        <v>337</v>
      </c>
      <c r="I7" t="s">
        <v>219</v>
      </c>
      <c r="J7" s="5">
        <f>G7</f>
        <v>6.7000000000000002E-3</v>
      </c>
      <c r="N7" s="5" t="s">
        <v>241</v>
      </c>
      <c r="P7" s="35" t="s">
        <v>328</v>
      </c>
      <c r="S7" t="s">
        <v>9</v>
      </c>
      <c r="T7" s="39" t="s">
        <v>1445</v>
      </c>
      <c r="U7" s="22" t="s">
        <v>327</v>
      </c>
      <c r="V7" s="33" t="s">
        <v>221</v>
      </c>
    </row>
    <row r="8" spans="1:22" s="5" customFormat="1">
      <c r="A8" s="24" t="s">
        <v>312</v>
      </c>
      <c r="B8" s="35" t="s">
        <v>329</v>
      </c>
      <c r="C8" s="37"/>
      <c r="D8" s="38">
        <v>2.5000000000000001E-3</v>
      </c>
      <c r="E8" s="10" t="s">
        <v>242</v>
      </c>
      <c r="F8">
        <v>1</v>
      </c>
      <c r="G8" s="8">
        <f xml:space="preserve"> D8*F8</f>
        <v>2.5000000000000001E-3</v>
      </c>
      <c r="H8" t="s">
        <v>338</v>
      </c>
      <c r="I8" t="s">
        <v>219</v>
      </c>
      <c r="J8" s="5">
        <f>G8</f>
        <v>2.5000000000000001E-3</v>
      </c>
      <c r="N8" s="5" t="s">
        <v>241</v>
      </c>
      <c r="P8" s="35" t="s">
        <v>329</v>
      </c>
      <c r="S8" t="s">
        <v>9</v>
      </c>
      <c r="T8" s="39" t="s">
        <v>330</v>
      </c>
      <c r="U8" s="23" t="s">
        <v>306</v>
      </c>
      <c r="V8" s="33" t="s">
        <v>221</v>
      </c>
    </row>
    <row r="9" spans="1:22">
      <c r="A9" s="32" t="s">
        <v>313</v>
      </c>
      <c r="B9" s="35" t="s">
        <v>331</v>
      </c>
      <c r="C9" s="3"/>
      <c r="D9">
        <v>2.4E-2</v>
      </c>
      <c r="E9" s="10" t="s">
        <v>242</v>
      </c>
      <c r="F9">
        <v>1</v>
      </c>
      <c r="G9">
        <f t="shared" si="0"/>
        <v>2.4E-2</v>
      </c>
      <c r="H9" t="s">
        <v>339</v>
      </c>
      <c r="I9" t="s">
        <v>219</v>
      </c>
      <c r="J9" s="5">
        <f t="shared" si="1"/>
        <v>2.4E-2</v>
      </c>
      <c r="K9" s="5"/>
      <c r="L9" s="5"/>
      <c r="M9" s="5"/>
      <c r="N9" s="5" t="s">
        <v>241</v>
      </c>
      <c r="O9" s="5"/>
      <c r="P9" s="35" t="s">
        <v>331</v>
      </c>
      <c r="S9" t="s">
        <v>9</v>
      </c>
      <c r="T9" s="33"/>
      <c r="U9" s="23" t="s">
        <v>305</v>
      </c>
      <c r="V9" s="33" t="s">
        <v>221</v>
      </c>
    </row>
    <row r="10" spans="1:2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</sheetData>
  <conditionalFormatting sqref="D1:R1">
    <cfRule type="cellIs" dxfId="243" priority="1" operator="equal">
      <formula>"Elec"</formula>
    </cfRule>
    <cfRule type="cellIs" dxfId="242" priority="2" operator="equal">
      <formula>"Mech"</formula>
    </cfRule>
  </conditionalFormatting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F491-D537-411D-B51F-5B62CEA6238A}">
  <sheetPr>
    <tabColor rgb="FF00B050"/>
  </sheetPr>
  <dimension ref="A1:V8"/>
  <sheetViews>
    <sheetView zoomScale="89" workbookViewId="0">
      <selection activeCell="G8" sqref="G8"/>
    </sheetView>
  </sheetViews>
  <sheetFormatPr defaultColWidth="9.140625" defaultRowHeight="15"/>
  <cols>
    <col min="1" max="1" width="23.7109375" customWidth="1"/>
    <col min="2" max="2" width="19.85546875" bestFit="1" customWidth="1"/>
    <col min="3" max="3" width="5.85546875" customWidth="1"/>
    <col min="4" max="4" width="10" customWidth="1"/>
    <col min="5" max="5" width="6.7109375" bestFit="1" customWidth="1"/>
    <col min="6" max="6" width="9.85546875" customWidth="1"/>
    <col min="7" max="7" width="14.140625" bestFit="1" customWidth="1"/>
    <col min="8" max="8" width="18.42578125" bestFit="1" customWidth="1"/>
    <col min="9" max="9" width="7.28515625" bestFit="1" customWidth="1"/>
    <col min="10" max="10" width="9.28515625" bestFit="1" customWidth="1"/>
    <col min="11" max="11" width="7" bestFit="1" customWidth="1"/>
    <col min="12" max="12" width="9.140625" customWidth="1"/>
    <col min="13" max="13" width="6" bestFit="1" customWidth="1"/>
    <col min="14" max="14" width="9.28515625" bestFit="1" customWidth="1"/>
    <col min="15" max="15" width="5.28515625" customWidth="1"/>
    <col min="16" max="16" width="19.85546875" customWidth="1"/>
    <col min="17" max="17" width="4.5703125" customWidth="1"/>
    <col min="18" max="18" width="5" customWidth="1"/>
    <col min="19" max="19" width="11.5703125" bestFit="1" customWidth="1"/>
    <col min="20" max="20" width="16.28515625" customWidth="1"/>
    <col min="21" max="21" width="45.28515625" bestFit="1" customWidth="1"/>
    <col min="22" max="22" width="5.7109375" bestFit="1" customWidth="1"/>
  </cols>
  <sheetData>
    <row r="1" spans="1:22" ht="45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>
      <c r="A2" s="16" t="s">
        <v>294</v>
      </c>
      <c r="B2" s="16" t="s">
        <v>295</v>
      </c>
      <c r="C2" s="3"/>
      <c r="D2" s="3">
        <v>1.8E-3</v>
      </c>
      <c r="E2" s="10" t="s">
        <v>242</v>
      </c>
      <c r="F2">
        <v>1</v>
      </c>
      <c r="G2">
        <f t="shared" ref="G2:G4" si="0" xml:space="preserve"> D2*F2</f>
        <v>1.8E-3</v>
      </c>
      <c r="H2" t="s">
        <v>314</v>
      </c>
      <c r="I2" t="s">
        <v>219</v>
      </c>
      <c r="J2">
        <f>G2</f>
        <v>1.8E-3</v>
      </c>
      <c r="K2" s="5"/>
      <c r="L2" s="5"/>
      <c r="N2" s="5" t="s">
        <v>241</v>
      </c>
      <c r="P2" s="16" t="s">
        <v>295</v>
      </c>
      <c r="S2" t="s">
        <v>9</v>
      </c>
      <c r="T2" s="33"/>
      <c r="U2" s="23" t="s">
        <v>293</v>
      </c>
      <c r="V2" s="33" t="s">
        <v>221</v>
      </c>
    </row>
    <row r="3" spans="1:22">
      <c r="A3" s="32" t="s">
        <v>297</v>
      </c>
      <c r="B3" s="32" t="s">
        <v>298</v>
      </c>
      <c r="C3" s="25"/>
      <c r="D3" s="3">
        <v>4.0000000000000002E-4</v>
      </c>
      <c r="E3" s="10" t="s">
        <v>242</v>
      </c>
      <c r="F3">
        <v>1</v>
      </c>
      <c r="G3">
        <f t="shared" si="0"/>
        <v>4.0000000000000002E-4</v>
      </c>
      <c r="H3" t="s">
        <v>315</v>
      </c>
      <c r="I3" t="s">
        <v>219</v>
      </c>
      <c r="J3">
        <f t="shared" ref="J3:J7" si="1">G3</f>
        <v>4.0000000000000002E-4</v>
      </c>
      <c r="K3" s="5"/>
      <c r="L3" s="5"/>
      <c r="N3" s="5" t="s">
        <v>241</v>
      </c>
      <c r="P3" s="32" t="s">
        <v>298</v>
      </c>
      <c r="S3" t="s">
        <v>9</v>
      </c>
      <c r="T3" s="33"/>
      <c r="U3" s="23" t="s">
        <v>296</v>
      </c>
      <c r="V3" s="33" t="s">
        <v>221</v>
      </c>
    </row>
    <row r="4" spans="1:22">
      <c r="A4" s="24" t="s">
        <v>299</v>
      </c>
      <c r="B4" s="16" t="s">
        <v>300</v>
      </c>
      <c r="C4" s="25"/>
      <c r="D4" s="3">
        <v>1E-3</v>
      </c>
      <c r="E4" s="10" t="s">
        <v>242</v>
      </c>
      <c r="F4">
        <v>1</v>
      </c>
      <c r="G4">
        <f t="shared" si="0"/>
        <v>1E-3</v>
      </c>
      <c r="H4" t="s">
        <v>316</v>
      </c>
      <c r="I4" t="s">
        <v>219</v>
      </c>
      <c r="J4">
        <f t="shared" si="1"/>
        <v>1E-3</v>
      </c>
      <c r="K4" s="5"/>
      <c r="L4" s="5"/>
      <c r="N4" s="5" t="s">
        <v>241</v>
      </c>
      <c r="P4" s="16" t="s">
        <v>300</v>
      </c>
      <c r="S4" t="s">
        <v>9</v>
      </c>
      <c r="T4" s="23" t="s">
        <v>302</v>
      </c>
      <c r="U4" s="23" t="s">
        <v>301</v>
      </c>
      <c r="V4" s="33" t="s">
        <v>221</v>
      </c>
    </row>
    <row r="5" spans="1:22">
      <c r="A5" s="27" t="s">
        <v>311</v>
      </c>
      <c r="B5" s="32" t="s">
        <v>308</v>
      </c>
      <c r="C5" s="25"/>
      <c r="D5">
        <v>1.46E-2</v>
      </c>
      <c r="E5" s="10" t="s">
        <v>242</v>
      </c>
      <c r="F5">
        <v>1</v>
      </c>
      <c r="G5">
        <v>1.46E-2</v>
      </c>
      <c r="H5" t="s">
        <v>317</v>
      </c>
      <c r="I5" t="s">
        <v>219</v>
      </c>
      <c r="J5">
        <f t="shared" si="1"/>
        <v>1.46E-2</v>
      </c>
      <c r="K5" s="5"/>
      <c r="L5" s="5"/>
      <c r="N5" s="5" t="s">
        <v>241</v>
      </c>
      <c r="P5" s="32" t="s">
        <v>308</v>
      </c>
      <c r="S5" t="s">
        <v>9</v>
      </c>
      <c r="T5" s="23" t="s">
        <v>303</v>
      </c>
      <c r="U5" s="23" t="s">
        <v>304</v>
      </c>
      <c r="V5" s="33" t="s">
        <v>221</v>
      </c>
    </row>
    <row r="6" spans="1:22">
      <c r="A6" s="24" t="s">
        <v>312</v>
      </c>
      <c r="B6" s="16" t="s">
        <v>309</v>
      </c>
      <c r="C6" s="25"/>
      <c r="D6">
        <v>0.78200000000000003</v>
      </c>
      <c r="E6" s="10" t="s">
        <v>242</v>
      </c>
      <c r="F6">
        <v>1</v>
      </c>
      <c r="G6">
        <v>0.78200000000000003</v>
      </c>
      <c r="H6" t="s">
        <v>318</v>
      </c>
      <c r="I6" t="s">
        <v>219</v>
      </c>
      <c r="J6">
        <f t="shared" si="1"/>
        <v>0.78200000000000003</v>
      </c>
      <c r="K6" s="5"/>
      <c r="L6" s="5"/>
      <c r="N6" s="5" t="s">
        <v>241</v>
      </c>
      <c r="P6" s="16" t="s">
        <v>309</v>
      </c>
      <c r="S6" t="s">
        <v>9</v>
      </c>
      <c r="T6" s="23"/>
      <c r="U6" s="23" t="s">
        <v>306</v>
      </c>
      <c r="V6" s="33" t="s">
        <v>221</v>
      </c>
    </row>
    <row r="7" spans="1:22">
      <c r="A7" s="32" t="s">
        <v>313</v>
      </c>
      <c r="B7" s="32" t="s">
        <v>310</v>
      </c>
      <c r="C7" s="3"/>
      <c r="D7">
        <v>8.5000000000000006E-3</v>
      </c>
      <c r="E7" s="10" t="s">
        <v>242</v>
      </c>
      <c r="F7">
        <v>1</v>
      </c>
      <c r="G7">
        <v>8.5000000000000006E-3</v>
      </c>
      <c r="H7" t="s">
        <v>319</v>
      </c>
      <c r="I7" t="s">
        <v>219</v>
      </c>
      <c r="J7">
        <f t="shared" si="1"/>
        <v>8.5000000000000006E-3</v>
      </c>
      <c r="K7" s="5"/>
      <c r="L7" s="5"/>
      <c r="N7" s="5" t="s">
        <v>241</v>
      </c>
      <c r="P7" s="32" t="s">
        <v>310</v>
      </c>
      <c r="S7" t="s">
        <v>9</v>
      </c>
      <c r="T7" s="33" t="s">
        <v>307</v>
      </c>
      <c r="U7" s="23" t="s">
        <v>305</v>
      </c>
      <c r="V7" s="33" t="s">
        <v>221</v>
      </c>
    </row>
    <row r="8" spans="1:2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</sheetData>
  <conditionalFormatting sqref="D1:R1">
    <cfRule type="cellIs" dxfId="222" priority="1" operator="equal">
      <formula>"Elec"</formula>
    </cfRule>
    <cfRule type="cellIs" dxfId="221" priority="2" operator="equal">
      <formula>"Mech"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D784-8A92-4486-90F4-C2AED4CE76D3}">
  <sheetPr>
    <tabColor rgb="FF00B050"/>
  </sheetPr>
  <dimension ref="A1:V5"/>
  <sheetViews>
    <sheetView workbookViewId="0">
      <selection activeCell="A6" sqref="A6:XFD6"/>
    </sheetView>
  </sheetViews>
  <sheetFormatPr defaultColWidth="9.140625" defaultRowHeight="15"/>
  <cols>
    <col min="1" max="1" width="23.7109375" customWidth="1"/>
    <col min="2" max="2" width="19.85546875" bestFit="1" customWidth="1"/>
    <col min="3" max="3" width="10.42578125" customWidth="1"/>
    <col min="4" max="4" width="6.28515625" bestFit="1" customWidth="1"/>
    <col min="5" max="5" width="6.7109375" bestFit="1" customWidth="1"/>
    <col min="6" max="6" width="9.85546875" customWidth="1"/>
    <col min="7" max="7" width="14.140625" bestFit="1" customWidth="1"/>
    <col min="8" max="8" width="18.42578125" bestFit="1" customWidth="1"/>
    <col min="9" max="9" width="7.28515625" bestFit="1" customWidth="1"/>
    <col min="10" max="10" width="9.28515625" bestFit="1" customWidth="1"/>
    <col min="11" max="11" width="6.5703125" bestFit="1" customWidth="1"/>
    <col min="12" max="12" width="6.85546875" bestFit="1" customWidth="1"/>
    <col min="13" max="13" width="6" bestFit="1" customWidth="1"/>
    <col min="14" max="14" width="9.28515625" bestFit="1" customWidth="1"/>
    <col min="15" max="15" width="5.28515625" customWidth="1"/>
    <col min="16" max="16" width="19.85546875" customWidth="1"/>
    <col min="17" max="17" width="4.5703125" customWidth="1"/>
    <col min="18" max="18" width="5" customWidth="1"/>
    <col min="19" max="19" width="11.5703125" bestFit="1" customWidth="1"/>
    <col min="20" max="20" width="16.42578125" customWidth="1"/>
    <col min="21" max="21" width="45.28515625" bestFit="1" customWidth="1"/>
    <col min="22" max="22" width="5.7109375" bestFit="1" customWidth="1"/>
  </cols>
  <sheetData>
    <row r="1" spans="1:22" ht="45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>
      <c r="A2" s="16" t="s">
        <v>285</v>
      </c>
      <c r="B2" s="16" t="s">
        <v>288</v>
      </c>
      <c r="C2" s="3"/>
      <c r="D2" s="3">
        <v>1</v>
      </c>
      <c r="E2" s="10" t="s">
        <v>242</v>
      </c>
      <c r="F2">
        <v>1</v>
      </c>
      <c r="G2">
        <f t="shared" ref="G2:G4" si="0" xml:space="preserve"> D2*F2</f>
        <v>1</v>
      </c>
      <c r="H2" t="s">
        <v>1442</v>
      </c>
      <c r="I2" t="s">
        <v>219</v>
      </c>
      <c r="J2">
        <f>G2</f>
        <v>1</v>
      </c>
      <c r="K2">
        <v>1</v>
      </c>
      <c r="L2">
        <v>1</v>
      </c>
      <c r="N2" t="s">
        <v>241</v>
      </c>
      <c r="P2" s="16" t="s">
        <v>288</v>
      </c>
      <c r="S2" t="s">
        <v>9</v>
      </c>
      <c r="T2" s="33"/>
      <c r="U2" s="22" t="s">
        <v>280</v>
      </c>
      <c r="V2" s="33" t="s">
        <v>221</v>
      </c>
    </row>
    <row r="3" spans="1:22">
      <c r="A3" s="32" t="s">
        <v>286</v>
      </c>
      <c r="B3" s="32" t="s">
        <v>289</v>
      </c>
      <c r="C3" s="25"/>
      <c r="D3" s="3">
        <v>1</v>
      </c>
      <c r="E3" s="10" t="s">
        <v>242</v>
      </c>
      <c r="F3">
        <v>1</v>
      </c>
      <c r="G3">
        <v>1</v>
      </c>
      <c r="H3" t="s">
        <v>1443</v>
      </c>
      <c r="I3" t="s">
        <v>219</v>
      </c>
      <c r="J3">
        <v>1</v>
      </c>
      <c r="K3">
        <v>1</v>
      </c>
      <c r="L3">
        <v>1</v>
      </c>
      <c r="N3" t="s">
        <v>241</v>
      </c>
      <c r="P3" s="32" t="s">
        <v>289</v>
      </c>
      <c r="S3" t="s">
        <v>9</v>
      </c>
      <c r="T3" s="33"/>
      <c r="U3" s="22" t="s">
        <v>279</v>
      </c>
      <c r="V3" s="33" t="s">
        <v>221</v>
      </c>
    </row>
    <row r="4" spans="1:22">
      <c r="A4" s="24" t="s">
        <v>287</v>
      </c>
      <c r="B4" s="24" t="s">
        <v>290</v>
      </c>
      <c r="C4" s="25"/>
      <c r="D4" s="3">
        <v>1</v>
      </c>
      <c r="E4" s="10" t="s">
        <v>242</v>
      </c>
      <c r="F4">
        <v>1</v>
      </c>
      <c r="G4">
        <f t="shared" si="0"/>
        <v>1</v>
      </c>
      <c r="H4" t="s">
        <v>1444</v>
      </c>
      <c r="I4" t="s">
        <v>219</v>
      </c>
      <c r="J4">
        <f t="shared" ref="J4" si="1">G4</f>
        <v>1</v>
      </c>
      <c r="K4">
        <v>1</v>
      </c>
      <c r="L4">
        <v>1</v>
      </c>
      <c r="N4" t="s">
        <v>241</v>
      </c>
      <c r="P4" s="24" t="s">
        <v>290</v>
      </c>
      <c r="S4" t="s">
        <v>9</v>
      </c>
      <c r="T4" s="23"/>
      <c r="U4" s="23" t="s">
        <v>281</v>
      </c>
      <c r="V4" s="33" t="s">
        <v>221</v>
      </c>
    </row>
    <row r="5" spans="1:2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</sheetData>
  <conditionalFormatting sqref="D1:R1">
    <cfRule type="cellIs" dxfId="205" priority="1" operator="equal">
      <formula>"Elec"</formula>
    </cfRule>
    <cfRule type="cellIs" dxfId="204" priority="2" operator="equal">
      <formula>"Mech"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56AB-B66E-4DD3-85BC-C2419531DA82}">
  <sheetPr>
    <tabColor rgb="FF00B050"/>
  </sheetPr>
  <dimension ref="A1:V9"/>
  <sheetViews>
    <sheetView topLeftCell="N1" workbookViewId="0">
      <selection activeCell="U2" sqref="U2"/>
    </sheetView>
  </sheetViews>
  <sheetFormatPr defaultColWidth="9.140625" defaultRowHeight="15"/>
  <cols>
    <col min="1" max="1" width="23.7109375" customWidth="1"/>
    <col min="2" max="2" width="19.85546875" bestFit="1" customWidth="1"/>
    <col min="3" max="3" width="10.42578125" customWidth="1"/>
    <col min="4" max="4" width="6.28515625" bestFit="1" customWidth="1"/>
    <col min="5" max="5" width="6.7109375" bestFit="1" customWidth="1"/>
    <col min="6" max="6" width="9.85546875" customWidth="1"/>
    <col min="7" max="7" width="14.140625" bestFit="1" customWidth="1"/>
    <col min="8" max="8" width="18.42578125" bestFit="1" customWidth="1"/>
    <col min="9" max="9" width="7.28515625" bestFit="1" customWidth="1"/>
    <col min="10" max="10" width="9.28515625" bestFit="1" customWidth="1"/>
    <col min="11" max="11" width="6.5703125" bestFit="1" customWidth="1"/>
    <col min="12" max="12" width="6.85546875" bestFit="1" customWidth="1"/>
    <col min="13" max="13" width="6" bestFit="1" customWidth="1"/>
    <col min="14" max="14" width="9.28515625" bestFit="1" customWidth="1"/>
    <col min="15" max="15" width="5.28515625" customWidth="1"/>
    <col min="16" max="16" width="19.85546875" customWidth="1"/>
    <col min="17" max="17" width="4.5703125" customWidth="1"/>
    <col min="18" max="18" width="5" customWidth="1"/>
    <col min="19" max="19" width="11.5703125" bestFit="1" customWidth="1"/>
    <col min="20" max="20" width="29.85546875" customWidth="1"/>
    <col min="21" max="21" width="45.28515625" bestFit="1" customWidth="1"/>
    <col min="22" max="22" width="5.7109375" bestFit="1" customWidth="1"/>
    <col min="24" max="24" width="45.85546875" customWidth="1"/>
  </cols>
  <sheetData>
    <row r="1" spans="1:22" ht="45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 s="5" customFormat="1">
      <c r="A2" s="35" t="s">
        <v>264</v>
      </c>
      <c r="B2" s="35" t="s">
        <v>267</v>
      </c>
      <c r="C2" s="63"/>
      <c r="D2" s="63">
        <v>1</v>
      </c>
      <c r="E2" s="122" t="s">
        <v>242</v>
      </c>
      <c r="F2" s="5">
        <v>1</v>
      </c>
      <c r="G2" s="5">
        <f t="shared" ref="G2" si="0" xml:space="preserve"> D2*F2</f>
        <v>1</v>
      </c>
      <c r="H2" s="5" t="s">
        <v>270</v>
      </c>
      <c r="I2" s="5" t="s">
        <v>219</v>
      </c>
      <c r="J2" s="5">
        <f>G2</f>
        <v>1</v>
      </c>
      <c r="K2" s="5">
        <v>1</v>
      </c>
      <c r="L2" s="5">
        <v>1</v>
      </c>
      <c r="N2" s="5" t="s">
        <v>241</v>
      </c>
      <c r="P2" s="35" t="s">
        <v>267</v>
      </c>
      <c r="T2" s="55"/>
      <c r="U2" s="206" t="s">
        <v>341</v>
      </c>
      <c r="V2" s="55" t="s">
        <v>221</v>
      </c>
    </row>
    <row r="3" spans="1:22" s="5" customFormat="1">
      <c r="A3" s="35" t="s">
        <v>265</v>
      </c>
      <c r="B3" s="35" t="s">
        <v>268</v>
      </c>
      <c r="C3" s="37"/>
      <c r="D3" s="63">
        <v>1</v>
      </c>
      <c r="E3" s="122" t="s">
        <v>242</v>
      </c>
      <c r="F3" s="5">
        <v>1</v>
      </c>
      <c r="G3" s="5">
        <v>1</v>
      </c>
      <c r="H3" s="5" t="s">
        <v>271</v>
      </c>
      <c r="I3" s="5" t="s">
        <v>219</v>
      </c>
      <c r="J3" s="5">
        <v>1</v>
      </c>
      <c r="K3" s="5">
        <v>1</v>
      </c>
      <c r="L3" s="5">
        <v>1</v>
      </c>
      <c r="N3" s="5" t="s">
        <v>241</v>
      </c>
      <c r="P3" s="35" t="s">
        <v>268</v>
      </c>
      <c r="T3" s="55"/>
      <c r="U3" s="39" t="s">
        <v>283</v>
      </c>
      <c r="V3" s="55" t="s">
        <v>221</v>
      </c>
    </row>
    <row r="4" spans="1:22" s="5" customFormat="1">
      <c r="A4" s="35" t="s">
        <v>266</v>
      </c>
      <c r="B4" s="35" t="s">
        <v>269</v>
      </c>
      <c r="C4" s="63"/>
      <c r="D4" s="5">
        <v>0.74</v>
      </c>
      <c r="E4" s="122" t="s">
        <v>273</v>
      </c>
      <c r="F4" s="5">
        <v>1</v>
      </c>
      <c r="G4" s="5">
        <f t="shared" ref="G4" si="1" xml:space="preserve"> D4*F4</f>
        <v>0.74</v>
      </c>
      <c r="H4" s="5" t="s">
        <v>272</v>
      </c>
      <c r="I4" s="5" t="s">
        <v>219</v>
      </c>
      <c r="J4" s="5">
        <f>G4</f>
        <v>0.74</v>
      </c>
      <c r="K4" s="5">
        <v>0.52900000000000003</v>
      </c>
      <c r="L4" s="5">
        <v>1.23</v>
      </c>
      <c r="N4" s="5" t="s">
        <v>218</v>
      </c>
      <c r="P4" s="35" t="s">
        <v>269</v>
      </c>
      <c r="T4" s="55" t="s">
        <v>263</v>
      </c>
      <c r="U4" s="206" t="s">
        <v>282</v>
      </c>
      <c r="V4" s="55" t="s">
        <v>221</v>
      </c>
    </row>
    <row r="5" spans="1:2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9" spans="1:22">
      <c r="T9" s="5"/>
    </row>
  </sheetData>
  <conditionalFormatting sqref="D1:R1">
    <cfRule type="cellIs" dxfId="193" priority="1" operator="equal">
      <formula>"Elec"</formula>
    </cfRule>
    <cfRule type="cellIs" dxfId="192" priority="2" operator="equal">
      <formula>"Mech"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9214-7C89-43A7-9AF2-748A7F5F3364}">
  <sheetPr>
    <tabColor rgb="FF00B050"/>
  </sheetPr>
  <dimension ref="A1:V4"/>
  <sheetViews>
    <sheetView topLeftCell="H1" workbookViewId="0">
      <selection activeCell="T7" sqref="T7"/>
    </sheetView>
  </sheetViews>
  <sheetFormatPr defaultColWidth="9.140625" defaultRowHeight="15"/>
  <cols>
    <col min="1" max="1" width="25.28515625" customWidth="1"/>
    <col min="2" max="2" width="19.85546875" bestFit="1" customWidth="1"/>
    <col min="3" max="3" width="10.42578125" customWidth="1"/>
    <col min="4" max="4" width="6.28515625" bestFit="1" customWidth="1"/>
    <col min="5" max="5" width="6.7109375" bestFit="1" customWidth="1"/>
    <col min="6" max="6" width="9.85546875" customWidth="1"/>
    <col min="7" max="7" width="14.140625" bestFit="1" customWidth="1"/>
    <col min="8" max="8" width="18.42578125" bestFit="1" customWidth="1"/>
    <col min="9" max="9" width="7.28515625" bestFit="1" customWidth="1"/>
    <col min="10" max="10" width="9.28515625" bestFit="1" customWidth="1"/>
    <col min="11" max="11" width="6.5703125" bestFit="1" customWidth="1"/>
    <col min="12" max="12" width="6.85546875" bestFit="1" customWidth="1"/>
    <col min="13" max="13" width="6" bestFit="1" customWidth="1"/>
    <col min="14" max="14" width="9.28515625" bestFit="1" customWidth="1"/>
    <col min="15" max="15" width="5.28515625" customWidth="1"/>
    <col min="16" max="16" width="21.7109375" customWidth="1"/>
    <col min="17" max="17" width="4.5703125" customWidth="1"/>
    <col min="18" max="18" width="5" customWidth="1"/>
    <col min="19" max="19" width="11.5703125" bestFit="1" customWidth="1"/>
    <col min="20" max="20" width="49.42578125" customWidth="1"/>
    <col min="21" max="21" width="45.28515625" bestFit="1" customWidth="1"/>
    <col min="22" max="22" width="5.7109375" bestFit="1" customWidth="1"/>
  </cols>
  <sheetData>
    <row r="1" spans="1:22" ht="45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>
      <c r="A2" s="16" t="s">
        <v>772</v>
      </c>
      <c r="B2" s="3" t="s">
        <v>774</v>
      </c>
      <c r="C2" s="3"/>
      <c r="D2" s="3">
        <v>1.006</v>
      </c>
      <c r="E2" s="10" t="s">
        <v>242</v>
      </c>
      <c r="F2">
        <v>1</v>
      </c>
      <c r="G2">
        <f t="shared" ref="G2:G3" si="0" xml:space="preserve"> D2*F2</f>
        <v>1.006</v>
      </c>
      <c r="H2" t="s">
        <v>274</v>
      </c>
      <c r="I2" t="s">
        <v>219</v>
      </c>
      <c r="J2">
        <f>G2</f>
        <v>1.006</v>
      </c>
      <c r="K2">
        <v>1.006</v>
      </c>
      <c r="L2">
        <f xml:space="preserve"> 1.006*1.1</f>
        <v>1.1066</v>
      </c>
      <c r="N2" t="s">
        <v>218</v>
      </c>
      <c r="P2" s="3" t="s">
        <v>774</v>
      </c>
      <c r="S2" t="s">
        <v>9</v>
      </c>
      <c r="T2" t="s">
        <v>728</v>
      </c>
      <c r="U2" s="23" t="s">
        <v>227</v>
      </c>
      <c r="V2" t="s">
        <v>221</v>
      </c>
    </row>
    <row r="3" spans="1:22">
      <c r="A3" s="20" t="s">
        <v>773</v>
      </c>
      <c r="B3" s="3" t="s">
        <v>775</v>
      </c>
      <c r="C3" s="3"/>
      <c r="D3" s="3">
        <v>1.006</v>
      </c>
      <c r="E3" s="10" t="s">
        <v>242</v>
      </c>
      <c r="F3">
        <v>1</v>
      </c>
      <c r="G3">
        <f t="shared" si="0"/>
        <v>1.006</v>
      </c>
      <c r="H3" t="s">
        <v>275</v>
      </c>
      <c r="I3" t="s">
        <v>219</v>
      </c>
      <c r="J3">
        <f>G3</f>
        <v>1.006</v>
      </c>
      <c r="K3">
        <v>1.006</v>
      </c>
      <c r="L3">
        <f xml:space="preserve"> 1.006*1.1</f>
        <v>1.1066</v>
      </c>
      <c r="N3" t="s">
        <v>218</v>
      </c>
      <c r="P3" s="3" t="s">
        <v>775</v>
      </c>
      <c r="S3" t="s">
        <v>9</v>
      </c>
      <c r="T3" t="s">
        <v>728</v>
      </c>
      <c r="U3" s="23" t="s">
        <v>240</v>
      </c>
      <c r="V3" t="s">
        <v>221</v>
      </c>
    </row>
    <row r="4" spans="1:2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</sheetData>
  <conditionalFormatting sqref="D1:R1">
    <cfRule type="cellIs" dxfId="166" priority="1" operator="equal">
      <formula>"Elec"</formula>
    </cfRule>
    <cfRule type="cellIs" dxfId="165" priority="2" operator="equal">
      <formula>"Mech"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1D1C7-E9E4-4732-9AA3-501126FFB19B}">
  <sheetPr>
    <tabColor rgb="FF00B050"/>
  </sheetPr>
  <dimension ref="A1:V4"/>
  <sheetViews>
    <sheetView workbookViewId="0">
      <selection activeCell="P9" sqref="P9"/>
    </sheetView>
  </sheetViews>
  <sheetFormatPr defaultColWidth="9.140625" defaultRowHeight="15"/>
  <cols>
    <col min="1" max="1" width="20.7109375" customWidth="1"/>
    <col min="2" max="2" width="19.85546875" bestFit="1" customWidth="1"/>
    <col min="3" max="3" width="10.42578125" customWidth="1"/>
    <col min="4" max="4" width="6.28515625" bestFit="1" customWidth="1"/>
    <col min="5" max="5" width="6.7109375" bestFit="1" customWidth="1"/>
    <col min="6" max="6" width="9.85546875" customWidth="1"/>
    <col min="7" max="7" width="14.140625" bestFit="1" customWidth="1"/>
    <col min="8" max="8" width="27.28515625" customWidth="1"/>
    <col min="9" max="9" width="7.28515625" bestFit="1" customWidth="1"/>
    <col min="10" max="10" width="9.28515625" bestFit="1" customWidth="1"/>
    <col min="11" max="11" width="6.5703125" bestFit="1" customWidth="1"/>
    <col min="12" max="12" width="6.85546875" bestFit="1" customWidth="1"/>
    <col min="13" max="13" width="6" bestFit="1" customWidth="1"/>
    <col min="14" max="14" width="9.28515625" bestFit="1" customWidth="1"/>
    <col min="15" max="15" width="5.28515625" customWidth="1"/>
    <col min="16" max="16" width="21.7109375" customWidth="1"/>
    <col min="17" max="17" width="4.5703125" customWidth="1"/>
    <col min="18" max="18" width="5" customWidth="1"/>
    <col min="19" max="19" width="11.5703125" bestFit="1" customWidth="1"/>
    <col min="20" max="20" width="53" customWidth="1"/>
    <col min="21" max="21" width="45.28515625" bestFit="1" customWidth="1"/>
    <col min="22" max="22" width="5.7109375" bestFit="1" customWidth="1"/>
  </cols>
  <sheetData>
    <row r="1" spans="1:22" ht="45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>
      <c r="A2" s="16" t="s">
        <v>722</v>
      </c>
      <c r="B2" s="16" t="s">
        <v>724</v>
      </c>
      <c r="C2" s="3"/>
      <c r="D2" s="3">
        <v>1.006</v>
      </c>
      <c r="E2" s="10" t="s">
        <v>242</v>
      </c>
      <c r="F2">
        <v>1</v>
      </c>
      <c r="G2">
        <f t="shared" ref="G2:G3" si="0" xml:space="preserve"> D2*F2</f>
        <v>1.006</v>
      </c>
      <c r="H2" t="s">
        <v>726</v>
      </c>
      <c r="I2" t="s">
        <v>219</v>
      </c>
      <c r="J2">
        <f>G2</f>
        <v>1.006</v>
      </c>
      <c r="K2">
        <v>1.006</v>
      </c>
      <c r="L2">
        <f xml:space="preserve"> 1.006*1.1</f>
        <v>1.1066</v>
      </c>
      <c r="N2" t="s">
        <v>218</v>
      </c>
      <c r="P2" s="16" t="s">
        <v>724</v>
      </c>
      <c r="S2" t="s">
        <v>9</v>
      </c>
      <c r="T2" t="s">
        <v>728</v>
      </c>
      <c r="U2" s="46" t="s">
        <v>721</v>
      </c>
      <c r="V2" t="s">
        <v>221</v>
      </c>
    </row>
    <row r="3" spans="1:22">
      <c r="A3" s="20" t="s">
        <v>723</v>
      </c>
      <c r="B3" s="20" t="s">
        <v>725</v>
      </c>
      <c r="C3" s="3"/>
      <c r="D3" s="3">
        <v>1.006</v>
      </c>
      <c r="E3" s="10" t="s">
        <v>242</v>
      </c>
      <c r="F3">
        <v>1</v>
      </c>
      <c r="G3">
        <f t="shared" si="0"/>
        <v>1.006</v>
      </c>
      <c r="H3" t="s">
        <v>727</v>
      </c>
      <c r="I3" t="s">
        <v>219</v>
      </c>
      <c r="J3">
        <f>G3</f>
        <v>1.006</v>
      </c>
      <c r="K3">
        <v>1.006</v>
      </c>
      <c r="L3">
        <f xml:space="preserve"> 1.006*1.1</f>
        <v>1.1066</v>
      </c>
      <c r="N3" t="s">
        <v>218</v>
      </c>
      <c r="P3" s="20" t="s">
        <v>725</v>
      </c>
      <c r="S3" t="s">
        <v>9</v>
      </c>
      <c r="T3" t="s">
        <v>728</v>
      </c>
      <c r="U3" s="23" t="s">
        <v>240</v>
      </c>
      <c r="V3" t="s">
        <v>221</v>
      </c>
    </row>
    <row r="4" spans="1:2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</sheetData>
  <conditionalFormatting sqref="D1:R1">
    <cfRule type="cellIs" dxfId="154" priority="1" operator="equal">
      <formula>"Elec"</formula>
    </cfRule>
    <cfRule type="cellIs" dxfId="153" priority="2" operator="equal">
      <formula>"Mech"</formula>
    </cfRule>
  </conditionalFormatting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71FD8-1B40-4DEB-AAC9-25E181CE8BA1}">
  <sheetPr>
    <tabColor rgb="FF00B050"/>
  </sheetPr>
  <dimension ref="A1:V4"/>
  <sheetViews>
    <sheetView topLeftCell="F1" workbookViewId="0">
      <selection activeCell="T7" sqref="T7"/>
    </sheetView>
  </sheetViews>
  <sheetFormatPr defaultColWidth="9.140625" defaultRowHeight="15"/>
  <cols>
    <col min="1" max="1" width="20.7109375" customWidth="1"/>
    <col min="2" max="2" width="19.85546875" bestFit="1" customWidth="1"/>
    <col min="3" max="3" width="10.42578125" customWidth="1"/>
    <col min="4" max="4" width="6.28515625" bestFit="1" customWidth="1"/>
    <col min="5" max="5" width="6.7109375" bestFit="1" customWidth="1"/>
    <col min="6" max="6" width="9.85546875" customWidth="1"/>
    <col min="7" max="7" width="14.140625" bestFit="1" customWidth="1"/>
    <col min="8" max="8" width="46.140625" customWidth="1"/>
    <col min="9" max="9" width="7.28515625" bestFit="1" customWidth="1"/>
    <col min="10" max="10" width="9.28515625" bestFit="1" customWidth="1"/>
    <col min="11" max="11" width="6.5703125" bestFit="1" customWidth="1"/>
    <col min="12" max="12" width="6.85546875" bestFit="1" customWidth="1"/>
    <col min="13" max="13" width="6" bestFit="1" customWidth="1"/>
    <col min="14" max="14" width="9.28515625" bestFit="1" customWidth="1"/>
    <col min="15" max="15" width="5.28515625" customWidth="1"/>
    <col min="16" max="16" width="21.7109375" customWidth="1"/>
    <col min="17" max="17" width="4.5703125" customWidth="1"/>
    <col min="18" max="18" width="5" customWidth="1"/>
    <col min="19" max="19" width="11.5703125" bestFit="1" customWidth="1"/>
    <col min="20" max="20" width="53" customWidth="1"/>
    <col min="21" max="21" width="45.28515625" bestFit="1" customWidth="1"/>
    <col min="22" max="22" width="5.7109375" bestFit="1" customWidth="1"/>
  </cols>
  <sheetData>
    <row r="1" spans="1:22" ht="45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>
      <c r="A2" s="16" t="s">
        <v>731</v>
      </c>
      <c r="B2" s="16" t="s">
        <v>734</v>
      </c>
      <c r="C2" s="3"/>
      <c r="D2" s="3">
        <v>1.006</v>
      </c>
      <c r="E2" s="10" t="s">
        <v>242</v>
      </c>
      <c r="F2">
        <v>1</v>
      </c>
      <c r="G2">
        <f t="shared" ref="G2:G3" si="0" xml:space="preserve"> D2*F2</f>
        <v>1.006</v>
      </c>
      <c r="H2" t="s">
        <v>763</v>
      </c>
      <c r="I2" t="s">
        <v>219</v>
      </c>
      <c r="J2">
        <f>G2</f>
        <v>1.006</v>
      </c>
      <c r="K2">
        <v>1.006</v>
      </c>
      <c r="L2">
        <f xml:space="preserve"> 1.006*1.1</f>
        <v>1.1066</v>
      </c>
      <c r="N2" t="s">
        <v>218</v>
      </c>
      <c r="P2" s="16" t="s">
        <v>734</v>
      </c>
      <c r="S2" t="s">
        <v>9</v>
      </c>
      <c r="T2" t="s">
        <v>728</v>
      </c>
      <c r="U2" s="22" t="s">
        <v>762</v>
      </c>
      <c r="V2" t="s">
        <v>221</v>
      </c>
    </row>
    <row r="3" spans="1:22">
      <c r="A3" s="20" t="s">
        <v>732</v>
      </c>
      <c r="B3" s="20" t="s">
        <v>733</v>
      </c>
      <c r="C3" s="3"/>
      <c r="D3" s="3">
        <v>1.006</v>
      </c>
      <c r="E3" s="10" t="s">
        <v>242</v>
      </c>
      <c r="F3">
        <v>1</v>
      </c>
      <c r="G3">
        <f t="shared" si="0"/>
        <v>1.006</v>
      </c>
      <c r="H3" t="s">
        <v>764</v>
      </c>
      <c r="I3" t="s">
        <v>219</v>
      </c>
      <c r="J3">
        <f>G3</f>
        <v>1.006</v>
      </c>
      <c r="K3">
        <v>1.006</v>
      </c>
      <c r="L3">
        <f xml:space="preserve"> 1.006*1.1</f>
        <v>1.1066</v>
      </c>
      <c r="N3" t="s">
        <v>218</v>
      </c>
      <c r="P3" s="20" t="s">
        <v>733</v>
      </c>
      <c r="S3" t="s">
        <v>9</v>
      </c>
      <c r="T3" t="s">
        <v>728</v>
      </c>
      <c r="U3" s="23" t="s">
        <v>240</v>
      </c>
      <c r="V3" t="s">
        <v>221</v>
      </c>
    </row>
    <row r="4" spans="1:2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</sheetData>
  <conditionalFormatting sqref="D1:R1">
    <cfRule type="cellIs" dxfId="143" priority="1" operator="equal">
      <formula>"Elec"</formula>
    </cfRule>
    <cfRule type="cellIs" dxfId="142" priority="2" operator="equal">
      <formula>"Mech"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EB68-8C5C-4FD0-A5AE-F94A9AD28DAF}">
  <sheetPr>
    <tabColor rgb="FF00B050"/>
  </sheetPr>
  <dimension ref="A1:V4"/>
  <sheetViews>
    <sheetView topLeftCell="B1" workbookViewId="0">
      <selection activeCell="T8" sqref="T8"/>
    </sheetView>
  </sheetViews>
  <sheetFormatPr defaultColWidth="9.140625" defaultRowHeight="15"/>
  <cols>
    <col min="1" max="1" width="20.7109375" customWidth="1"/>
    <col min="2" max="2" width="19.85546875" bestFit="1" customWidth="1"/>
    <col min="3" max="3" width="10.42578125" customWidth="1"/>
    <col min="4" max="4" width="6.28515625" bestFit="1" customWidth="1"/>
    <col min="5" max="5" width="6.7109375" bestFit="1" customWidth="1"/>
    <col min="6" max="6" width="9.85546875" customWidth="1"/>
    <col min="7" max="7" width="14.140625" bestFit="1" customWidth="1"/>
    <col min="8" max="8" width="46.140625" customWidth="1"/>
    <col min="9" max="9" width="7.28515625" bestFit="1" customWidth="1"/>
    <col min="10" max="10" width="9.28515625" bestFit="1" customWidth="1"/>
    <col min="11" max="11" width="6.5703125" bestFit="1" customWidth="1"/>
    <col min="12" max="12" width="6.85546875" bestFit="1" customWidth="1"/>
    <col min="13" max="13" width="6" bestFit="1" customWidth="1"/>
    <col min="14" max="14" width="9.28515625" bestFit="1" customWidth="1"/>
    <col min="15" max="15" width="5.28515625" customWidth="1"/>
    <col min="16" max="16" width="21.7109375" customWidth="1"/>
    <col min="17" max="17" width="4.5703125" customWidth="1"/>
    <col min="18" max="18" width="5" customWidth="1"/>
    <col min="19" max="19" width="11.5703125" bestFit="1" customWidth="1"/>
    <col min="20" max="20" width="53" customWidth="1"/>
    <col min="21" max="21" width="45.28515625" bestFit="1" customWidth="1"/>
    <col min="22" max="22" width="5.7109375" bestFit="1" customWidth="1"/>
  </cols>
  <sheetData>
    <row r="1" spans="1:22" ht="45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>
      <c r="A2" s="16" t="s">
        <v>765</v>
      </c>
      <c r="B2" s="16" t="s">
        <v>766</v>
      </c>
      <c r="C2" s="3"/>
      <c r="D2" s="3">
        <v>1.006</v>
      </c>
      <c r="E2" s="10" t="s">
        <v>242</v>
      </c>
      <c r="F2">
        <v>1</v>
      </c>
      <c r="G2">
        <f t="shared" ref="G2:G3" si="0" xml:space="preserve"> D2*F2</f>
        <v>1.006</v>
      </c>
      <c r="H2" t="s">
        <v>770</v>
      </c>
      <c r="I2" t="s">
        <v>219</v>
      </c>
      <c r="J2">
        <f>G2</f>
        <v>1.006</v>
      </c>
      <c r="K2">
        <v>1.006</v>
      </c>
      <c r="L2">
        <f xml:space="preserve"> 1.006*1.1</f>
        <v>1.1066</v>
      </c>
      <c r="N2" t="s">
        <v>218</v>
      </c>
      <c r="P2" s="16" t="s">
        <v>766</v>
      </c>
      <c r="S2" t="s">
        <v>9</v>
      </c>
      <c r="T2" t="s">
        <v>728</v>
      </c>
      <c r="U2" s="45" t="s">
        <v>735</v>
      </c>
      <c r="V2" t="s">
        <v>221</v>
      </c>
    </row>
    <row r="3" spans="1:22">
      <c r="A3" s="20" t="s">
        <v>767</v>
      </c>
      <c r="B3" s="20" t="s">
        <v>768</v>
      </c>
      <c r="C3" s="3"/>
      <c r="D3" s="3">
        <v>1.006</v>
      </c>
      <c r="E3" s="10" t="s">
        <v>242</v>
      </c>
      <c r="F3">
        <v>1</v>
      </c>
      <c r="G3">
        <f t="shared" si="0"/>
        <v>1.006</v>
      </c>
      <c r="H3" t="s">
        <v>771</v>
      </c>
      <c r="I3" t="s">
        <v>219</v>
      </c>
      <c r="J3">
        <f>G3</f>
        <v>1.006</v>
      </c>
      <c r="K3">
        <v>1.006</v>
      </c>
      <c r="L3">
        <f xml:space="preserve"> 1.006*1.1</f>
        <v>1.1066</v>
      </c>
      <c r="N3" t="s">
        <v>218</v>
      </c>
      <c r="P3" s="20" t="s">
        <v>768</v>
      </c>
      <c r="S3" t="s">
        <v>9</v>
      </c>
      <c r="T3" t="s">
        <v>728</v>
      </c>
      <c r="U3" s="23" t="s">
        <v>240</v>
      </c>
      <c r="V3" t="s">
        <v>221</v>
      </c>
    </row>
    <row r="4" spans="1:2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</sheetData>
  <conditionalFormatting sqref="D1:R1">
    <cfRule type="cellIs" dxfId="132" priority="1" operator="equal">
      <formula>"Elec"</formula>
    </cfRule>
    <cfRule type="cellIs" dxfId="131" priority="2" operator="equal">
      <formula>"Mech"</formula>
    </cfRule>
  </conditionalFormatting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BEB51-55F3-47DF-BE3F-E496408D8CCE}">
  <sheetPr>
    <tabColor rgb="FF00B050"/>
  </sheetPr>
  <dimension ref="A1:V4"/>
  <sheetViews>
    <sheetView zoomScale="87" workbookViewId="0">
      <selection activeCell="T7" sqref="T7"/>
    </sheetView>
  </sheetViews>
  <sheetFormatPr defaultColWidth="9.140625" defaultRowHeight="15"/>
  <cols>
    <col min="1" max="1" width="20.7109375" customWidth="1"/>
    <col min="2" max="2" width="19.85546875" bestFit="1" customWidth="1"/>
    <col min="3" max="3" width="10.42578125" customWidth="1"/>
    <col min="4" max="4" width="6.28515625" bestFit="1" customWidth="1"/>
    <col min="5" max="5" width="6.7109375" bestFit="1" customWidth="1"/>
    <col min="6" max="6" width="9.85546875" customWidth="1"/>
    <col min="7" max="7" width="14.140625" bestFit="1" customWidth="1"/>
    <col min="8" max="8" width="46.140625" customWidth="1"/>
    <col min="9" max="9" width="7.28515625" bestFit="1" customWidth="1"/>
    <col min="10" max="10" width="9.28515625" bestFit="1" customWidth="1"/>
    <col min="11" max="11" width="6.5703125" bestFit="1" customWidth="1"/>
    <col min="12" max="12" width="6.85546875" bestFit="1" customWidth="1"/>
    <col min="13" max="13" width="6" bestFit="1" customWidth="1"/>
    <col min="14" max="14" width="9.28515625" bestFit="1" customWidth="1"/>
    <col min="15" max="15" width="5.28515625" customWidth="1"/>
    <col min="16" max="16" width="21.7109375" customWidth="1"/>
    <col min="17" max="17" width="4.5703125" customWidth="1"/>
    <col min="18" max="18" width="5" customWidth="1"/>
    <col min="19" max="19" width="11.5703125" bestFit="1" customWidth="1"/>
    <col min="20" max="20" width="53" customWidth="1"/>
    <col min="21" max="21" width="45.28515625" bestFit="1" customWidth="1"/>
    <col min="22" max="22" width="5.7109375" bestFit="1" customWidth="1"/>
  </cols>
  <sheetData>
    <row r="1" spans="1:22" ht="45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>
      <c r="A2" s="16" t="s">
        <v>778</v>
      </c>
      <c r="B2" s="16" t="s">
        <v>780</v>
      </c>
      <c r="C2" s="3"/>
      <c r="D2" s="3">
        <v>1.024</v>
      </c>
      <c r="E2" s="10" t="s">
        <v>242</v>
      </c>
      <c r="F2">
        <v>1</v>
      </c>
      <c r="G2">
        <f t="shared" ref="G2:G3" si="0">D2</f>
        <v>1.024</v>
      </c>
      <c r="H2" t="s">
        <v>787</v>
      </c>
      <c r="I2" t="s">
        <v>219</v>
      </c>
      <c r="J2">
        <f>G2</f>
        <v>1.024</v>
      </c>
      <c r="K2">
        <v>1.024</v>
      </c>
      <c r="L2">
        <f xml:space="preserve"> J2*1.1</f>
        <v>1.1264000000000001</v>
      </c>
      <c r="N2" t="s">
        <v>218</v>
      </c>
      <c r="P2" s="16" t="s">
        <v>780</v>
      </c>
      <c r="S2" t="s">
        <v>9</v>
      </c>
      <c r="T2" t="s">
        <v>782</v>
      </c>
      <c r="U2" s="45" t="s">
        <v>784</v>
      </c>
      <c r="V2" t="s">
        <v>221</v>
      </c>
    </row>
    <row r="3" spans="1:22">
      <c r="A3" s="20" t="s">
        <v>779</v>
      </c>
      <c r="B3" s="20" t="s">
        <v>781</v>
      </c>
      <c r="C3" s="3"/>
      <c r="D3" s="3">
        <v>1.024</v>
      </c>
      <c r="E3" s="10" t="s">
        <v>242</v>
      </c>
      <c r="F3">
        <v>1</v>
      </c>
      <c r="G3">
        <f t="shared" si="0"/>
        <v>1.024</v>
      </c>
      <c r="H3" t="s">
        <v>788</v>
      </c>
      <c r="I3" t="s">
        <v>219</v>
      </c>
      <c r="J3">
        <f>G3</f>
        <v>1.024</v>
      </c>
      <c r="K3">
        <v>1.024</v>
      </c>
      <c r="L3">
        <f xml:space="preserve"> J3*1.1</f>
        <v>1.1264000000000001</v>
      </c>
      <c r="N3" t="s">
        <v>218</v>
      </c>
      <c r="P3" s="20" t="s">
        <v>781</v>
      </c>
      <c r="S3" t="s">
        <v>9</v>
      </c>
      <c r="T3" t="s">
        <v>782</v>
      </c>
      <c r="U3" s="45" t="s">
        <v>783</v>
      </c>
      <c r="V3" t="s">
        <v>221</v>
      </c>
    </row>
    <row r="4" spans="1:2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</sheetData>
  <conditionalFormatting sqref="D1:R1">
    <cfRule type="cellIs" dxfId="121" priority="1" operator="equal">
      <formula>"Elec"</formula>
    </cfRule>
    <cfRule type="cellIs" dxfId="120" priority="2" operator="equal">
      <formula>"Mech"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13D3-423D-42A4-8E90-613E5A13E2BD}">
  <sheetPr>
    <tabColor theme="4" tint="-0.249977111117893"/>
  </sheetPr>
  <dimension ref="A1:AE71"/>
  <sheetViews>
    <sheetView topLeftCell="F31" zoomScale="90" zoomScaleNormal="90" workbookViewId="0">
      <selection activeCell="M69" sqref="M69"/>
    </sheetView>
  </sheetViews>
  <sheetFormatPr defaultColWidth="9.140625" defaultRowHeight="15"/>
  <cols>
    <col min="1" max="1" width="17.28515625" style="56" bestFit="1" customWidth="1"/>
    <col min="2" max="3" width="23.85546875" style="56" customWidth="1"/>
    <col min="4" max="4" width="34.28515625" style="56" customWidth="1"/>
    <col min="5" max="5" width="47.140625" style="43" customWidth="1"/>
    <col min="6" max="6" width="67.140625" style="56" customWidth="1"/>
    <col min="7" max="7" width="35.7109375" style="56" customWidth="1"/>
    <col min="8" max="8" width="8" style="56" bestFit="1" customWidth="1"/>
    <col min="9" max="9" width="10.5703125" style="56" bestFit="1" customWidth="1"/>
    <col min="10" max="10" width="17.5703125" style="115" customWidth="1"/>
    <col min="11" max="11" width="15" style="56" customWidth="1"/>
    <col min="12" max="12" width="17.7109375" style="56" bestFit="1" customWidth="1"/>
    <col min="13" max="13" width="11.85546875" style="56" customWidth="1"/>
    <col min="14" max="14" width="11.28515625" style="56" customWidth="1"/>
    <col min="15" max="15" width="53.140625" style="56" customWidth="1"/>
    <col min="16" max="16" width="47.42578125" style="56" customWidth="1"/>
    <col min="17" max="17" width="25.7109375" style="56" customWidth="1"/>
    <col min="18" max="18" width="12.7109375" style="115" customWidth="1"/>
    <col min="19" max="19" width="15" style="56" customWidth="1"/>
    <col min="20" max="21" width="15.42578125" style="56" customWidth="1"/>
    <col min="22" max="22" width="13.5703125" style="56" bestFit="1" customWidth="1"/>
    <col min="23" max="23" width="13.42578125" style="56" bestFit="1" customWidth="1"/>
    <col min="24" max="24" width="13.42578125" style="56" customWidth="1"/>
    <col min="25" max="25" width="29" style="56" customWidth="1"/>
    <col min="26" max="26" width="86.28515625" style="56" customWidth="1"/>
    <col min="27" max="27" width="35.5703125" style="115" customWidth="1"/>
    <col min="28" max="28" width="15.28515625" style="115" customWidth="1"/>
    <col min="29" max="29" width="21" style="115" customWidth="1"/>
    <col min="30" max="30" width="149.140625" style="56" customWidth="1"/>
    <col min="31" max="31" width="179.140625" style="56" customWidth="1"/>
    <col min="32" max="16384" width="9.140625" style="56"/>
  </cols>
  <sheetData>
    <row r="1" spans="1:30" s="86" customFormat="1" ht="47.25">
      <c r="A1" s="75" t="s">
        <v>3</v>
      </c>
      <c r="B1" s="75" t="s">
        <v>591</v>
      </c>
      <c r="C1" s="75" t="s">
        <v>482</v>
      </c>
      <c r="D1" s="76" t="s">
        <v>520</v>
      </c>
      <c r="E1" s="77" t="s">
        <v>592</v>
      </c>
      <c r="F1" s="78" t="s">
        <v>208</v>
      </c>
      <c r="G1" s="79" t="s">
        <v>225</v>
      </c>
      <c r="H1" s="79" t="s">
        <v>11</v>
      </c>
      <c r="I1" s="80" t="s">
        <v>7</v>
      </c>
      <c r="J1" s="93" t="s">
        <v>582</v>
      </c>
      <c r="K1" s="80" t="s">
        <v>583</v>
      </c>
      <c r="L1" s="80" t="s">
        <v>584</v>
      </c>
      <c r="M1" s="80" t="s">
        <v>1</v>
      </c>
      <c r="N1" s="80" t="s">
        <v>967</v>
      </c>
      <c r="O1" s="80" t="s">
        <v>968</v>
      </c>
      <c r="P1" s="81" t="s">
        <v>2</v>
      </c>
      <c r="Q1" s="87" t="s">
        <v>226</v>
      </c>
      <c r="R1" s="82" t="s">
        <v>209</v>
      </c>
      <c r="S1" s="82" t="s">
        <v>210</v>
      </c>
      <c r="T1" s="82" t="s">
        <v>211</v>
      </c>
      <c r="U1" s="82" t="s">
        <v>212</v>
      </c>
      <c r="V1" s="82" t="s">
        <v>213</v>
      </c>
      <c r="W1" s="82" t="s">
        <v>214</v>
      </c>
      <c r="X1" s="82" t="s">
        <v>215</v>
      </c>
      <c r="Y1" s="83" t="s">
        <v>207</v>
      </c>
      <c r="Z1" s="84" t="s">
        <v>15</v>
      </c>
      <c r="AA1" s="91" t="s">
        <v>239</v>
      </c>
      <c r="AB1" s="91" t="s">
        <v>220</v>
      </c>
      <c r="AC1" s="91" t="s">
        <v>483</v>
      </c>
      <c r="AD1" s="85" t="s">
        <v>196</v>
      </c>
    </row>
    <row r="2" spans="1:30" s="140" customFormat="1">
      <c r="A2" s="140" t="s">
        <v>4</v>
      </c>
      <c r="B2" s="140" t="s">
        <v>117</v>
      </c>
      <c r="C2" s="140" t="s">
        <v>1333</v>
      </c>
      <c r="D2" s="174" t="s">
        <v>1383</v>
      </c>
      <c r="E2" s="174" t="s">
        <v>117</v>
      </c>
      <c r="F2" s="156" t="s">
        <v>129</v>
      </c>
      <c r="G2" s="156" t="s">
        <v>1011</v>
      </c>
      <c r="H2" s="156" t="s">
        <v>118</v>
      </c>
      <c r="I2" s="156">
        <v>9.65</v>
      </c>
      <c r="J2" s="175" t="s">
        <v>6</v>
      </c>
      <c r="K2" s="140">
        <v>1E-3</v>
      </c>
      <c r="L2" s="140">
        <f t="shared" ref="L2:L56" si="0" xml:space="preserve"> I2*K2</f>
        <v>9.6500000000000006E-3</v>
      </c>
      <c r="M2" s="140" t="s">
        <v>113</v>
      </c>
      <c r="N2" s="140" t="s">
        <v>969</v>
      </c>
      <c r="O2" s="140" t="s">
        <v>979</v>
      </c>
      <c r="P2" s="141" t="s">
        <v>970</v>
      </c>
      <c r="Q2" s="176" t="s">
        <v>594</v>
      </c>
      <c r="R2" s="140" t="s">
        <v>219</v>
      </c>
      <c r="S2" s="140">
        <f t="shared" ref="S2:S57" si="1" xml:space="preserve"> L2</f>
        <v>9.6500000000000006E-3</v>
      </c>
      <c r="W2" s="140" t="s">
        <v>241</v>
      </c>
      <c r="Y2" s="156" t="s">
        <v>1011</v>
      </c>
      <c r="Z2" s="140" t="s">
        <v>182</v>
      </c>
      <c r="AA2" s="179" t="s">
        <v>471</v>
      </c>
      <c r="AB2" s="176" t="s">
        <v>221</v>
      </c>
      <c r="AC2" s="176"/>
      <c r="AD2" s="141" t="s">
        <v>113</v>
      </c>
    </row>
    <row r="3" spans="1:30" s="150" customFormat="1">
      <c r="A3" s="150" t="s">
        <v>4</v>
      </c>
      <c r="B3" s="150" t="s">
        <v>117</v>
      </c>
      <c r="C3" s="150" t="s">
        <v>1333</v>
      </c>
      <c r="D3" s="180" t="s">
        <v>1383</v>
      </c>
      <c r="E3" s="180" t="s">
        <v>1354</v>
      </c>
      <c r="F3" s="157" t="s">
        <v>130</v>
      </c>
      <c r="G3" s="157" t="s">
        <v>1012</v>
      </c>
      <c r="H3" s="157" t="s">
        <v>119</v>
      </c>
      <c r="I3" s="231">
        <v>96.7</v>
      </c>
      <c r="J3" s="169" t="s">
        <v>6</v>
      </c>
      <c r="K3" s="150">
        <v>3.1999999999999999E-5</v>
      </c>
      <c r="L3" s="150">
        <f t="shared" si="0"/>
        <v>3.0943999999999998E-3</v>
      </c>
      <c r="M3" s="150" t="s">
        <v>113</v>
      </c>
      <c r="N3" s="150" t="s">
        <v>969</v>
      </c>
      <c r="O3" s="150" t="s">
        <v>979</v>
      </c>
      <c r="P3" s="153" t="s">
        <v>970</v>
      </c>
      <c r="Q3" s="170" t="s">
        <v>595</v>
      </c>
      <c r="R3" s="150" t="s">
        <v>219</v>
      </c>
      <c r="S3" s="150">
        <f t="shared" si="1"/>
        <v>3.0943999999999998E-3</v>
      </c>
      <c r="T3" s="150">
        <f>S3/2</f>
        <v>1.5471999999999999E-3</v>
      </c>
      <c r="U3" s="150">
        <f xml:space="preserve"> S3*2</f>
        <v>6.1887999999999995E-3</v>
      </c>
      <c r="W3" s="150" t="s">
        <v>419</v>
      </c>
      <c r="Y3" s="157" t="s">
        <v>1012</v>
      </c>
      <c r="Z3" s="150" t="s">
        <v>182</v>
      </c>
      <c r="AA3" s="181" t="s">
        <v>471</v>
      </c>
      <c r="AB3" s="170" t="s">
        <v>221</v>
      </c>
      <c r="AC3" s="170"/>
      <c r="AD3" s="153" t="s">
        <v>113</v>
      </c>
    </row>
    <row r="4" spans="1:30" s="140" customFormat="1">
      <c r="A4" s="140" t="s">
        <v>4</v>
      </c>
      <c r="B4" s="140" t="s">
        <v>117</v>
      </c>
      <c r="C4" s="140" t="s">
        <v>1333</v>
      </c>
      <c r="D4" s="174" t="s">
        <v>1383</v>
      </c>
      <c r="E4" s="174" t="s">
        <v>117</v>
      </c>
      <c r="F4" s="156" t="s">
        <v>131</v>
      </c>
      <c r="G4" s="156" t="s">
        <v>1013</v>
      </c>
      <c r="H4" s="156" t="s">
        <v>120</v>
      </c>
      <c r="I4" s="156">
        <v>17.5</v>
      </c>
      <c r="J4" s="175" t="s">
        <v>6</v>
      </c>
      <c r="K4" s="140">
        <v>1E-3</v>
      </c>
      <c r="L4" s="140">
        <f t="shared" si="0"/>
        <v>1.7500000000000002E-2</v>
      </c>
      <c r="M4" s="140" t="s">
        <v>113</v>
      </c>
      <c r="N4" s="140" t="s">
        <v>969</v>
      </c>
      <c r="O4" s="140" t="s">
        <v>979</v>
      </c>
      <c r="P4" s="141" t="s">
        <v>970</v>
      </c>
      <c r="Q4" s="176" t="s">
        <v>596</v>
      </c>
      <c r="R4" s="140" t="s">
        <v>219</v>
      </c>
      <c r="S4" s="140">
        <f t="shared" si="1"/>
        <v>1.7500000000000002E-2</v>
      </c>
      <c r="W4" s="140" t="s">
        <v>241</v>
      </c>
      <c r="Y4" s="156" t="s">
        <v>1013</v>
      </c>
      <c r="Z4" s="140" t="s">
        <v>182</v>
      </c>
      <c r="AA4" s="179" t="s">
        <v>471</v>
      </c>
      <c r="AB4" s="176" t="s">
        <v>221</v>
      </c>
      <c r="AC4" s="176"/>
      <c r="AD4" s="141" t="s">
        <v>113</v>
      </c>
    </row>
    <row r="5" spans="1:30" s="150" customFormat="1">
      <c r="A5" s="150" t="s">
        <v>4</v>
      </c>
      <c r="B5" s="150" t="s">
        <v>117</v>
      </c>
      <c r="C5" s="150" t="s">
        <v>1333</v>
      </c>
      <c r="D5" s="180" t="s">
        <v>1383</v>
      </c>
      <c r="E5" s="180" t="s">
        <v>1354</v>
      </c>
      <c r="F5" s="157" t="s">
        <v>132</v>
      </c>
      <c r="G5" s="157" t="s">
        <v>1014</v>
      </c>
      <c r="H5" s="157" t="s">
        <v>121</v>
      </c>
      <c r="I5" s="231">
        <v>145.4</v>
      </c>
      <c r="J5" s="169" t="s">
        <v>6</v>
      </c>
      <c r="K5" s="150">
        <v>3.1999999999999999E-5</v>
      </c>
      <c r="L5" s="150">
        <f t="shared" si="0"/>
        <v>4.6528000000000003E-3</v>
      </c>
      <c r="M5" s="150" t="s">
        <v>113</v>
      </c>
      <c r="N5" s="150" t="s">
        <v>219</v>
      </c>
      <c r="O5" s="150" t="s">
        <v>971</v>
      </c>
      <c r="P5" s="153" t="s">
        <v>972</v>
      </c>
      <c r="Q5" s="170" t="s">
        <v>597</v>
      </c>
      <c r="R5" s="150" t="s">
        <v>219</v>
      </c>
      <c r="S5" s="150">
        <f t="shared" si="1"/>
        <v>4.6528000000000003E-3</v>
      </c>
      <c r="T5" s="150">
        <f>S5/2</f>
        <v>2.3264000000000002E-3</v>
      </c>
      <c r="U5" s="150">
        <f xml:space="preserve"> S5*2</f>
        <v>9.3056000000000007E-3</v>
      </c>
      <c r="W5" s="150" t="s">
        <v>419</v>
      </c>
      <c r="Y5" s="157" t="s">
        <v>1014</v>
      </c>
      <c r="Z5" s="150" t="s">
        <v>182</v>
      </c>
      <c r="AA5" s="181" t="s">
        <v>736</v>
      </c>
      <c r="AB5" s="170" t="s">
        <v>221</v>
      </c>
      <c r="AC5" s="170"/>
      <c r="AD5" s="153" t="s">
        <v>113</v>
      </c>
    </row>
    <row r="6" spans="1:30" s="140" customFormat="1">
      <c r="A6" s="140" t="s">
        <v>4</v>
      </c>
      <c r="B6" s="140" t="s">
        <v>117</v>
      </c>
      <c r="C6" s="140" t="s">
        <v>1333</v>
      </c>
      <c r="D6" s="174" t="s">
        <v>1383</v>
      </c>
      <c r="E6" s="174" t="s">
        <v>117</v>
      </c>
      <c r="F6" s="156" t="s">
        <v>134</v>
      </c>
      <c r="G6" s="156" t="s">
        <v>1015</v>
      </c>
      <c r="H6" s="156" t="s">
        <v>122</v>
      </c>
      <c r="I6" s="156">
        <v>8.7200000000000006</v>
      </c>
      <c r="J6" s="175" t="s">
        <v>6</v>
      </c>
      <c r="K6" s="140">
        <v>1E-3</v>
      </c>
      <c r="L6" s="140">
        <f t="shared" si="0"/>
        <v>8.7200000000000003E-3</v>
      </c>
      <c r="M6" s="140" t="s">
        <v>113</v>
      </c>
      <c r="N6" s="140" t="s">
        <v>219</v>
      </c>
      <c r="O6" s="140" t="s">
        <v>973</v>
      </c>
      <c r="P6" s="141" t="s">
        <v>972</v>
      </c>
      <c r="Q6" s="176" t="s">
        <v>598</v>
      </c>
      <c r="R6" s="140" t="s">
        <v>219</v>
      </c>
      <c r="S6" s="140">
        <f t="shared" si="1"/>
        <v>8.7200000000000003E-3</v>
      </c>
      <c r="W6" s="140" t="s">
        <v>241</v>
      </c>
      <c r="Y6" s="156" t="s">
        <v>1015</v>
      </c>
      <c r="Z6" s="140" t="s">
        <v>182</v>
      </c>
      <c r="AA6" s="179" t="s">
        <v>736</v>
      </c>
      <c r="AB6" s="176" t="s">
        <v>221</v>
      </c>
      <c r="AC6" s="176"/>
      <c r="AD6" s="141" t="s">
        <v>113</v>
      </c>
    </row>
    <row r="7" spans="1:30" s="140" customFormat="1">
      <c r="A7" s="140" t="s">
        <v>4</v>
      </c>
      <c r="B7" s="140" t="s">
        <v>117</v>
      </c>
      <c r="C7" s="140" t="s">
        <v>1333</v>
      </c>
      <c r="D7" s="174" t="s">
        <v>1383</v>
      </c>
      <c r="E7" s="174" t="s">
        <v>117</v>
      </c>
      <c r="F7" s="156" t="s">
        <v>133</v>
      </c>
      <c r="G7" s="156" t="s">
        <v>1016</v>
      </c>
      <c r="H7" s="156" t="s">
        <v>123</v>
      </c>
      <c r="I7" s="156">
        <v>2.38</v>
      </c>
      <c r="J7" s="175" t="s">
        <v>6</v>
      </c>
      <c r="K7" s="140">
        <v>1E-3</v>
      </c>
      <c r="L7" s="140">
        <f t="shared" si="0"/>
        <v>2.3799999999999997E-3</v>
      </c>
      <c r="M7" s="140" t="s">
        <v>113</v>
      </c>
      <c r="N7" s="140" t="s">
        <v>969</v>
      </c>
      <c r="O7" s="140" t="s">
        <v>980</v>
      </c>
      <c r="P7" s="141" t="s">
        <v>976</v>
      </c>
      <c r="Q7" s="176" t="s">
        <v>599</v>
      </c>
      <c r="R7" s="140" t="s">
        <v>219</v>
      </c>
      <c r="S7" s="140">
        <f t="shared" si="1"/>
        <v>2.3799999999999997E-3</v>
      </c>
      <c r="W7" s="140" t="s">
        <v>241</v>
      </c>
      <c r="Y7" s="156" t="s">
        <v>1016</v>
      </c>
      <c r="Z7" s="140" t="s">
        <v>182</v>
      </c>
      <c r="AA7" s="179" t="s">
        <v>471</v>
      </c>
      <c r="AB7" s="176" t="s">
        <v>221</v>
      </c>
      <c r="AC7" s="176"/>
      <c r="AD7" s="141" t="s">
        <v>113</v>
      </c>
    </row>
    <row r="8" spans="1:30" s="150" customFormat="1">
      <c r="A8" s="150" t="s">
        <v>4</v>
      </c>
      <c r="B8" s="150" t="s">
        <v>117</v>
      </c>
      <c r="C8" s="150" t="s">
        <v>1333</v>
      </c>
      <c r="D8" s="180" t="s">
        <v>1383</v>
      </c>
      <c r="E8" s="180" t="s">
        <v>1354</v>
      </c>
      <c r="F8" s="157" t="s">
        <v>54</v>
      </c>
      <c r="G8" s="157" t="s">
        <v>1017</v>
      </c>
      <c r="H8" s="157" t="s">
        <v>124</v>
      </c>
      <c r="I8" s="231">
        <v>57.3</v>
      </c>
      <c r="J8" s="169" t="s">
        <v>6</v>
      </c>
      <c r="K8" s="150">
        <v>3.1999999999999999E-5</v>
      </c>
      <c r="L8" s="150">
        <f t="shared" si="0"/>
        <v>1.8335999999999999E-3</v>
      </c>
      <c r="M8" s="150" t="s">
        <v>113</v>
      </c>
      <c r="N8" s="150" t="s">
        <v>969</v>
      </c>
      <c r="O8" s="150" t="s">
        <v>977</v>
      </c>
      <c r="P8" s="153" t="s">
        <v>978</v>
      </c>
      <c r="Q8" s="170" t="s">
        <v>600</v>
      </c>
      <c r="R8" s="150" t="s">
        <v>219</v>
      </c>
      <c r="S8" s="150">
        <f t="shared" si="1"/>
        <v>1.8335999999999999E-3</v>
      </c>
      <c r="T8" s="150">
        <f>S8/2</f>
        <v>9.1679999999999995E-4</v>
      </c>
      <c r="U8" s="150">
        <f xml:space="preserve"> S8*2</f>
        <v>3.6671999999999998E-3</v>
      </c>
      <c r="W8" s="150" t="s">
        <v>419</v>
      </c>
      <c r="Y8" s="157" t="s">
        <v>1017</v>
      </c>
      <c r="Z8" s="150" t="s">
        <v>182</v>
      </c>
      <c r="AA8" s="181" t="s">
        <v>471</v>
      </c>
      <c r="AB8" s="170" t="s">
        <v>221</v>
      </c>
      <c r="AC8" s="170"/>
      <c r="AD8" s="153" t="s">
        <v>1140</v>
      </c>
    </row>
    <row r="9" spans="1:30" s="140" customFormat="1">
      <c r="A9" s="140" t="s">
        <v>4</v>
      </c>
      <c r="B9" s="140" t="s">
        <v>117</v>
      </c>
      <c r="C9" s="140" t="s">
        <v>1333</v>
      </c>
      <c r="D9" s="174" t="s">
        <v>1383</v>
      </c>
      <c r="E9" s="174" t="s">
        <v>117</v>
      </c>
      <c r="F9" s="156" t="s">
        <v>55</v>
      </c>
      <c r="G9" s="156" t="s">
        <v>1018</v>
      </c>
      <c r="H9" s="156" t="s">
        <v>125</v>
      </c>
      <c r="I9" s="156">
        <v>0.27</v>
      </c>
      <c r="J9" s="175" t="s">
        <v>6</v>
      </c>
      <c r="K9" s="140">
        <v>1E-3</v>
      </c>
      <c r="L9" s="140">
        <f t="shared" si="0"/>
        <v>2.7E-4</v>
      </c>
      <c r="M9" s="140" t="s">
        <v>113</v>
      </c>
      <c r="N9" s="140" t="s">
        <v>219</v>
      </c>
      <c r="O9" s="140" t="s">
        <v>975</v>
      </c>
      <c r="P9" s="141" t="s">
        <v>974</v>
      </c>
      <c r="Q9" s="176" t="s">
        <v>601</v>
      </c>
      <c r="R9" s="140" t="s">
        <v>219</v>
      </c>
      <c r="S9" s="140">
        <f t="shared" si="1"/>
        <v>2.7E-4</v>
      </c>
      <c r="W9" s="140" t="s">
        <v>241</v>
      </c>
      <c r="Y9" s="156" t="s">
        <v>1018</v>
      </c>
      <c r="Z9" s="140" t="s">
        <v>182</v>
      </c>
      <c r="AA9" s="179" t="s">
        <v>736</v>
      </c>
      <c r="AB9" s="176" t="s">
        <v>221</v>
      </c>
      <c r="AC9" s="176"/>
      <c r="AD9" s="141" t="s">
        <v>113</v>
      </c>
    </row>
    <row r="10" spans="1:30" s="140" customFormat="1">
      <c r="A10" s="140" t="s">
        <v>4</v>
      </c>
      <c r="B10" s="140" t="s">
        <v>117</v>
      </c>
      <c r="C10" s="140" t="s">
        <v>1333</v>
      </c>
      <c r="D10" s="174" t="s">
        <v>1383</v>
      </c>
      <c r="E10" s="174" t="s">
        <v>117</v>
      </c>
      <c r="F10" s="156" t="s">
        <v>56</v>
      </c>
      <c r="G10" s="156" t="s">
        <v>1019</v>
      </c>
      <c r="H10" s="156" t="s">
        <v>126</v>
      </c>
      <c r="I10" s="156">
        <v>1.33</v>
      </c>
      <c r="J10" s="175" t="s">
        <v>6</v>
      </c>
      <c r="K10" s="140">
        <v>1E-3</v>
      </c>
      <c r="L10" s="140">
        <f t="shared" si="0"/>
        <v>1.33E-3</v>
      </c>
      <c r="M10" s="140" t="s">
        <v>113</v>
      </c>
      <c r="N10" s="140" t="s">
        <v>969</v>
      </c>
      <c r="O10" s="140" t="s">
        <v>979</v>
      </c>
      <c r="P10" s="141" t="s">
        <v>970</v>
      </c>
      <c r="Q10" s="176" t="s">
        <v>602</v>
      </c>
      <c r="R10" s="140" t="s">
        <v>219</v>
      </c>
      <c r="S10" s="140">
        <f t="shared" si="1"/>
        <v>1.33E-3</v>
      </c>
      <c r="W10" s="140" t="s">
        <v>241</v>
      </c>
      <c r="Y10" s="156" t="s">
        <v>1019</v>
      </c>
      <c r="Z10" s="140" t="s">
        <v>182</v>
      </c>
      <c r="AA10" s="179" t="s">
        <v>471</v>
      </c>
      <c r="AB10" s="176" t="s">
        <v>221</v>
      </c>
      <c r="AC10" s="176"/>
      <c r="AD10" s="141" t="s">
        <v>113</v>
      </c>
    </row>
    <row r="11" spans="1:30" s="140" customFormat="1">
      <c r="A11" s="140" t="s">
        <v>4</v>
      </c>
      <c r="B11" s="140" t="s">
        <v>117</v>
      </c>
      <c r="C11" s="140" t="s">
        <v>1333</v>
      </c>
      <c r="D11" s="143" t="s">
        <v>1345</v>
      </c>
      <c r="E11" s="174" t="s">
        <v>117</v>
      </c>
      <c r="F11" s="156" t="s">
        <v>135</v>
      </c>
      <c r="G11" s="156" t="s">
        <v>1020</v>
      </c>
      <c r="H11" s="156" t="s">
        <v>127</v>
      </c>
      <c r="I11" s="156">
        <v>1.31</v>
      </c>
      <c r="J11" s="175" t="s">
        <v>6</v>
      </c>
      <c r="K11" s="140">
        <v>1E-3</v>
      </c>
      <c r="L11" s="140">
        <f t="shared" si="0"/>
        <v>1.3100000000000002E-3</v>
      </c>
      <c r="M11" s="140" t="s">
        <v>113</v>
      </c>
      <c r="N11" s="140" t="s">
        <v>113</v>
      </c>
      <c r="P11" s="141"/>
      <c r="Q11" s="176" t="s">
        <v>603</v>
      </c>
      <c r="R11" s="140" t="s">
        <v>219</v>
      </c>
      <c r="S11" s="140">
        <f t="shared" si="1"/>
        <v>1.3100000000000002E-3</v>
      </c>
      <c r="W11" s="140" t="s">
        <v>241</v>
      </c>
      <c r="Y11" s="156" t="s">
        <v>1020</v>
      </c>
      <c r="Z11" s="140" t="s">
        <v>182</v>
      </c>
      <c r="AA11" s="179" t="s">
        <v>472</v>
      </c>
      <c r="AB11" s="176" t="s">
        <v>221</v>
      </c>
      <c r="AC11" s="176"/>
      <c r="AD11" s="141" t="s">
        <v>113</v>
      </c>
    </row>
    <row r="12" spans="1:30" s="150" customFormat="1">
      <c r="A12" s="150" t="s">
        <v>4</v>
      </c>
      <c r="B12" s="150" t="s">
        <v>117</v>
      </c>
      <c r="C12" s="150" t="s">
        <v>1333</v>
      </c>
      <c r="D12" s="180" t="s">
        <v>1383</v>
      </c>
      <c r="E12" s="180" t="s">
        <v>117</v>
      </c>
      <c r="F12" s="157" t="s">
        <v>136</v>
      </c>
      <c r="G12" s="157" t="s">
        <v>1021</v>
      </c>
      <c r="H12" s="157" t="s">
        <v>128</v>
      </c>
      <c r="I12" s="157">
        <v>4.9000000000000002E-2</v>
      </c>
      <c r="J12" s="169" t="s">
        <v>6</v>
      </c>
      <c r="K12" s="150">
        <v>1E-3</v>
      </c>
      <c r="L12" s="150">
        <f t="shared" si="0"/>
        <v>4.9000000000000005E-5</v>
      </c>
      <c r="M12" s="150" t="s">
        <v>113</v>
      </c>
      <c r="N12" s="150" t="s">
        <v>113</v>
      </c>
      <c r="P12" s="153"/>
      <c r="Q12" s="170" t="s">
        <v>604</v>
      </c>
      <c r="R12" s="150" t="s">
        <v>219</v>
      </c>
      <c r="S12" s="150">
        <f t="shared" si="1"/>
        <v>4.9000000000000005E-5</v>
      </c>
      <c r="W12" s="150" t="s">
        <v>241</v>
      </c>
      <c r="Y12" s="157" t="s">
        <v>1021</v>
      </c>
      <c r="Z12" s="154" t="s">
        <v>182</v>
      </c>
      <c r="AA12" s="181" t="s">
        <v>473</v>
      </c>
      <c r="AB12" s="170" t="s">
        <v>221</v>
      </c>
      <c r="AC12" s="170"/>
      <c r="AD12" s="172"/>
    </row>
    <row r="13" spans="1:30" s="150" customFormat="1">
      <c r="A13" s="150" t="s">
        <v>4</v>
      </c>
      <c r="B13" s="150" t="s">
        <v>137</v>
      </c>
      <c r="C13" s="150" t="s">
        <v>1334</v>
      </c>
      <c r="D13" s="151" t="s">
        <v>1345</v>
      </c>
      <c r="E13" s="151" t="s">
        <v>1345</v>
      </c>
      <c r="F13" s="152" t="s">
        <v>291</v>
      </c>
      <c r="G13" s="152" t="s">
        <v>1022</v>
      </c>
      <c r="H13" s="157" t="s">
        <v>138</v>
      </c>
      <c r="I13" s="152">
        <v>0.17</v>
      </c>
      <c r="J13" s="169" t="s">
        <v>6</v>
      </c>
      <c r="K13" s="150">
        <v>1E-3</v>
      </c>
      <c r="L13" s="150">
        <f t="shared" si="0"/>
        <v>1.7000000000000001E-4</v>
      </c>
      <c r="M13" s="150" t="s">
        <v>113</v>
      </c>
      <c r="N13" s="150" t="s">
        <v>113</v>
      </c>
      <c r="P13" s="153"/>
      <c r="Q13" s="170" t="s">
        <v>605</v>
      </c>
      <c r="R13" s="150" t="s">
        <v>219</v>
      </c>
      <c r="S13" s="150">
        <f t="shared" si="1"/>
        <v>1.7000000000000001E-4</v>
      </c>
      <c r="W13" s="150" t="s">
        <v>241</v>
      </c>
      <c r="Y13" s="152" t="s">
        <v>1022</v>
      </c>
      <c r="Z13" s="154" t="s">
        <v>292</v>
      </c>
      <c r="AA13" s="171"/>
      <c r="AB13" s="170" t="s">
        <v>221</v>
      </c>
      <c r="AC13" s="170"/>
      <c r="AD13" s="153" t="s">
        <v>113</v>
      </c>
    </row>
    <row r="14" spans="1:30" s="150" customFormat="1">
      <c r="A14" s="150" t="s">
        <v>4</v>
      </c>
      <c r="B14" s="150" t="s">
        <v>137</v>
      </c>
      <c r="C14" s="150" t="s">
        <v>1334</v>
      </c>
      <c r="D14" s="180" t="s">
        <v>1383</v>
      </c>
      <c r="E14" s="151" t="s">
        <v>1345</v>
      </c>
      <c r="F14" s="152" t="s">
        <v>139</v>
      </c>
      <c r="G14" s="152" t="s">
        <v>1168</v>
      </c>
      <c r="H14" s="157" t="s">
        <v>141</v>
      </c>
      <c r="I14" s="152">
        <v>0.6</v>
      </c>
      <c r="J14" s="169" t="s">
        <v>6</v>
      </c>
      <c r="K14" s="150">
        <v>1E-3</v>
      </c>
      <c r="L14" s="150">
        <f t="shared" si="0"/>
        <v>5.9999999999999995E-4</v>
      </c>
      <c r="M14" s="150" t="s">
        <v>113</v>
      </c>
      <c r="N14" s="150" t="s">
        <v>969</v>
      </c>
      <c r="O14" s="150" t="s">
        <v>980</v>
      </c>
      <c r="P14" s="153" t="s">
        <v>976</v>
      </c>
      <c r="Q14" s="170" t="s">
        <v>606</v>
      </c>
      <c r="R14" s="150" t="s">
        <v>219</v>
      </c>
      <c r="S14" s="150">
        <f t="shared" si="1"/>
        <v>5.9999999999999995E-4</v>
      </c>
      <c r="W14" s="150" t="s">
        <v>241</v>
      </c>
      <c r="Y14" s="152" t="s">
        <v>1023</v>
      </c>
      <c r="Z14" s="150" t="s">
        <v>182</v>
      </c>
      <c r="AA14" s="181" t="s">
        <v>471</v>
      </c>
      <c r="AB14" s="170" t="s">
        <v>221</v>
      </c>
      <c r="AC14" s="170"/>
      <c r="AD14" s="153" t="s">
        <v>113</v>
      </c>
    </row>
    <row r="15" spans="1:30" s="150" customFormat="1">
      <c r="A15" s="150" t="s">
        <v>4</v>
      </c>
      <c r="B15" s="150" t="s">
        <v>137</v>
      </c>
      <c r="C15" s="150" t="s">
        <v>1334</v>
      </c>
      <c r="D15" s="180" t="s">
        <v>1383</v>
      </c>
      <c r="E15" s="151" t="s">
        <v>1345</v>
      </c>
      <c r="F15" s="152" t="s">
        <v>140</v>
      </c>
      <c r="G15" s="152" t="s">
        <v>1169</v>
      </c>
      <c r="H15" s="157" t="s">
        <v>142</v>
      </c>
      <c r="I15" s="152">
        <v>1.08</v>
      </c>
      <c r="J15" s="169" t="s">
        <v>6</v>
      </c>
      <c r="K15" s="150">
        <v>1E-3</v>
      </c>
      <c r="L15" s="150">
        <f t="shared" si="0"/>
        <v>1.08E-3</v>
      </c>
      <c r="M15" s="150" t="s">
        <v>113</v>
      </c>
      <c r="N15" s="150" t="s">
        <v>969</v>
      </c>
      <c r="O15" s="150" t="s">
        <v>981</v>
      </c>
      <c r="P15" s="153" t="s">
        <v>982</v>
      </c>
      <c r="Q15" s="170" t="s">
        <v>607</v>
      </c>
      <c r="R15" s="150" t="s">
        <v>219</v>
      </c>
      <c r="S15" s="150">
        <f t="shared" si="1"/>
        <v>1.08E-3</v>
      </c>
      <c r="W15" s="150" t="s">
        <v>241</v>
      </c>
      <c r="Y15" s="152" t="s">
        <v>1024</v>
      </c>
      <c r="Z15" s="150" t="s">
        <v>182</v>
      </c>
      <c r="AA15" s="181" t="s">
        <v>471</v>
      </c>
      <c r="AB15" s="170" t="s">
        <v>221</v>
      </c>
      <c r="AC15" s="170"/>
      <c r="AD15" s="153" t="s">
        <v>113</v>
      </c>
    </row>
    <row r="16" spans="1:30" s="150" customFormat="1">
      <c r="A16" s="150" t="s">
        <v>4</v>
      </c>
      <c r="B16" s="150" t="s">
        <v>137</v>
      </c>
      <c r="C16" s="150" t="s">
        <v>1334</v>
      </c>
      <c r="D16" s="180" t="s">
        <v>1383</v>
      </c>
      <c r="E16" s="151" t="s">
        <v>1345</v>
      </c>
      <c r="F16" s="152" t="s">
        <v>143</v>
      </c>
      <c r="G16" s="152" t="s">
        <v>1025</v>
      </c>
      <c r="H16" s="157" t="s">
        <v>145</v>
      </c>
      <c r="I16" s="152">
        <v>8.5000000000000006E-2</v>
      </c>
      <c r="J16" s="169" t="s">
        <v>6</v>
      </c>
      <c r="K16" s="150">
        <v>1E-3</v>
      </c>
      <c r="L16" s="150">
        <f t="shared" si="0"/>
        <v>8.5000000000000006E-5</v>
      </c>
      <c r="M16" s="150" t="s">
        <v>113</v>
      </c>
      <c r="N16" s="150" t="s">
        <v>969</v>
      </c>
      <c r="O16" s="150" t="s">
        <v>983</v>
      </c>
      <c r="P16" s="153" t="s">
        <v>984</v>
      </c>
      <c r="Q16" s="170" t="s">
        <v>608</v>
      </c>
      <c r="R16" s="150" t="s">
        <v>219</v>
      </c>
      <c r="S16" s="150">
        <f t="shared" si="1"/>
        <v>8.5000000000000006E-5</v>
      </c>
      <c r="W16" s="150" t="s">
        <v>241</v>
      </c>
      <c r="Y16" s="152" t="s">
        <v>1025</v>
      </c>
      <c r="Z16" s="150" t="s">
        <v>182</v>
      </c>
      <c r="AA16" s="181" t="s">
        <v>471</v>
      </c>
      <c r="AB16" s="170" t="s">
        <v>221</v>
      </c>
      <c r="AC16" s="170"/>
      <c r="AD16" s="153" t="s">
        <v>113</v>
      </c>
    </row>
    <row r="17" spans="1:30" s="150" customFormat="1">
      <c r="A17" s="150" t="s">
        <v>4</v>
      </c>
      <c r="B17" s="150" t="s">
        <v>137</v>
      </c>
      <c r="C17" s="150" t="s">
        <v>1334</v>
      </c>
      <c r="D17" s="180" t="s">
        <v>1383</v>
      </c>
      <c r="E17" s="151" t="s">
        <v>1345</v>
      </c>
      <c r="F17" s="152" t="s">
        <v>144</v>
      </c>
      <c r="G17" s="152" t="s">
        <v>1026</v>
      </c>
      <c r="H17" s="157" t="s">
        <v>146</v>
      </c>
      <c r="I17" s="152">
        <v>0.11</v>
      </c>
      <c r="J17" s="169" t="s">
        <v>6</v>
      </c>
      <c r="K17" s="150">
        <v>1E-3</v>
      </c>
      <c r="L17" s="150">
        <f t="shared" si="0"/>
        <v>1.1E-4</v>
      </c>
      <c r="M17" s="150" t="s">
        <v>113</v>
      </c>
      <c r="N17" s="150" t="s">
        <v>969</v>
      </c>
      <c r="O17" s="150" t="s">
        <v>979</v>
      </c>
      <c r="P17" s="153" t="s">
        <v>976</v>
      </c>
      <c r="Q17" s="170" t="s">
        <v>609</v>
      </c>
      <c r="R17" s="150" t="s">
        <v>219</v>
      </c>
      <c r="S17" s="150">
        <f t="shared" si="1"/>
        <v>1.1E-4</v>
      </c>
      <c r="W17" s="150" t="s">
        <v>241</v>
      </c>
      <c r="Y17" s="152" t="s">
        <v>1026</v>
      </c>
      <c r="Z17" s="150" t="s">
        <v>182</v>
      </c>
      <c r="AA17" s="181" t="s">
        <v>471</v>
      </c>
      <c r="AB17" s="170" t="s">
        <v>221</v>
      </c>
      <c r="AC17" s="170"/>
      <c r="AD17" s="153" t="s">
        <v>113</v>
      </c>
    </row>
    <row r="18" spans="1:30" s="150" customFormat="1">
      <c r="A18" s="150" t="s">
        <v>4</v>
      </c>
      <c r="B18" s="150" t="s">
        <v>137</v>
      </c>
      <c r="C18" s="150" t="s">
        <v>1331</v>
      </c>
      <c r="D18" s="153" t="s">
        <v>1346</v>
      </c>
      <c r="E18" s="153" t="s">
        <v>1346</v>
      </c>
      <c r="F18" s="152" t="s">
        <v>206</v>
      </c>
      <c r="G18" s="152" t="s">
        <v>1027</v>
      </c>
      <c r="H18" s="157" t="s">
        <v>147</v>
      </c>
      <c r="I18" s="152">
        <v>1</v>
      </c>
      <c r="J18" s="169" t="s">
        <v>111</v>
      </c>
      <c r="K18" s="150">
        <v>1</v>
      </c>
      <c r="L18" s="150">
        <f t="shared" si="0"/>
        <v>1</v>
      </c>
      <c r="M18" s="150" t="s">
        <v>113</v>
      </c>
      <c r="N18" s="150" t="s">
        <v>113</v>
      </c>
      <c r="P18" s="182" t="s">
        <v>437</v>
      </c>
      <c r="Q18" s="170" t="s">
        <v>610</v>
      </c>
      <c r="R18" s="150" t="s">
        <v>219</v>
      </c>
      <c r="S18" s="150">
        <f t="shared" si="1"/>
        <v>1</v>
      </c>
      <c r="W18" s="150" t="s">
        <v>241</v>
      </c>
      <c r="Y18" s="152" t="s">
        <v>1027</v>
      </c>
      <c r="Z18" s="150" t="s">
        <v>182</v>
      </c>
      <c r="AA18" s="181" t="s">
        <v>474</v>
      </c>
      <c r="AB18" s="170" t="s">
        <v>221</v>
      </c>
      <c r="AC18" s="170"/>
      <c r="AD18" s="183"/>
    </row>
    <row r="19" spans="1:30" s="140" customFormat="1">
      <c r="A19" s="140" t="s">
        <v>4</v>
      </c>
      <c r="B19" s="140" t="s">
        <v>86</v>
      </c>
      <c r="C19" s="140" t="s">
        <v>1332</v>
      </c>
      <c r="D19" s="143" t="s">
        <v>1345</v>
      </c>
      <c r="E19" s="143" t="s">
        <v>1345</v>
      </c>
      <c r="F19" s="142" t="s">
        <v>1154</v>
      </c>
      <c r="G19" s="142" t="s">
        <v>1161</v>
      </c>
      <c r="H19" s="144" t="s">
        <v>149</v>
      </c>
      <c r="I19" s="142">
        <v>18.600000000000001</v>
      </c>
      <c r="J19" s="175" t="s">
        <v>6</v>
      </c>
      <c r="K19" s="140">
        <v>1E-3</v>
      </c>
      <c r="L19" s="140">
        <f t="shared" si="0"/>
        <v>1.8600000000000002E-2</v>
      </c>
      <c r="M19" s="140" t="s">
        <v>113</v>
      </c>
      <c r="N19" s="140" t="s">
        <v>113</v>
      </c>
      <c r="P19" s="141"/>
      <c r="Q19" s="176" t="s">
        <v>611</v>
      </c>
      <c r="R19" s="140" t="s">
        <v>219</v>
      </c>
      <c r="S19" s="140">
        <f t="shared" si="1"/>
        <v>1.8600000000000002E-2</v>
      </c>
      <c r="T19" s="140">
        <f t="shared" ref="T19:T21" si="2" xml:space="preserve"> L19/2</f>
        <v>9.300000000000001E-3</v>
      </c>
      <c r="U19" s="140">
        <f t="shared" ref="U19:U21" si="3">L19*2</f>
        <v>3.7200000000000004E-2</v>
      </c>
      <c r="W19" s="140" t="s">
        <v>419</v>
      </c>
      <c r="Y19" s="142" t="s">
        <v>1161</v>
      </c>
      <c r="Z19" s="236" t="s">
        <v>719</v>
      </c>
      <c r="AA19" s="179"/>
      <c r="AB19" s="176" t="s">
        <v>222</v>
      </c>
      <c r="AC19" s="176"/>
      <c r="AD19" s="240" t="s">
        <v>197</v>
      </c>
    </row>
    <row r="20" spans="1:30" s="140" customFormat="1">
      <c r="A20" s="140" t="s">
        <v>4</v>
      </c>
      <c r="B20" s="140" t="s">
        <v>86</v>
      </c>
      <c r="C20" s="140" t="s">
        <v>1332</v>
      </c>
      <c r="D20" s="143" t="s">
        <v>1345</v>
      </c>
      <c r="E20" s="143" t="s">
        <v>1345</v>
      </c>
      <c r="F20" s="142" t="s">
        <v>1155</v>
      </c>
      <c r="G20" s="142" t="s">
        <v>1162</v>
      </c>
      <c r="H20" s="144" t="s">
        <v>151</v>
      </c>
      <c r="I20" s="142">
        <v>4.0199999999999996</v>
      </c>
      <c r="J20" s="175" t="s">
        <v>6</v>
      </c>
      <c r="K20" s="140">
        <v>1E-3</v>
      </c>
      <c r="L20" s="140">
        <f t="shared" si="0"/>
        <v>4.0199999999999993E-3</v>
      </c>
      <c r="M20" s="140" t="s">
        <v>113</v>
      </c>
      <c r="N20" s="140" t="s">
        <v>113</v>
      </c>
      <c r="P20" s="141"/>
      <c r="Q20" s="176" t="s">
        <v>612</v>
      </c>
      <c r="R20" s="140" t="s">
        <v>219</v>
      </c>
      <c r="S20" s="140">
        <f t="shared" si="1"/>
        <v>4.0199999999999993E-3</v>
      </c>
      <c r="T20" s="140">
        <f t="shared" si="2"/>
        <v>2.0099999999999996E-3</v>
      </c>
      <c r="U20" s="140">
        <f t="shared" si="3"/>
        <v>8.0399999999999985E-3</v>
      </c>
      <c r="W20" s="140" t="s">
        <v>419</v>
      </c>
      <c r="Y20" s="142" t="s">
        <v>1162</v>
      </c>
      <c r="Z20" s="145" t="s">
        <v>233</v>
      </c>
      <c r="AA20" s="177"/>
      <c r="AB20" s="176" t="s">
        <v>221</v>
      </c>
      <c r="AC20" s="176"/>
      <c r="AD20" s="235" t="s">
        <v>198</v>
      </c>
    </row>
    <row r="21" spans="1:30" s="140" customFormat="1">
      <c r="A21" s="140" t="s">
        <v>4</v>
      </c>
      <c r="B21" s="140" t="s">
        <v>86</v>
      </c>
      <c r="C21" s="140" t="s">
        <v>1332</v>
      </c>
      <c r="D21" s="143" t="s">
        <v>1345</v>
      </c>
      <c r="E21" s="143" t="s">
        <v>1345</v>
      </c>
      <c r="F21" s="142" t="s">
        <v>1156</v>
      </c>
      <c r="G21" s="142" t="s">
        <v>1163</v>
      </c>
      <c r="H21" s="144" t="s">
        <v>89</v>
      </c>
      <c r="I21" s="142">
        <v>42.5</v>
      </c>
      <c r="J21" s="178" t="s">
        <v>6</v>
      </c>
      <c r="K21" s="140">
        <v>1E-3</v>
      </c>
      <c r="L21" s="140">
        <f t="shared" si="0"/>
        <v>4.2500000000000003E-2</v>
      </c>
      <c r="M21" s="140" t="s">
        <v>113</v>
      </c>
      <c r="N21" s="140" t="s">
        <v>113</v>
      </c>
      <c r="P21" s="142" t="s">
        <v>1192</v>
      </c>
      <c r="Q21" s="176" t="s">
        <v>614</v>
      </c>
      <c r="R21" s="140" t="s">
        <v>219</v>
      </c>
      <c r="S21" s="140">
        <f t="shared" si="1"/>
        <v>4.2500000000000003E-2</v>
      </c>
      <c r="T21" s="140">
        <f t="shared" si="2"/>
        <v>2.1250000000000002E-2</v>
      </c>
      <c r="U21" s="140">
        <f t="shared" si="3"/>
        <v>8.5000000000000006E-2</v>
      </c>
      <c r="W21" s="140" t="s">
        <v>419</v>
      </c>
      <c r="Y21" s="142" t="s">
        <v>1163</v>
      </c>
      <c r="Z21" s="145" t="s">
        <v>237</v>
      </c>
      <c r="AA21" s="177"/>
      <c r="AB21" s="176" t="s">
        <v>223</v>
      </c>
      <c r="AC21" s="176"/>
      <c r="AD21" s="235" t="s">
        <v>777</v>
      </c>
    </row>
    <row r="22" spans="1:30" s="150" customFormat="1">
      <c r="A22" s="150" t="s">
        <v>4</v>
      </c>
      <c r="B22" s="150" t="s">
        <v>86</v>
      </c>
      <c r="C22" s="150" t="s">
        <v>1332</v>
      </c>
      <c r="D22" s="151" t="s">
        <v>1345</v>
      </c>
      <c r="E22" s="151" t="s">
        <v>1345</v>
      </c>
      <c r="F22" s="152" t="s">
        <v>1157</v>
      </c>
      <c r="G22" s="152" t="s">
        <v>1164</v>
      </c>
      <c r="H22" s="155"/>
      <c r="I22" s="232">
        <v>100</v>
      </c>
      <c r="J22" s="169" t="s">
        <v>6</v>
      </c>
      <c r="K22" s="150">
        <v>3.1999999999999999E-5</v>
      </c>
      <c r="L22" s="150">
        <f t="shared" ref="L22:L25" si="4" xml:space="preserve"> I22*K22</f>
        <v>3.1999999999999997E-3</v>
      </c>
      <c r="M22" s="150" t="s">
        <v>113</v>
      </c>
      <c r="N22" s="150" t="s">
        <v>113</v>
      </c>
      <c r="P22" s="153" t="s">
        <v>1197</v>
      </c>
      <c r="Q22" s="170" t="s">
        <v>615</v>
      </c>
      <c r="R22" s="150" t="s">
        <v>219</v>
      </c>
      <c r="S22" s="150">
        <f t="shared" ref="S22:S25" si="5" xml:space="preserve"> L22</f>
        <v>3.1999999999999997E-3</v>
      </c>
      <c r="T22" s="150">
        <f xml:space="preserve"> L22/2</f>
        <v>1.5999999999999999E-3</v>
      </c>
      <c r="U22" s="150">
        <f>L22*2</f>
        <v>6.3999999999999994E-3</v>
      </c>
      <c r="W22" s="150" t="s">
        <v>419</v>
      </c>
      <c r="Y22" s="152" t="s">
        <v>1164</v>
      </c>
      <c r="Z22" s="190" t="s">
        <v>719</v>
      </c>
      <c r="AA22" s="181"/>
      <c r="AB22" s="170" t="s">
        <v>222</v>
      </c>
      <c r="AC22" s="170"/>
      <c r="AD22" s="191" t="s">
        <v>197</v>
      </c>
    </row>
    <row r="23" spans="1:30" s="150" customFormat="1">
      <c r="A23" s="150" t="s">
        <v>4</v>
      </c>
      <c r="B23" s="150" t="s">
        <v>86</v>
      </c>
      <c r="C23" s="150" t="s">
        <v>1332</v>
      </c>
      <c r="D23" s="151" t="s">
        <v>1345</v>
      </c>
      <c r="E23" s="151" t="s">
        <v>1345</v>
      </c>
      <c r="F23" s="152" t="s">
        <v>1158</v>
      </c>
      <c r="G23" s="152" t="s">
        <v>1165</v>
      </c>
      <c r="H23" s="155"/>
      <c r="I23" s="232">
        <v>4.0199999999999996</v>
      </c>
      <c r="J23" s="169" t="s">
        <v>6</v>
      </c>
      <c r="K23" s="150">
        <v>3.1999999999999999E-5</v>
      </c>
      <c r="L23" s="150">
        <f t="shared" si="4"/>
        <v>1.2863999999999999E-4</v>
      </c>
      <c r="M23" s="150" t="s">
        <v>113</v>
      </c>
      <c r="N23" s="150" t="s">
        <v>113</v>
      </c>
      <c r="P23" s="153" t="s">
        <v>1197</v>
      </c>
      <c r="Q23" s="170" t="s">
        <v>616</v>
      </c>
      <c r="R23" s="150" t="s">
        <v>219</v>
      </c>
      <c r="S23" s="150">
        <f t="shared" si="5"/>
        <v>1.2863999999999999E-4</v>
      </c>
      <c r="T23" s="150">
        <f t="shared" ref="T23:T25" si="6" xml:space="preserve"> L23/2</f>
        <v>6.4319999999999994E-5</v>
      </c>
      <c r="U23" s="150">
        <f t="shared" ref="U23:U25" si="7">L23*2</f>
        <v>2.5727999999999998E-4</v>
      </c>
      <c r="W23" s="150" t="s">
        <v>419</v>
      </c>
      <c r="Y23" s="152" t="s">
        <v>1165</v>
      </c>
      <c r="Z23" s="154" t="s">
        <v>233</v>
      </c>
      <c r="AA23" s="171"/>
      <c r="AB23" s="170" t="s">
        <v>221</v>
      </c>
      <c r="AC23" s="170"/>
      <c r="AD23" s="183" t="s">
        <v>198</v>
      </c>
    </row>
    <row r="24" spans="1:30" s="150" customFormat="1">
      <c r="A24" s="150" t="s">
        <v>4</v>
      </c>
      <c r="B24" s="150" t="s">
        <v>86</v>
      </c>
      <c r="C24" s="150" t="s">
        <v>1332</v>
      </c>
      <c r="D24" s="151" t="s">
        <v>1345</v>
      </c>
      <c r="E24" s="151" t="s">
        <v>1345</v>
      </c>
      <c r="F24" s="152" t="s">
        <v>1159</v>
      </c>
      <c r="G24" s="152" t="s">
        <v>1166</v>
      </c>
      <c r="H24" s="155"/>
      <c r="I24" s="232">
        <v>7.8</v>
      </c>
      <c r="J24" s="169" t="s">
        <v>6</v>
      </c>
      <c r="K24" s="150">
        <v>3.1999999999999999E-5</v>
      </c>
      <c r="L24" s="150">
        <f t="shared" si="4"/>
        <v>2.496E-4</v>
      </c>
      <c r="M24" s="150" t="s">
        <v>113</v>
      </c>
      <c r="N24" s="150" t="s">
        <v>113</v>
      </c>
      <c r="P24" s="153" t="s">
        <v>1197</v>
      </c>
      <c r="Q24" s="170" t="s">
        <v>617</v>
      </c>
      <c r="R24" s="150" t="s">
        <v>219</v>
      </c>
      <c r="S24" s="150">
        <f t="shared" si="5"/>
        <v>2.496E-4</v>
      </c>
      <c r="T24" s="150">
        <f t="shared" si="6"/>
        <v>1.248E-4</v>
      </c>
      <c r="U24" s="150">
        <f t="shared" si="7"/>
        <v>4.9919999999999999E-4</v>
      </c>
      <c r="W24" s="150" t="s">
        <v>419</v>
      </c>
      <c r="Y24" s="152" t="s">
        <v>1166</v>
      </c>
      <c r="Z24" s="154" t="s">
        <v>182</v>
      </c>
      <c r="AA24" s="171" t="s">
        <v>475</v>
      </c>
      <c r="AB24" s="170" t="s">
        <v>221</v>
      </c>
      <c r="AC24" s="170"/>
      <c r="AD24" s="172"/>
    </row>
    <row r="25" spans="1:30" s="150" customFormat="1">
      <c r="A25" s="150" t="s">
        <v>4</v>
      </c>
      <c r="B25" s="150" t="s">
        <v>86</v>
      </c>
      <c r="C25" s="150" t="s">
        <v>1332</v>
      </c>
      <c r="D25" s="151" t="s">
        <v>1345</v>
      </c>
      <c r="E25" s="151" t="s">
        <v>1345</v>
      </c>
      <c r="F25" s="152" t="s">
        <v>1160</v>
      </c>
      <c r="G25" s="152" t="s">
        <v>1167</v>
      </c>
      <c r="H25" s="155"/>
      <c r="I25" s="232">
        <v>200</v>
      </c>
      <c r="J25" s="173" t="s">
        <v>6</v>
      </c>
      <c r="K25" s="150">
        <v>3.1999999999999999E-5</v>
      </c>
      <c r="L25" s="150">
        <f t="shared" si="4"/>
        <v>6.3999999999999994E-3</v>
      </c>
      <c r="M25" s="150" t="s">
        <v>113</v>
      </c>
      <c r="N25" s="150" t="s">
        <v>113</v>
      </c>
      <c r="P25" s="153" t="s">
        <v>1197</v>
      </c>
      <c r="Q25" s="170" t="s">
        <v>618</v>
      </c>
      <c r="R25" s="150" t="s">
        <v>219</v>
      </c>
      <c r="S25" s="150">
        <f t="shared" si="5"/>
        <v>6.3999999999999994E-3</v>
      </c>
      <c r="T25" s="150">
        <f t="shared" si="6"/>
        <v>3.1999999999999997E-3</v>
      </c>
      <c r="U25" s="150">
        <f t="shared" si="7"/>
        <v>1.2799999999999999E-2</v>
      </c>
      <c r="W25" s="150" t="s">
        <v>419</v>
      </c>
      <c r="Y25" s="152" t="s">
        <v>1167</v>
      </c>
      <c r="Z25" s="154" t="s">
        <v>237</v>
      </c>
      <c r="AA25" s="171"/>
      <c r="AB25" s="170" t="s">
        <v>223</v>
      </c>
      <c r="AC25" s="170"/>
      <c r="AD25" s="183" t="s">
        <v>777</v>
      </c>
    </row>
    <row r="26" spans="1:30" s="150" customFormat="1">
      <c r="A26" s="150" t="s">
        <v>4</v>
      </c>
      <c r="B26" s="150" t="s">
        <v>137</v>
      </c>
      <c r="C26" s="150" t="s">
        <v>106</v>
      </c>
      <c r="D26" s="153" t="s">
        <v>1341</v>
      </c>
      <c r="E26" s="153" t="s">
        <v>1341</v>
      </c>
      <c r="F26" s="152" t="s">
        <v>570</v>
      </c>
      <c r="G26" s="152" t="s">
        <v>1032</v>
      </c>
      <c r="H26" s="155" t="s">
        <v>156</v>
      </c>
      <c r="I26" s="152">
        <v>5.52</v>
      </c>
      <c r="J26" s="169" t="s">
        <v>436</v>
      </c>
      <c r="K26" s="150">
        <v>9.9999999999999995E-7</v>
      </c>
      <c r="L26" s="150">
        <f t="shared" si="0"/>
        <v>5.5199999999999997E-6</v>
      </c>
      <c r="M26" s="150" t="s">
        <v>488</v>
      </c>
      <c r="N26" s="150" t="s">
        <v>113</v>
      </c>
      <c r="P26" s="153" t="s">
        <v>491</v>
      </c>
      <c r="Q26" s="170" t="s">
        <v>619</v>
      </c>
      <c r="R26" s="150" t="s">
        <v>219</v>
      </c>
      <c r="S26" s="150">
        <f t="shared" si="1"/>
        <v>5.5199999999999997E-6</v>
      </c>
      <c r="W26" s="150" t="s">
        <v>241</v>
      </c>
      <c r="Y26" s="152" t="s">
        <v>1032</v>
      </c>
      <c r="Z26" s="154" t="s">
        <v>182</v>
      </c>
      <c r="AA26" s="181" t="s">
        <v>574</v>
      </c>
      <c r="AB26" s="170" t="s">
        <v>221</v>
      </c>
      <c r="AC26" s="195"/>
      <c r="AD26" s="183"/>
    </row>
    <row r="27" spans="1:30" s="150" customFormat="1">
      <c r="A27" s="150" t="s">
        <v>4</v>
      </c>
      <c r="B27" s="150" t="s">
        <v>137</v>
      </c>
      <c r="C27" s="150" t="s">
        <v>106</v>
      </c>
      <c r="D27" s="153" t="s">
        <v>1341</v>
      </c>
      <c r="E27" s="153" t="s">
        <v>1341</v>
      </c>
      <c r="F27" s="152" t="s">
        <v>572</v>
      </c>
      <c r="G27" s="152" t="s">
        <v>1033</v>
      </c>
      <c r="H27" s="155" t="s">
        <v>157</v>
      </c>
      <c r="I27" s="152">
        <v>5.3094999999999999</v>
      </c>
      <c r="J27" s="169" t="s">
        <v>436</v>
      </c>
      <c r="K27" s="150">
        <v>9.9999999999999995E-7</v>
      </c>
      <c r="L27" s="150">
        <f t="shared" si="0"/>
        <v>5.3094999999999997E-6</v>
      </c>
      <c r="M27" s="150" t="s">
        <v>489</v>
      </c>
      <c r="N27" s="150" t="s">
        <v>113</v>
      </c>
      <c r="P27" s="153" t="s">
        <v>490</v>
      </c>
      <c r="Q27" s="170" t="s">
        <v>620</v>
      </c>
      <c r="R27" s="150" t="s">
        <v>219</v>
      </c>
      <c r="S27" s="150">
        <f t="shared" si="1"/>
        <v>5.3094999999999997E-6</v>
      </c>
      <c r="W27" s="150" t="s">
        <v>241</v>
      </c>
      <c r="Y27" s="152" t="s">
        <v>1033</v>
      </c>
      <c r="Z27" s="154" t="s">
        <v>182</v>
      </c>
      <c r="AA27" s="181" t="s">
        <v>574</v>
      </c>
      <c r="AB27" s="170" t="s">
        <v>221</v>
      </c>
      <c r="AC27" s="195"/>
      <c r="AD27" s="183"/>
    </row>
    <row r="28" spans="1:30" s="150" customFormat="1">
      <c r="A28" s="150" t="s">
        <v>4</v>
      </c>
      <c r="B28" s="150" t="s">
        <v>137</v>
      </c>
      <c r="C28" s="150" t="s">
        <v>106</v>
      </c>
      <c r="D28" s="153" t="s">
        <v>1341</v>
      </c>
      <c r="E28" s="153" t="s">
        <v>1341</v>
      </c>
      <c r="F28" s="152" t="s">
        <v>571</v>
      </c>
      <c r="G28" s="152" t="s">
        <v>1034</v>
      </c>
      <c r="H28" s="155" t="s">
        <v>156</v>
      </c>
      <c r="I28" s="167">
        <v>0</v>
      </c>
      <c r="J28" s="173" t="s">
        <v>6</v>
      </c>
      <c r="K28" s="241">
        <v>1E-3</v>
      </c>
      <c r="L28" s="150">
        <f t="shared" si="0"/>
        <v>0</v>
      </c>
      <c r="N28" s="150" t="s">
        <v>113</v>
      </c>
      <c r="P28" s="153" t="s">
        <v>576</v>
      </c>
      <c r="Q28" s="170" t="s">
        <v>621</v>
      </c>
      <c r="R28" s="150" t="s">
        <v>219</v>
      </c>
      <c r="S28" s="154">
        <f t="shared" si="1"/>
        <v>0</v>
      </c>
      <c r="U28" s="154"/>
      <c r="W28" s="150" t="s">
        <v>241</v>
      </c>
      <c r="Y28" s="152" t="s">
        <v>1034</v>
      </c>
      <c r="Z28" s="154" t="s">
        <v>182</v>
      </c>
      <c r="AA28" s="181" t="s">
        <v>575</v>
      </c>
      <c r="AB28" s="170" t="s">
        <v>221</v>
      </c>
      <c r="AC28" s="195"/>
      <c r="AD28" s="183"/>
    </row>
    <row r="29" spans="1:30" s="150" customFormat="1">
      <c r="A29" s="150" t="s">
        <v>4</v>
      </c>
      <c r="B29" s="150" t="s">
        <v>137</v>
      </c>
      <c r="C29" s="150" t="s">
        <v>106</v>
      </c>
      <c r="D29" s="153" t="s">
        <v>1341</v>
      </c>
      <c r="E29" s="153" t="s">
        <v>1341</v>
      </c>
      <c r="F29" s="152" t="s">
        <v>573</v>
      </c>
      <c r="G29" s="152" t="s">
        <v>1035</v>
      </c>
      <c r="H29" s="155" t="s">
        <v>157</v>
      </c>
      <c r="I29" s="167">
        <v>4.0300000000000002E-2</v>
      </c>
      <c r="J29" s="173" t="s">
        <v>6</v>
      </c>
      <c r="K29" s="241">
        <v>1E-3</v>
      </c>
      <c r="L29" s="150">
        <f t="shared" si="0"/>
        <v>4.0300000000000004E-5</v>
      </c>
      <c r="N29" s="150" t="s">
        <v>113</v>
      </c>
      <c r="P29" s="153" t="s">
        <v>579</v>
      </c>
      <c r="Q29" s="170" t="s">
        <v>622</v>
      </c>
      <c r="R29" s="150" t="s">
        <v>219</v>
      </c>
      <c r="S29" s="154">
        <f t="shared" si="1"/>
        <v>4.0300000000000004E-5</v>
      </c>
      <c r="U29" s="154"/>
      <c r="W29" s="150" t="s">
        <v>241</v>
      </c>
      <c r="Y29" s="152" t="s">
        <v>1035</v>
      </c>
      <c r="Z29" s="154" t="s">
        <v>182</v>
      </c>
      <c r="AA29" s="181" t="s">
        <v>575</v>
      </c>
      <c r="AB29" s="170" t="s">
        <v>221</v>
      </c>
      <c r="AC29" s="195"/>
      <c r="AD29" s="183"/>
    </row>
    <row r="30" spans="1:30" s="150" customFormat="1">
      <c r="A30" s="150" t="s">
        <v>4</v>
      </c>
      <c r="B30" s="150" t="s">
        <v>137</v>
      </c>
      <c r="C30" s="150" t="s">
        <v>1331</v>
      </c>
      <c r="D30" s="153" t="s">
        <v>1346</v>
      </c>
      <c r="E30" s="153" t="s">
        <v>1346</v>
      </c>
      <c r="F30" s="152" t="s">
        <v>166</v>
      </c>
      <c r="G30" s="152" t="s">
        <v>1036</v>
      </c>
      <c r="H30" s="155" t="s">
        <v>167</v>
      </c>
      <c r="I30" s="152">
        <v>0.08</v>
      </c>
      <c r="J30" s="169" t="s">
        <v>6</v>
      </c>
      <c r="K30" s="150">
        <v>1E-3</v>
      </c>
      <c r="L30" s="150">
        <f t="shared" si="0"/>
        <v>8.0000000000000007E-5</v>
      </c>
      <c r="M30" s="150" t="s">
        <v>113</v>
      </c>
      <c r="N30" s="150" t="s">
        <v>113</v>
      </c>
      <c r="P30" s="153"/>
      <c r="Q30" s="170" t="s">
        <v>623</v>
      </c>
      <c r="R30" s="150" t="s">
        <v>219</v>
      </c>
      <c r="S30" s="150">
        <f t="shared" si="1"/>
        <v>8.0000000000000007E-5</v>
      </c>
      <c r="W30" s="150" t="s">
        <v>241</v>
      </c>
      <c r="Y30" s="152" t="s">
        <v>1036</v>
      </c>
      <c r="Z30" s="154" t="s">
        <v>182</v>
      </c>
      <c r="AA30" s="171" t="s">
        <v>476</v>
      </c>
      <c r="AB30" s="170" t="s">
        <v>221</v>
      </c>
      <c r="AC30" s="170"/>
      <c r="AD30" s="183" t="s">
        <v>205</v>
      </c>
    </row>
    <row r="31" spans="1:30" s="150" customFormat="1">
      <c r="A31" s="150" t="s">
        <v>4</v>
      </c>
      <c r="B31" s="150" t="s">
        <v>137</v>
      </c>
      <c r="C31" s="150" t="s">
        <v>1331</v>
      </c>
      <c r="D31" s="153" t="s">
        <v>1346</v>
      </c>
      <c r="E31" s="153" t="s">
        <v>1346</v>
      </c>
      <c r="F31" s="152" t="s">
        <v>168</v>
      </c>
      <c r="G31" s="152" t="s">
        <v>1037</v>
      </c>
      <c r="H31" s="155" t="s">
        <v>169</v>
      </c>
      <c r="I31" s="152">
        <v>1.6799999999999999E-2</v>
      </c>
      <c r="J31" s="169" t="s">
        <v>6</v>
      </c>
      <c r="K31" s="242">
        <v>1E-3</v>
      </c>
      <c r="L31" s="242">
        <f t="shared" si="0"/>
        <v>1.6799999999999998E-5</v>
      </c>
      <c r="M31" s="150" t="s">
        <v>113</v>
      </c>
      <c r="N31" s="150" t="s">
        <v>113</v>
      </c>
      <c r="P31" s="153"/>
      <c r="Q31" s="170" t="s">
        <v>624</v>
      </c>
      <c r="R31" s="150" t="s">
        <v>219</v>
      </c>
      <c r="S31" s="150">
        <f t="shared" si="1"/>
        <v>1.6799999999999998E-5</v>
      </c>
      <c r="W31" s="150" t="s">
        <v>241</v>
      </c>
      <c r="Y31" s="152" t="s">
        <v>1037</v>
      </c>
      <c r="Z31" s="154" t="s">
        <v>182</v>
      </c>
      <c r="AA31" s="171" t="s">
        <v>477</v>
      </c>
      <c r="AB31" s="170" t="s">
        <v>221</v>
      </c>
      <c r="AC31" s="170"/>
      <c r="AD31" s="183"/>
    </row>
    <row r="32" spans="1:30" s="150" customFormat="1" ht="16.5">
      <c r="A32" s="150" t="s">
        <v>4</v>
      </c>
      <c r="B32" s="150" t="s">
        <v>137</v>
      </c>
      <c r="C32" s="150" t="s">
        <v>1331</v>
      </c>
      <c r="D32" s="153" t="s">
        <v>1346</v>
      </c>
      <c r="E32" s="153" t="s">
        <v>1346</v>
      </c>
      <c r="F32" s="152" t="s">
        <v>173</v>
      </c>
      <c r="G32" s="152" t="s">
        <v>1038</v>
      </c>
      <c r="H32" s="155"/>
      <c r="I32" s="152">
        <v>3.3E-4</v>
      </c>
      <c r="J32" s="169" t="s">
        <v>6</v>
      </c>
      <c r="K32" s="242">
        <v>1.4E-2</v>
      </c>
      <c r="L32" s="242">
        <f t="shared" si="0"/>
        <v>4.6199999999999998E-6</v>
      </c>
      <c r="M32" s="150" t="s">
        <v>113</v>
      </c>
      <c r="N32" s="150" t="s">
        <v>113</v>
      </c>
      <c r="P32" s="153" t="s">
        <v>577</v>
      </c>
      <c r="Q32" s="170" t="s">
        <v>625</v>
      </c>
      <c r="R32" s="150" t="s">
        <v>219</v>
      </c>
      <c r="S32" s="150">
        <f t="shared" si="1"/>
        <v>4.6199999999999998E-6</v>
      </c>
      <c r="T32" s="150">
        <f t="shared" ref="T32:T39" si="8" xml:space="preserve"> L32/2</f>
        <v>2.3099999999999999E-6</v>
      </c>
      <c r="U32" s="150">
        <f t="shared" ref="U32:U39" si="9">L32*2</f>
        <v>9.2399999999999996E-6</v>
      </c>
      <c r="W32" s="150" t="s">
        <v>218</v>
      </c>
      <c r="Y32" s="152" t="s">
        <v>1038</v>
      </c>
      <c r="Z32" s="243" t="s">
        <v>1006</v>
      </c>
      <c r="AA32" s="171"/>
      <c r="AB32" s="170" t="s">
        <v>221</v>
      </c>
      <c r="AC32" s="170"/>
      <c r="AD32" s="183" t="s">
        <v>199</v>
      </c>
    </row>
    <row r="33" spans="1:30" s="150" customFormat="1" ht="16.5">
      <c r="A33" s="150" t="s">
        <v>4</v>
      </c>
      <c r="B33" s="150" t="s">
        <v>137</v>
      </c>
      <c r="C33" s="150" t="s">
        <v>1331</v>
      </c>
      <c r="D33" s="153" t="s">
        <v>1346</v>
      </c>
      <c r="E33" s="153" t="s">
        <v>1346</v>
      </c>
      <c r="F33" s="152" t="s">
        <v>97</v>
      </c>
      <c r="G33" s="155" t="s">
        <v>1039</v>
      </c>
      <c r="H33" s="155"/>
      <c r="I33" s="152">
        <v>1.6000000000000001E-3</v>
      </c>
      <c r="J33" s="169" t="s">
        <v>6</v>
      </c>
      <c r="K33" s="242">
        <v>2E-3</v>
      </c>
      <c r="L33" s="242">
        <f t="shared" si="0"/>
        <v>3.2000000000000003E-6</v>
      </c>
      <c r="M33" s="150" t="s">
        <v>113</v>
      </c>
      <c r="N33" s="150" t="s">
        <v>113</v>
      </c>
      <c r="P33" s="153" t="s">
        <v>577</v>
      </c>
      <c r="Q33" s="170" t="s">
        <v>626</v>
      </c>
      <c r="R33" s="150" t="s">
        <v>219</v>
      </c>
      <c r="S33" s="150">
        <f t="shared" si="1"/>
        <v>3.2000000000000003E-6</v>
      </c>
      <c r="T33" s="150">
        <f t="shared" si="8"/>
        <v>1.6000000000000001E-6</v>
      </c>
      <c r="U33" s="150">
        <f t="shared" si="9"/>
        <v>6.4000000000000006E-6</v>
      </c>
      <c r="W33" s="150" t="s">
        <v>218</v>
      </c>
      <c r="Y33" s="155" t="s">
        <v>1039</v>
      </c>
      <c r="Z33" s="243" t="s">
        <v>1006</v>
      </c>
      <c r="AA33" s="171"/>
      <c r="AB33" s="170" t="s">
        <v>221</v>
      </c>
      <c r="AC33" s="170"/>
      <c r="AD33" s="183"/>
    </row>
    <row r="34" spans="1:30" s="150" customFormat="1" ht="16.5">
      <c r="A34" s="150" t="s">
        <v>4</v>
      </c>
      <c r="B34" s="150" t="s">
        <v>137</v>
      </c>
      <c r="C34" s="150" t="s">
        <v>1331</v>
      </c>
      <c r="D34" s="153" t="s">
        <v>1346</v>
      </c>
      <c r="E34" s="153" t="s">
        <v>1346</v>
      </c>
      <c r="F34" s="152" t="s">
        <v>98</v>
      </c>
      <c r="G34" s="155" t="s">
        <v>1040</v>
      </c>
      <c r="H34" s="155"/>
      <c r="I34" s="152">
        <v>8.0999999999999996E-3</v>
      </c>
      <c r="J34" s="169" t="s">
        <v>6</v>
      </c>
      <c r="K34" s="242">
        <v>3.0000000000000001E-3</v>
      </c>
      <c r="L34" s="242">
        <f t="shared" si="0"/>
        <v>2.4299999999999998E-5</v>
      </c>
      <c r="M34" s="150" t="s">
        <v>113</v>
      </c>
      <c r="N34" s="150" t="s">
        <v>113</v>
      </c>
      <c r="P34" s="153" t="s">
        <v>577</v>
      </c>
      <c r="Q34" s="170" t="s">
        <v>627</v>
      </c>
      <c r="R34" s="150" t="s">
        <v>219</v>
      </c>
      <c r="S34" s="150">
        <f t="shared" si="1"/>
        <v>2.4299999999999998E-5</v>
      </c>
      <c r="T34" s="150">
        <f t="shared" si="8"/>
        <v>1.2149999999999999E-5</v>
      </c>
      <c r="U34" s="150">
        <f t="shared" si="9"/>
        <v>4.8599999999999995E-5</v>
      </c>
      <c r="W34" s="150" t="s">
        <v>218</v>
      </c>
      <c r="Y34" s="155" t="s">
        <v>1040</v>
      </c>
      <c r="Z34" s="243" t="s">
        <v>1006</v>
      </c>
      <c r="AA34" s="171"/>
      <c r="AB34" s="170" t="s">
        <v>221</v>
      </c>
      <c r="AC34" s="170"/>
      <c r="AD34" s="183"/>
    </row>
    <row r="35" spans="1:30" s="150" customFormat="1" ht="16.5">
      <c r="A35" s="150" t="s">
        <v>4</v>
      </c>
      <c r="B35" s="150" t="s">
        <v>137</v>
      </c>
      <c r="C35" s="150" t="s">
        <v>1331</v>
      </c>
      <c r="D35" s="153" t="s">
        <v>1346</v>
      </c>
      <c r="E35" s="153" t="s">
        <v>1346</v>
      </c>
      <c r="F35" s="152" t="s">
        <v>174</v>
      </c>
      <c r="G35" s="155" t="s">
        <v>1041</v>
      </c>
      <c r="H35" s="155"/>
      <c r="I35" s="152">
        <v>1.4999999999999999E-4</v>
      </c>
      <c r="J35" s="169" t="s">
        <v>6</v>
      </c>
      <c r="K35" s="242">
        <v>7.0000000000000001E-3</v>
      </c>
      <c r="L35" s="242">
        <f t="shared" si="0"/>
        <v>1.0499999999999999E-6</v>
      </c>
      <c r="M35" s="150" t="s">
        <v>113</v>
      </c>
      <c r="N35" s="150" t="s">
        <v>113</v>
      </c>
      <c r="P35" s="153" t="s">
        <v>577</v>
      </c>
      <c r="Q35" s="170" t="s">
        <v>628</v>
      </c>
      <c r="R35" s="150" t="s">
        <v>219</v>
      </c>
      <c r="S35" s="150">
        <f t="shared" si="1"/>
        <v>1.0499999999999999E-6</v>
      </c>
      <c r="T35" s="150">
        <f t="shared" si="8"/>
        <v>5.2499999999999995E-7</v>
      </c>
      <c r="U35" s="150">
        <f t="shared" si="9"/>
        <v>2.0999999999999998E-6</v>
      </c>
      <c r="W35" s="150" t="s">
        <v>218</v>
      </c>
      <c r="Y35" s="155" t="s">
        <v>1041</v>
      </c>
      <c r="Z35" s="243" t="s">
        <v>1007</v>
      </c>
      <c r="AA35" s="171"/>
      <c r="AB35" s="170" t="s">
        <v>221</v>
      </c>
      <c r="AC35" s="170"/>
      <c r="AD35" s="183"/>
    </row>
    <row r="36" spans="1:30" s="150" customFormat="1" ht="16.5">
      <c r="A36" s="150" t="s">
        <v>4</v>
      </c>
      <c r="B36" s="150" t="s">
        <v>137</v>
      </c>
      <c r="C36" s="150" t="s">
        <v>1331</v>
      </c>
      <c r="D36" s="153" t="s">
        <v>1346</v>
      </c>
      <c r="E36" s="153" t="s">
        <v>1346</v>
      </c>
      <c r="F36" s="152" t="s">
        <v>175</v>
      </c>
      <c r="G36" s="155" t="s">
        <v>1042</v>
      </c>
      <c r="H36" s="155"/>
      <c r="I36" s="152">
        <v>8.0000000000000004E-4</v>
      </c>
      <c r="J36" s="169" t="s">
        <v>6</v>
      </c>
      <c r="K36" s="242">
        <v>2E-3</v>
      </c>
      <c r="L36" s="242">
        <f t="shared" si="0"/>
        <v>1.6000000000000001E-6</v>
      </c>
      <c r="M36" s="150" t="s">
        <v>113</v>
      </c>
      <c r="N36" s="150" t="s">
        <v>113</v>
      </c>
      <c r="P36" s="153" t="s">
        <v>577</v>
      </c>
      <c r="Q36" s="170" t="s">
        <v>629</v>
      </c>
      <c r="R36" s="150" t="s">
        <v>219</v>
      </c>
      <c r="S36" s="150">
        <f t="shared" si="1"/>
        <v>1.6000000000000001E-6</v>
      </c>
      <c r="T36" s="150">
        <f t="shared" si="8"/>
        <v>8.0000000000000007E-7</v>
      </c>
      <c r="U36" s="150">
        <f t="shared" si="9"/>
        <v>3.2000000000000003E-6</v>
      </c>
      <c r="W36" s="150" t="s">
        <v>218</v>
      </c>
      <c r="Y36" s="155" t="s">
        <v>1042</v>
      </c>
      <c r="Z36" s="243" t="s">
        <v>1007</v>
      </c>
      <c r="AA36" s="171"/>
      <c r="AB36" s="170" t="s">
        <v>221</v>
      </c>
      <c r="AC36" s="170"/>
      <c r="AD36" s="183"/>
    </row>
    <row r="37" spans="1:30" s="150" customFormat="1" ht="16.5">
      <c r="A37" s="150" t="s">
        <v>4</v>
      </c>
      <c r="B37" s="150" t="s">
        <v>137</v>
      </c>
      <c r="C37" s="150" t="s">
        <v>1331</v>
      </c>
      <c r="D37" s="153" t="s">
        <v>1346</v>
      </c>
      <c r="E37" s="153" t="s">
        <v>1346</v>
      </c>
      <c r="F37" s="152" t="s">
        <v>176</v>
      </c>
      <c r="G37" s="155" t="s">
        <v>1043</v>
      </c>
      <c r="H37" s="155"/>
      <c r="I37" s="152">
        <v>2E-3</v>
      </c>
      <c r="J37" s="169" t="s">
        <v>6</v>
      </c>
      <c r="K37" s="242">
        <v>2E-3</v>
      </c>
      <c r="L37" s="242">
        <f t="shared" si="0"/>
        <v>3.9999999999999998E-6</v>
      </c>
      <c r="M37" s="150" t="s">
        <v>113</v>
      </c>
      <c r="N37" s="150" t="s">
        <v>113</v>
      </c>
      <c r="P37" s="153" t="s">
        <v>577</v>
      </c>
      <c r="Q37" s="170" t="s">
        <v>630</v>
      </c>
      <c r="R37" s="150" t="s">
        <v>219</v>
      </c>
      <c r="S37" s="150">
        <f t="shared" si="1"/>
        <v>3.9999999999999998E-6</v>
      </c>
      <c r="T37" s="150">
        <f t="shared" si="8"/>
        <v>1.9999999999999999E-6</v>
      </c>
      <c r="U37" s="150">
        <f t="shared" si="9"/>
        <v>7.9999999999999996E-6</v>
      </c>
      <c r="W37" s="150" t="s">
        <v>218</v>
      </c>
      <c r="Y37" s="155" t="s">
        <v>1043</v>
      </c>
      <c r="Z37" s="243" t="s">
        <v>1007</v>
      </c>
      <c r="AA37" s="171"/>
      <c r="AB37" s="170" t="s">
        <v>221</v>
      </c>
      <c r="AC37" s="170"/>
      <c r="AD37" s="183"/>
    </row>
    <row r="38" spans="1:30" s="150" customFormat="1">
      <c r="A38" s="150" t="s">
        <v>4</v>
      </c>
      <c r="B38" s="150" t="s">
        <v>137</v>
      </c>
      <c r="C38" s="150" t="s">
        <v>1331</v>
      </c>
      <c r="D38" s="153" t="s">
        <v>1346</v>
      </c>
      <c r="E38" s="153" t="s">
        <v>1346</v>
      </c>
      <c r="F38" s="152" t="s">
        <v>170</v>
      </c>
      <c r="G38" s="155" t="s">
        <v>1044</v>
      </c>
      <c r="H38" s="155"/>
      <c r="I38" s="152">
        <v>3.95E-2</v>
      </c>
      <c r="J38" s="169" t="s">
        <v>6</v>
      </c>
      <c r="K38" s="242">
        <v>1E-3</v>
      </c>
      <c r="L38" s="242">
        <f xml:space="preserve"> I38*K38</f>
        <v>3.9499999999999998E-5</v>
      </c>
      <c r="M38" s="242" t="s">
        <v>113</v>
      </c>
      <c r="N38" s="150" t="s">
        <v>113</v>
      </c>
      <c r="O38" s="242"/>
      <c r="P38" s="153" t="s">
        <v>577</v>
      </c>
      <c r="Q38" s="170" t="s">
        <v>631</v>
      </c>
      <c r="R38" s="150" t="s">
        <v>219</v>
      </c>
      <c r="S38" s="150">
        <f t="shared" si="1"/>
        <v>3.9499999999999998E-5</v>
      </c>
      <c r="T38" s="150">
        <f t="shared" si="8"/>
        <v>1.9749999999999999E-5</v>
      </c>
      <c r="U38" s="150">
        <f t="shared" si="9"/>
        <v>7.8999999999999996E-5</v>
      </c>
      <c r="W38" s="150" t="s">
        <v>218</v>
      </c>
      <c r="Y38" s="155" t="s">
        <v>1044</v>
      </c>
      <c r="Z38" s="154" t="s">
        <v>1010</v>
      </c>
      <c r="AA38" s="171"/>
      <c r="AB38" s="170" t="s">
        <v>221</v>
      </c>
      <c r="AC38" s="170"/>
      <c r="AD38" s="183" t="s">
        <v>201</v>
      </c>
    </row>
    <row r="39" spans="1:30" s="150" customFormat="1">
      <c r="A39" s="150" t="s">
        <v>4</v>
      </c>
      <c r="B39" s="150" t="s">
        <v>137</v>
      </c>
      <c r="C39" s="150" t="s">
        <v>1331</v>
      </c>
      <c r="D39" s="153" t="s">
        <v>1346</v>
      </c>
      <c r="E39" s="153" t="s">
        <v>1346</v>
      </c>
      <c r="F39" s="152" t="s">
        <v>171</v>
      </c>
      <c r="G39" s="155" t="s">
        <v>1045</v>
      </c>
      <c r="H39" s="155"/>
      <c r="I39" s="152">
        <v>0.02</v>
      </c>
      <c r="J39" s="173" t="s">
        <v>6</v>
      </c>
      <c r="K39" s="242">
        <v>1E-3</v>
      </c>
      <c r="L39" s="242">
        <f t="shared" si="0"/>
        <v>2.0000000000000002E-5</v>
      </c>
      <c r="M39" s="242" t="s">
        <v>113</v>
      </c>
      <c r="N39" s="150" t="s">
        <v>113</v>
      </c>
      <c r="O39" s="242"/>
      <c r="P39" s="153" t="s">
        <v>578</v>
      </c>
      <c r="Q39" s="170" t="s">
        <v>632</v>
      </c>
      <c r="R39" s="150" t="s">
        <v>219</v>
      </c>
      <c r="S39" s="150">
        <f t="shared" si="1"/>
        <v>2.0000000000000002E-5</v>
      </c>
      <c r="T39" s="150">
        <f t="shared" si="8"/>
        <v>1.0000000000000001E-5</v>
      </c>
      <c r="U39" s="150">
        <f t="shared" si="9"/>
        <v>4.0000000000000003E-5</v>
      </c>
      <c r="W39" s="150" t="s">
        <v>419</v>
      </c>
      <c r="Y39" s="155" t="s">
        <v>1045</v>
      </c>
      <c r="Z39" s="154" t="s">
        <v>1010</v>
      </c>
      <c r="AA39" s="171"/>
      <c r="AB39" s="170" t="s">
        <v>221</v>
      </c>
      <c r="AC39" s="170"/>
      <c r="AD39" s="183"/>
    </row>
    <row r="40" spans="1:30" s="242" customFormat="1">
      <c r="A40" s="242" t="s">
        <v>4</v>
      </c>
      <c r="B40" s="150" t="s">
        <v>137</v>
      </c>
      <c r="C40" s="150" t="s">
        <v>1331</v>
      </c>
      <c r="D40" s="153" t="s">
        <v>1346</v>
      </c>
      <c r="E40" s="153" t="s">
        <v>1346</v>
      </c>
      <c r="F40" s="194" t="s">
        <v>1351</v>
      </c>
      <c r="G40" s="244" t="s">
        <v>1046</v>
      </c>
      <c r="H40" s="244"/>
      <c r="I40" s="242">
        <v>5.0749630000000003</v>
      </c>
      <c r="J40" s="245" t="s">
        <v>102</v>
      </c>
      <c r="K40" s="242">
        <v>1E-4</v>
      </c>
      <c r="L40" s="246">
        <f t="shared" si="0"/>
        <v>5.0749630000000007E-4</v>
      </c>
      <c r="M40" s="242" t="s">
        <v>113</v>
      </c>
      <c r="N40" s="150" t="s">
        <v>113</v>
      </c>
      <c r="P40" s="247"/>
      <c r="Q40" s="170" t="s">
        <v>633</v>
      </c>
      <c r="R40" s="242" t="s">
        <v>219</v>
      </c>
      <c r="S40" s="246">
        <f t="shared" si="1"/>
        <v>5.0749630000000007E-4</v>
      </c>
      <c r="U40" s="246"/>
      <c r="V40" s="246"/>
      <c r="W40" s="242" t="s">
        <v>241</v>
      </c>
      <c r="X40" s="246"/>
      <c r="Y40" s="244" t="s">
        <v>1046</v>
      </c>
      <c r="Z40" s="246" t="s">
        <v>484</v>
      </c>
      <c r="AA40" s="248"/>
      <c r="AB40" s="249" t="s">
        <v>221</v>
      </c>
      <c r="AC40" s="249" t="s">
        <v>1349</v>
      </c>
      <c r="AD40" s="250" t="s">
        <v>200</v>
      </c>
    </row>
    <row r="41" spans="1:30" s="150" customFormat="1">
      <c r="A41" s="150" t="s">
        <v>4</v>
      </c>
      <c r="B41" s="150" t="s">
        <v>137</v>
      </c>
      <c r="C41" s="150" t="s">
        <v>76</v>
      </c>
      <c r="D41" s="153" t="s">
        <v>1347</v>
      </c>
      <c r="E41" s="153" t="s">
        <v>1347</v>
      </c>
      <c r="F41" s="152" t="s">
        <v>178</v>
      </c>
      <c r="G41" s="152" t="s">
        <v>1047</v>
      </c>
      <c r="H41" s="155"/>
      <c r="I41" s="152">
        <v>3.1899999999999998E-2</v>
      </c>
      <c r="J41" s="173" t="s">
        <v>6</v>
      </c>
      <c r="K41" s="150">
        <v>1E-3</v>
      </c>
      <c r="L41" s="154">
        <f t="shared" si="0"/>
        <v>3.1899999999999996E-5</v>
      </c>
      <c r="M41" s="150" t="s">
        <v>113</v>
      </c>
      <c r="N41" s="150" t="s">
        <v>113</v>
      </c>
      <c r="P41" s="153" t="s">
        <v>580</v>
      </c>
      <c r="Q41" s="170" t="s">
        <v>634</v>
      </c>
      <c r="R41" s="150" t="s">
        <v>219</v>
      </c>
      <c r="S41" s="150">
        <f t="shared" si="1"/>
        <v>3.1899999999999996E-5</v>
      </c>
      <c r="T41" s="150">
        <f>S41*0.9</f>
        <v>2.8709999999999998E-5</v>
      </c>
      <c r="U41" s="150">
        <f xml:space="preserve"> S41 * 1.1</f>
        <v>3.5089999999999998E-5</v>
      </c>
      <c r="W41" s="150" t="s">
        <v>218</v>
      </c>
      <c r="Y41" s="152" t="s">
        <v>1047</v>
      </c>
      <c r="Z41" s="154" t="s">
        <v>182</v>
      </c>
      <c r="AA41" s="211" t="s">
        <v>478</v>
      </c>
      <c r="AB41" s="170" t="s">
        <v>221</v>
      </c>
      <c r="AC41" s="170"/>
      <c r="AD41" s="183" t="s">
        <v>202</v>
      </c>
    </row>
    <row r="42" spans="1:30" s="150" customFormat="1">
      <c r="A42" s="150" t="s">
        <v>4</v>
      </c>
      <c r="B42" s="150" t="s">
        <v>137</v>
      </c>
      <c r="C42" s="150" t="s">
        <v>76</v>
      </c>
      <c r="D42" s="153" t="s">
        <v>1347</v>
      </c>
      <c r="E42" s="153" t="s">
        <v>1347</v>
      </c>
      <c r="F42" s="152" t="s">
        <v>179</v>
      </c>
      <c r="G42" s="152" t="s">
        <v>1048</v>
      </c>
      <c r="H42" s="155"/>
      <c r="I42" s="150">
        <v>0.1197</v>
      </c>
      <c r="J42" s="173" t="s">
        <v>6</v>
      </c>
      <c r="K42" s="150">
        <v>1E-3</v>
      </c>
      <c r="L42" s="154">
        <f t="shared" si="0"/>
        <v>1.1970000000000001E-4</v>
      </c>
      <c r="M42" s="150" t="s">
        <v>113</v>
      </c>
      <c r="N42" s="150" t="s">
        <v>113</v>
      </c>
      <c r="P42" s="153" t="s">
        <v>580</v>
      </c>
      <c r="Q42" s="170" t="s">
        <v>635</v>
      </c>
      <c r="R42" s="150" t="s">
        <v>219</v>
      </c>
      <c r="S42" s="150">
        <f t="shared" si="1"/>
        <v>1.1970000000000001E-4</v>
      </c>
      <c r="T42" s="150">
        <f t="shared" ref="T42:T44" si="10">S42*0.9</f>
        <v>1.0773000000000001E-4</v>
      </c>
      <c r="U42" s="150">
        <f t="shared" ref="U42:U45" si="11" xml:space="preserve"> S42 * 1.1</f>
        <v>1.3167000000000002E-4</v>
      </c>
      <c r="W42" s="150" t="s">
        <v>218</v>
      </c>
      <c r="Y42" s="152" t="s">
        <v>1048</v>
      </c>
      <c r="Z42" s="154" t="s">
        <v>182</v>
      </c>
      <c r="AA42" s="211" t="s">
        <v>479</v>
      </c>
      <c r="AB42" s="170" t="s">
        <v>221</v>
      </c>
      <c r="AC42" s="170"/>
      <c r="AD42" s="183"/>
    </row>
    <row r="43" spans="1:30" s="150" customFormat="1">
      <c r="A43" s="150" t="s">
        <v>4</v>
      </c>
      <c r="B43" s="150" t="s">
        <v>137</v>
      </c>
      <c r="C43" s="150" t="s">
        <v>76</v>
      </c>
      <c r="D43" s="153" t="s">
        <v>1347</v>
      </c>
      <c r="E43" s="153" t="s">
        <v>1347</v>
      </c>
      <c r="F43" s="152" t="s">
        <v>180</v>
      </c>
      <c r="G43" s="152" t="s">
        <v>1049</v>
      </c>
      <c r="H43" s="155"/>
      <c r="I43" s="150">
        <v>0.11</v>
      </c>
      <c r="J43" s="173" t="s">
        <v>6</v>
      </c>
      <c r="K43" s="150">
        <v>1E-3</v>
      </c>
      <c r="L43" s="154">
        <f t="shared" si="0"/>
        <v>1.1E-4</v>
      </c>
      <c r="M43" s="150" t="s">
        <v>113</v>
      </c>
      <c r="N43" s="150" t="s">
        <v>113</v>
      </c>
      <c r="P43" s="153" t="s">
        <v>580</v>
      </c>
      <c r="Q43" s="170" t="s">
        <v>636</v>
      </c>
      <c r="R43" s="150" t="s">
        <v>219</v>
      </c>
      <c r="S43" s="150">
        <f t="shared" si="1"/>
        <v>1.1E-4</v>
      </c>
      <c r="T43" s="150">
        <f t="shared" si="10"/>
        <v>9.9000000000000008E-5</v>
      </c>
      <c r="U43" s="150">
        <f t="shared" si="11"/>
        <v>1.2100000000000001E-4</v>
      </c>
      <c r="W43" s="150" t="s">
        <v>218</v>
      </c>
      <c r="Y43" s="152" t="s">
        <v>1049</v>
      </c>
      <c r="Z43" s="154" t="s">
        <v>182</v>
      </c>
      <c r="AA43" s="211" t="s">
        <v>481</v>
      </c>
      <c r="AB43" s="170" t="s">
        <v>221</v>
      </c>
      <c r="AC43" s="170"/>
      <c r="AD43" s="183"/>
    </row>
    <row r="44" spans="1:30" s="150" customFormat="1">
      <c r="A44" s="150" t="s">
        <v>4</v>
      </c>
      <c r="B44" s="150" t="s">
        <v>137</v>
      </c>
      <c r="C44" s="150" t="s">
        <v>76</v>
      </c>
      <c r="D44" s="153" t="s">
        <v>1347</v>
      </c>
      <c r="E44" s="153" t="s">
        <v>1347</v>
      </c>
      <c r="F44" s="152" t="s">
        <v>181</v>
      </c>
      <c r="G44" s="152" t="s">
        <v>1050</v>
      </c>
      <c r="H44" s="157"/>
      <c r="I44" s="150">
        <v>8.6999999999999994E-2</v>
      </c>
      <c r="J44" s="173" t="s">
        <v>6</v>
      </c>
      <c r="K44" s="150">
        <v>1E-3</v>
      </c>
      <c r="L44" s="154">
        <f t="shared" si="0"/>
        <v>8.7000000000000001E-5</v>
      </c>
      <c r="M44" s="150" t="s">
        <v>113</v>
      </c>
      <c r="N44" s="150" t="s">
        <v>113</v>
      </c>
      <c r="P44" s="153" t="s">
        <v>580</v>
      </c>
      <c r="Q44" s="170" t="s">
        <v>637</v>
      </c>
      <c r="R44" s="150" t="s">
        <v>219</v>
      </c>
      <c r="S44" s="150">
        <f t="shared" si="1"/>
        <v>8.7000000000000001E-5</v>
      </c>
      <c r="T44" s="150">
        <f t="shared" si="10"/>
        <v>7.8300000000000006E-5</v>
      </c>
      <c r="U44" s="150">
        <f t="shared" si="11"/>
        <v>9.5700000000000009E-5</v>
      </c>
      <c r="W44" s="150" t="s">
        <v>218</v>
      </c>
      <c r="Y44" s="152" t="s">
        <v>1050</v>
      </c>
      <c r="Z44" s="154" t="s">
        <v>182</v>
      </c>
      <c r="AA44" s="211" t="s">
        <v>480</v>
      </c>
      <c r="AB44" s="170" t="s">
        <v>221</v>
      </c>
      <c r="AC44" s="170"/>
      <c r="AD44" s="183"/>
    </row>
    <row r="45" spans="1:30" s="150" customFormat="1">
      <c r="A45" s="150" t="s">
        <v>4</v>
      </c>
      <c r="B45" s="150" t="s">
        <v>137</v>
      </c>
      <c r="C45" s="150" t="s">
        <v>76</v>
      </c>
      <c r="D45" s="153" t="s">
        <v>1347</v>
      </c>
      <c r="E45" s="153" t="s">
        <v>1347</v>
      </c>
      <c r="F45" s="152" t="s">
        <v>183</v>
      </c>
      <c r="G45" s="152" t="s">
        <v>1051</v>
      </c>
      <c r="H45" s="157"/>
      <c r="I45" s="150">
        <v>3.0779999999999998E-2</v>
      </c>
      <c r="J45" s="173" t="s">
        <v>6</v>
      </c>
      <c r="K45" s="150">
        <v>1E-3</v>
      </c>
      <c r="L45" s="154">
        <f t="shared" si="0"/>
        <v>3.078E-5</v>
      </c>
      <c r="M45" s="150" t="s">
        <v>113</v>
      </c>
      <c r="N45" s="150" t="s">
        <v>113</v>
      </c>
      <c r="P45" s="153" t="s">
        <v>580</v>
      </c>
      <c r="Q45" s="170" t="s">
        <v>638</v>
      </c>
      <c r="R45" s="150" t="s">
        <v>219</v>
      </c>
      <c r="S45" s="150">
        <f t="shared" si="1"/>
        <v>3.078E-5</v>
      </c>
      <c r="T45" s="150">
        <f t="shared" ref="T45" si="12">S45/1.1</f>
        <v>2.798181818181818E-5</v>
      </c>
      <c r="U45" s="150">
        <f t="shared" si="11"/>
        <v>3.3858E-5</v>
      </c>
      <c r="W45" s="150" t="s">
        <v>218</v>
      </c>
      <c r="Y45" s="152" t="s">
        <v>1051</v>
      </c>
      <c r="Z45" s="154" t="s">
        <v>234</v>
      </c>
      <c r="AA45" s="181"/>
      <c r="AB45" s="170" t="s">
        <v>221</v>
      </c>
      <c r="AC45" s="170"/>
      <c r="AD45" s="183" t="s">
        <v>203</v>
      </c>
    </row>
    <row r="46" spans="1:30" s="150" customFormat="1">
      <c r="A46" s="150" t="s">
        <v>4</v>
      </c>
      <c r="B46" s="150" t="s">
        <v>137</v>
      </c>
      <c r="C46" s="150" t="s">
        <v>76</v>
      </c>
      <c r="D46" s="153" t="s">
        <v>1347</v>
      </c>
      <c r="E46" s="153" t="s">
        <v>1347</v>
      </c>
      <c r="F46" s="152" t="s">
        <v>898</v>
      </c>
      <c r="G46" s="157" t="s">
        <v>1052</v>
      </c>
      <c r="H46" s="157"/>
      <c r="I46" s="150">
        <v>4.34</v>
      </c>
      <c r="J46" s="173" t="s">
        <v>184</v>
      </c>
      <c r="K46" s="150">
        <v>1E-3</v>
      </c>
      <c r="L46" s="154">
        <f t="shared" si="0"/>
        <v>4.3400000000000001E-3</v>
      </c>
      <c r="M46" s="150" t="s">
        <v>113</v>
      </c>
      <c r="N46" s="150" t="s">
        <v>113</v>
      </c>
      <c r="P46" s="153" t="s">
        <v>581</v>
      </c>
      <c r="Q46" s="170" t="s">
        <v>639</v>
      </c>
      <c r="R46" s="150" t="s">
        <v>219</v>
      </c>
      <c r="S46" s="150">
        <f t="shared" si="1"/>
        <v>4.3400000000000001E-3</v>
      </c>
      <c r="T46" s="150">
        <v>4.3400000000000001E-3</v>
      </c>
      <c r="U46" s="150">
        <v>6.5100000000000002E-3</v>
      </c>
      <c r="W46" s="150" t="s">
        <v>419</v>
      </c>
      <c r="Y46" s="157" t="s">
        <v>1052</v>
      </c>
      <c r="Z46" s="251" t="s">
        <v>235</v>
      </c>
      <c r="AA46" s="181"/>
      <c r="AB46" s="170" t="s">
        <v>229</v>
      </c>
      <c r="AC46" s="170"/>
      <c r="AD46" s="183"/>
    </row>
    <row r="47" spans="1:30" s="140" customFormat="1">
      <c r="A47" s="140" t="s">
        <v>85</v>
      </c>
      <c r="B47" s="140" t="s">
        <v>85</v>
      </c>
      <c r="C47" s="140" t="s">
        <v>1335</v>
      </c>
      <c r="D47" s="140" t="s">
        <v>85</v>
      </c>
      <c r="E47" s="140" t="s">
        <v>85</v>
      </c>
      <c r="F47" s="142" t="s">
        <v>1232</v>
      </c>
      <c r="G47" s="144" t="s">
        <v>1181</v>
      </c>
      <c r="H47" s="144"/>
      <c r="I47" s="142">
        <v>1000</v>
      </c>
      <c r="J47" s="178" t="s">
        <v>177</v>
      </c>
      <c r="K47" s="140">
        <v>0</v>
      </c>
      <c r="L47" s="145">
        <f t="shared" si="0"/>
        <v>0</v>
      </c>
      <c r="M47" s="140" t="s">
        <v>113</v>
      </c>
      <c r="N47" s="140" t="s">
        <v>113</v>
      </c>
      <c r="P47" s="141" t="s">
        <v>587</v>
      </c>
      <c r="Q47" s="176" t="s">
        <v>640</v>
      </c>
      <c r="R47" s="140" t="s">
        <v>219</v>
      </c>
      <c r="S47" s="140">
        <f t="shared" si="1"/>
        <v>0</v>
      </c>
      <c r="T47" s="140">
        <f xml:space="preserve"> L47/2</f>
        <v>0</v>
      </c>
      <c r="U47" s="140">
        <f>L47*2</f>
        <v>0</v>
      </c>
      <c r="W47" s="140" t="s">
        <v>241</v>
      </c>
      <c r="Y47" s="144" t="s">
        <v>1181</v>
      </c>
      <c r="Z47" s="145" t="s">
        <v>230</v>
      </c>
      <c r="AA47" s="179"/>
      <c r="AB47" s="176" t="s">
        <v>222</v>
      </c>
      <c r="AC47" s="176"/>
      <c r="AD47" s="235"/>
    </row>
    <row r="48" spans="1:30" s="140" customFormat="1">
      <c r="A48" s="140" t="s">
        <v>85</v>
      </c>
      <c r="B48" s="140" t="s">
        <v>85</v>
      </c>
      <c r="C48" s="140" t="s">
        <v>1335</v>
      </c>
      <c r="D48" s="140" t="s">
        <v>85</v>
      </c>
      <c r="E48" s="140" t="s">
        <v>85</v>
      </c>
      <c r="F48" s="142" t="s">
        <v>1233</v>
      </c>
      <c r="G48" s="144" t="s">
        <v>1182</v>
      </c>
      <c r="H48" s="192"/>
      <c r="I48" s="142">
        <v>1000</v>
      </c>
      <c r="J48" s="178" t="s">
        <v>177</v>
      </c>
      <c r="K48" s="140">
        <v>0</v>
      </c>
      <c r="L48" s="145">
        <f t="shared" si="0"/>
        <v>0</v>
      </c>
      <c r="M48" s="140" t="s">
        <v>113</v>
      </c>
      <c r="N48" s="140" t="s">
        <v>113</v>
      </c>
      <c r="P48" s="141" t="s">
        <v>587</v>
      </c>
      <c r="Q48" s="176" t="s">
        <v>641</v>
      </c>
      <c r="R48" s="140" t="s">
        <v>219</v>
      </c>
      <c r="S48" s="140">
        <f t="shared" si="1"/>
        <v>0</v>
      </c>
      <c r="T48" s="140">
        <f xml:space="preserve"> L48/2</f>
        <v>0</v>
      </c>
      <c r="U48" s="140">
        <f>L48*2</f>
        <v>0</v>
      </c>
      <c r="W48" s="140" t="s">
        <v>241</v>
      </c>
      <c r="Y48" s="144" t="s">
        <v>1182</v>
      </c>
      <c r="Z48" s="236" t="s">
        <v>236</v>
      </c>
      <c r="AA48" s="179"/>
      <c r="AB48" s="176" t="s">
        <v>224</v>
      </c>
      <c r="AC48" s="176"/>
      <c r="AD48" s="237"/>
    </row>
    <row r="49" spans="1:30" s="140" customFormat="1">
      <c r="A49" s="140" t="s">
        <v>85</v>
      </c>
      <c r="B49" s="140" t="s">
        <v>85</v>
      </c>
      <c r="C49" s="140" t="s">
        <v>1335</v>
      </c>
      <c r="D49" s="140" t="s">
        <v>85</v>
      </c>
      <c r="E49" s="140" t="s">
        <v>85</v>
      </c>
      <c r="F49" s="142" t="s">
        <v>1234</v>
      </c>
      <c r="G49" s="144" t="s">
        <v>1183</v>
      </c>
      <c r="H49" s="192"/>
      <c r="I49" s="158">
        <v>2000</v>
      </c>
      <c r="J49" s="178" t="s">
        <v>177</v>
      </c>
      <c r="K49" s="140">
        <v>0</v>
      </c>
      <c r="L49" s="145">
        <f t="shared" si="0"/>
        <v>0</v>
      </c>
      <c r="M49" s="140" t="s">
        <v>113</v>
      </c>
      <c r="N49" s="140" t="s">
        <v>113</v>
      </c>
      <c r="P49" s="141" t="s">
        <v>587</v>
      </c>
      <c r="Q49" s="176" t="s">
        <v>642</v>
      </c>
      <c r="R49" s="140" t="s">
        <v>219</v>
      </c>
      <c r="S49" s="140">
        <f t="shared" si="1"/>
        <v>0</v>
      </c>
      <c r="T49" s="140">
        <f xml:space="preserve"> L49/2</f>
        <v>0</v>
      </c>
      <c r="U49" s="140">
        <f>L49*2</f>
        <v>0</v>
      </c>
      <c r="W49" s="140" t="s">
        <v>241</v>
      </c>
      <c r="Y49" s="144" t="s">
        <v>1183</v>
      </c>
      <c r="Z49" s="236" t="s">
        <v>232</v>
      </c>
      <c r="AA49" s="179"/>
      <c r="AB49" s="176" t="s">
        <v>221</v>
      </c>
      <c r="AC49" s="176"/>
      <c r="AD49" s="237"/>
    </row>
    <row r="50" spans="1:30" s="140" customFormat="1">
      <c r="A50" s="140" t="s">
        <v>85</v>
      </c>
      <c r="B50" s="140" t="s">
        <v>85</v>
      </c>
      <c r="C50" s="140" t="s">
        <v>1335</v>
      </c>
      <c r="D50" s="140" t="s">
        <v>85</v>
      </c>
      <c r="E50" s="140" t="s">
        <v>85</v>
      </c>
      <c r="F50" s="142" t="s">
        <v>1235</v>
      </c>
      <c r="G50" s="144" t="s">
        <v>1184</v>
      </c>
      <c r="H50" s="144"/>
      <c r="I50" s="142">
        <v>10000</v>
      </c>
      <c r="J50" s="178" t="s">
        <v>177</v>
      </c>
      <c r="K50" s="140">
        <v>0</v>
      </c>
      <c r="L50" s="145">
        <f t="shared" si="0"/>
        <v>0</v>
      </c>
      <c r="N50" s="140" t="s">
        <v>113</v>
      </c>
      <c r="P50" s="141" t="s">
        <v>586</v>
      </c>
      <c r="Q50" s="176" t="s">
        <v>643</v>
      </c>
      <c r="R50" s="140" t="s">
        <v>219</v>
      </c>
      <c r="S50" s="140">
        <f t="shared" si="1"/>
        <v>0</v>
      </c>
      <c r="T50" s="140">
        <f xml:space="preserve"> L50/1.2</f>
        <v>0</v>
      </c>
      <c r="U50" s="140">
        <f>L50*1.2</f>
        <v>0</v>
      </c>
      <c r="W50" s="140" t="s">
        <v>241</v>
      </c>
      <c r="Y50" s="144" t="s">
        <v>1184</v>
      </c>
      <c r="Z50" s="236" t="s">
        <v>232</v>
      </c>
      <c r="AA50" s="179"/>
      <c r="AB50" s="176" t="s">
        <v>221</v>
      </c>
      <c r="AC50" s="176"/>
      <c r="AD50" s="235"/>
    </row>
    <row r="51" spans="1:30" s="140" customFormat="1" ht="17.25" customHeight="1">
      <c r="A51" s="140" t="s">
        <v>85</v>
      </c>
      <c r="B51" s="140" t="s">
        <v>85</v>
      </c>
      <c r="C51" s="140" t="s">
        <v>1335</v>
      </c>
      <c r="D51" s="140" t="s">
        <v>85</v>
      </c>
      <c r="E51" s="140" t="s">
        <v>85</v>
      </c>
      <c r="F51" s="142" t="s">
        <v>1236</v>
      </c>
      <c r="G51" s="144" t="s">
        <v>1185</v>
      </c>
      <c r="H51" s="144">
        <v>1</v>
      </c>
      <c r="I51" s="142">
        <v>2500</v>
      </c>
      <c r="J51" s="178" t="s">
        <v>177</v>
      </c>
      <c r="K51" s="140">
        <v>0</v>
      </c>
      <c r="L51" s="145">
        <f xml:space="preserve"> I51*K51</f>
        <v>0</v>
      </c>
      <c r="M51" s="238"/>
      <c r="N51" s="140" t="s">
        <v>113</v>
      </c>
      <c r="O51" s="238"/>
      <c r="P51" s="141" t="s">
        <v>1141</v>
      </c>
      <c r="Q51" s="176" t="s">
        <v>644</v>
      </c>
      <c r="R51" s="140" t="s">
        <v>219</v>
      </c>
      <c r="S51" s="140">
        <f t="shared" si="1"/>
        <v>0</v>
      </c>
      <c r="T51" s="140">
        <f xml:space="preserve"> L51/2</f>
        <v>0</v>
      </c>
      <c r="U51" s="140">
        <f>L51*2</f>
        <v>0</v>
      </c>
      <c r="W51" s="140" t="s">
        <v>241</v>
      </c>
      <c r="Y51" s="144" t="s">
        <v>1185</v>
      </c>
      <c r="Z51" s="236" t="s">
        <v>231</v>
      </c>
      <c r="AA51" s="179"/>
      <c r="AB51" s="176" t="s">
        <v>222</v>
      </c>
      <c r="AC51" s="176"/>
      <c r="AD51" s="235" t="s">
        <v>585</v>
      </c>
    </row>
    <row r="52" spans="1:30" s="140" customFormat="1">
      <c r="A52" s="140" t="s">
        <v>85</v>
      </c>
      <c r="B52" s="140" t="s">
        <v>85</v>
      </c>
      <c r="C52" s="140" t="s">
        <v>1335</v>
      </c>
      <c r="D52" s="140" t="s">
        <v>85</v>
      </c>
      <c r="E52" s="140" t="s">
        <v>85</v>
      </c>
      <c r="F52" s="142" t="s">
        <v>1237</v>
      </c>
      <c r="G52" s="144" t="s">
        <v>1186</v>
      </c>
      <c r="H52" s="144">
        <v>2</v>
      </c>
      <c r="I52" s="140">
        <v>2500</v>
      </c>
      <c r="J52" s="178" t="s">
        <v>177</v>
      </c>
      <c r="K52" s="140">
        <v>4.1E-5</v>
      </c>
      <c r="L52" s="145">
        <f xml:space="preserve"> I52*K52</f>
        <v>0.10250000000000001</v>
      </c>
      <c r="N52" s="140" t="s">
        <v>113</v>
      </c>
      <c r="P52" s="141" t="s">
        <v>1141</v>
      </c>
      <c r="Q52" s="176" t="s">
        <v>645</v>
      </c>
      <c r="R52" s="140" t="s">
        <v>219</v>
      </c>
      <c r="S52" s="140">
        <f t="shared" si="1"/>
        <v>0.10250000000000001</v>
      </c>
      <c r="T52" s="140">
        <f xml:space="preserve"> L52*0.8</f>
        <v>8.2000000000000017E-2</v>
      </c>
      <c r="U52" s="140">
        <f t="shared" ref="U52:U57" si="13">L52*1.2</f>
        <v>0.123</v>
      </c>
      <c r="W52" s="140" t="s">
        <v>218</v>
      </c>
      <c r="Y52" s="144" t="s">
        <v>1186</v>
      </c>
      <c r="Z52" s="236" t="s">
        <v>231</v>
      </c>
      <c r="AA52" s="179"/>
      <c r="AB52" s="176" t="s">
        <v>222</v>
      </c>
      <c r="AC52" s="176"/>
      <c r="AD52" s="235" t="s">
        <v>585</v>
      </c>
    </row>
    <row r="53" spans="1:30" s="140" customFormat="1">
      <c r="A53" s="140" t="s">
        <v>85</v>
      </c>
      <c r="B53" s="140" t="s">
        <v>85</v>
      </c>
      <c r="C53" s="140" t="s">
        <v>1335</v>
      </c>
      <c r="D53" s="140" t="s">
        <v>85</v>
      </c>
      <c r="E53" s="140" t="s">
        <v>85</v>
      </c>
      <c r="F53" s="142" t="s">
        <v>1238</v>
      </c>
      <c r="G53" s="144" t="s">
        <v>1187</v>
      </c>
      <c r="H53" s="144"/>
      <c r="I53" s="140">
        <v>6000</v>
      </c>
      <c r="J53" s="178" t="s">
        <v>177</v>
      </c>
      <c r="K53" s="140">
        <v>4.1E-5</v>
      </c>
      <c r="L53" s="145">
        <f t="shared" si="0"/>
        <v>0.246</v>
      </c>
      <c r="N53" s="140" t="s">
        <v>113</v>
      </c>
      <c r="P53" s="141" t="s">
        <v>586</v>
      </c>
      <c r="Q53" s="176" t="s">
        <v>646</v>
      </c>
      <c r="R53" s="140" t="s">
        <v>219</v>
      </c>
      <c r="S53" s="140">
        <f t="shared" si="1"/>
        <v>0.246</v>
      </c>
      <c r="T53" s="140">
        <f xml:space="preserve"> L53*0.8</f>
        <v>0.1968</v>
      </c>
      <c r="U53" s="140">
        <f t="shared" si="13"/>
        <v>0.29519999999999996</v>
      </c>
      <c r="W53" s="140" t="s">
        <v>218</v>
      </c>
      <c r="Y53" s="144" t="s">
        <v>1187</v>
      </c>
      <c r="Z53" s="236" t="s">
        <v>232</v>
      </c>
      <c r="AA53" s="179"/>
      <c r="AB53" s="176" t="s">
        <v>221</v>
      </c>
      <c r="AC53" s="176"/>
      <c r="AD53" s="235"/>
    </row>
    <row r="54" spans="1:30" s="140" customFormat="1">
      <c r="A54" s="140" t="s">
        <v>85</v>
      </c>
      <c r="B54" s="140" t="s">
        <v>85</v>
      </c>
      <c r="C54" s="140" t="s">
        <v>1335</v>
      </c>
      <c r="D54" s="140" t="s">
        <v>85</v>
      </c>
      <c r="E54" s="140" t="s">
        <v>85</v>
      </c>
      <c r="F54" s="142" t="s">
        <v>1239</v>
      </c>
      <c r="G54" s="144" t="s">
        <v>1188</v>
      </c>
      <c r="H54" s="144">
        <v>3</v>
      </c>
      <c r="I54" s="140">
        <v>150</v>
      </c>
      <c r="J54" s="178" t="s">
        <v>177</v>
      </c>
      <c r="K54" s="140">
        <v>4.1E-5</v>
      </c>
      <c r="L54" s="145">
        <f t="shared" si="0"/>
        <v>6.1500000000000001E-3</v>
      </c>
      <c r="N54" s="140" t="s">
        <v>113</v>
      </c>
      <c r="P54" s="141" t="s">
        <v>588</v>
      </c>
      <c r="Q54" s="176" t="s">
        <v>1150</v>
      </c>
      <c r="R54" s="140" t="s">
        <v>219</v>
      </c>
      <c r="S54" s="145">
        <f t="shared" si="1"/>
        <v>6.1500000000000001E-3</v>
      </c>
      <c r="T54" s="140">
        <f xml:space="preserve"> L54*0.8</f>
        <v>4.9200000000000008E-3</v>
      </c>
      <c r="U54" s="145">
        <f t="shared" si="13"/>
        <v>7.3799999999999994E-3</v>
      </c>
      <c r="V54" s="145"/>
      <c r="W54" s="140" t="s">
        <v>218</v>
      </c>
      <c r="X54" s="145"/>
      <c r="Y54" s="144" t="s">
        <v>1188</v>
      </c>
      <c r="Z54" s="236" t="s">
        <v>238</v>
      </c>
      <c r="AA54" s="179"/>
      <c r="AB54" s="239" t="s">
        <v>223</v>
      </c>
      <c r="AC54" s="239"/>
      <c r="AD54" s="235" t="s">
        <v>589</v>
      </c>
    </row>
    <row r="55" spans="1:30" s="140" customFormat="1">
      <c r="A55" s="140" t="s">
        <v>85</v>
      </c>
      <c r="B55" s="140" t="s">
        <v>85</v>
      </c>
      <c r="C55" s="140" t="s">
        <v>1335</v>
      </c>
      <c r="D55" s="140" t="s">
        <v>85</v>
      </c>
      <c r="E55" s="140" t="s">
        <v>85</v>
      </c>
      <c r="F55" s="142" t="s">
        <v>1240</v>
      </c>
      <c r="G55" s="144" t="s">
        <v>1189</v>
      </c>
      <c r="H55" s="144">
        <v>4</v>
      </c>
      <c r="I55" s="162">
        <v>850</v>
      </c>
      <c r="J55" s="178" t="s">
        <v>177</v>
      </c>
      <c r="K55" s="140">
        <v>4.1E-5</v>
      </c>
      <c r="L55" s="145">
        <f t="shared" si="0"/>
        <v>3.4849999999999999E-2</v>
      </c>
      <c r="N55" s="140" t="s">
        <v>113</v>
      </c>
      <c r="P55" s="141" t="s">
        <v>590</v>
      </c>
      <c r="Q55" s="176" t="s">
        <v>1151</v>
      </c>
      <c r="R55" s="140" t="s">
        <v>219</v>
      </c>
      <c r="S55" s="145">
        <f t="shared" si="1"/>
        <v>3.4849999999999999E-2</v>
      </c>
      <c r="T55" s="140">
        <f t="shared" ref="T55:T57" si="14" xml:space="preserve"> L55*0.8</f>
        <v>2.7880000000000002E-2</v>
      </c>
      <c r="U55" s="145">
        <f t="shared" si="13"/>
        <v>4.1819999999999996E-2</v>
      </c>
      <c r="V55" s="145"/>
      <c r="W55" s="140" t="s">
        <v>218</v>
      </c>
      <c r="X55" s="145"/>
      <c r="Y55" s="144" t="s">
        <v>1189</v>
      </c>
      <c r="Z55" s="145" t="s">
        <v>231</v>
      </c>
      <c r="AA55" s="179"/>
      <c r="AB55" s="176" t="s">
        <v>223</v>
      </c>
      <c r="AC55" s="176"/>
      <c r="AD55" s="235"/>
    </row>
    <row r="56" spans="1:30" s="140" customFormat="1">
      <c r="A56" s="140" t="s">
        <v>85</v>
      </c>
      <c r="B56" s="140" t="s">
        <v>85</v>
      </c>
      <c r="C56" s="140" t="s">
        <v>1335</v>
      </c>
      <c r="D56" s="140" t="s">
        <v>85</v>
      </c>
      <c r="E56" s="140" t="s">
        <v>85</v>
      </c>
      <c r="F56" s="142" t="s">
        <v>1241</v>
      </c>
      <c r="G56" s="144" t="s">
        <v>1190</v>
      </c>
      <c r="H56" s="144">
        <v>5</v>
      </c>
      <c r="I56" s="162">
        <v>480</v>
      </c>
      <c r="J56" s="178" t="s">
        <v>177</v>
      </c>
      <c r="K56" s="140">
        <v>6.3999999999999997E-5</v>
      </c>
      <c r="L56" s="145">
        <f t="shared" si="0"/>
        <v>3.0719999999999997E-2</v>
      </c>
      <c r="N56" s="140" t="s">
        <v>113</v>
      </c>
      <c r="P56" s="141" t="s">
        <v>590</v>
      </c>
      <c r="Q56" s="176" t="s">
        <v>1152</v>
      </c>
      <c r="R56" s="140" t="s">
        <v>219</v>
      </c>
      <c r="S56" s="145">
        <f t="shared" si="1"/>
        <v>3.0719999999999997E-2</v>
      </c>
      <c r="T56" s="140">
        <f t="shared" si="14"/>
        <v>2.4576000000000001E-2</v>
      </c>
      <c r="U56" s="145">
        <f t="shared" si="13"/>
        <v>3.6863999999999994E-2</v>
      </c>
      <c r="V56" s="145"/>
      <c r="W56" s="140" t="s">
        <v>218</v>
      </c>
      <c r="X56" s="145"/>
      <c r="Y56" s="144" t="s">
        <v>1190</v>
      </c>
      <c r="Z56" s="236" t="s">
        <v>238</v>
      </c>
      <c r="AA56" s="179"/>
      <c r="AB56" s="239" t="s">
        <v>223</v>
      </c>
      <c r="AC56" s="239"/>
      <c r="AD56" s="235" t="s">
        <v>113</v>
      </c>
    </row>
    <row r="57" spans="1:30" s="140" customFormat="1">
      <c r="A57" s="140" t="s">
        <v>85</v>
      </c>
      <c r="B57" s="140" t="s">
        <v>85</v>
      </c>
      <c r="C57" s="140" t="s">
        <v>1335</v>
      </c>
      <c r="D57" s="140" t="s">
        <v>85</v>
      </c>
      <c r="E57" s="140" t="s">
        <v>85</v>
      </c>
      <c r="F57" s="142" t="s">
        <v>185</v>
      </c>
      <c r="G57" s="144" t="s">
        <v>1191</v>
      </c>
      <c r="H57" s="144">
        <v>6</v>
      </c>
      <c r="I57" s="162">
        <v>250</v>
      </c>
      <c r="J57" s="178" t="s">
        <v>177</v>
      </c>
      <c r="K57" s="140">
        <v>1.07E-4</v>
      </c>
      <c r="L57" s="145">
        <f xml:space="preserve"> I57*K57</f>
        <v>2.6749999999999999E-2</v>
      </c>
      <c r="N57" s="140" t="s">
        <v>113</v>
      </c>
      <c r="P57" s="141" t="s">
        <v>590</v>
      </c>
      <c r="Q57" s="176" t="s">
        <v>1153</v>
      </c>
      <c r="R57" s="140" t="s">
        <v>219</v>
      </c>
      <c r="S57" s="145">
        <f t="shared" si="1"/>
        <v>2.6749999999999999E-2</v>
      </c>
      <c r="T57" s="140">
        <f t="shared" si="14"/>
        <v>2.1400000000000002E-2</v>
      </c>
      <c r="U57" s="145">
        <f t="shared" si="13"/>
        <v>3.2099999999999997E-2</v>
      </c>
      <c r="V57" s="145"/>
      <c r="W57" s="140" t="s">
        <v>218</v>
      </c>
      <c r="X57" s="145"/>
      <c r="Y57" s="144" t="s">
        <v>1191</v>
      </c>
      <c r="Z57" s="236" t="s">
        <v>238</v>
      </c>
      <c r="AA57" s="179"/>
      <c r="AB57" s="239" t="s">
        <v>223</v>
      </c>
      <c r="AC57" s="239"/>
      <c r="AD57" s="235" t="s">
        <v>113</v>
      </c>
    </row>
    <row r="58" spans="1:30" s="150" customFormat="1">
      <c r="A58" s="150" t="s">
        <v>85</v>
      </c>
      <c r="B58" s="150" t="s">
        <v>85</v>
      </c>
      <c r="C58" s="150" t="s">
        <v>1335</v>
      </c>
      <c r="D58" s="150" t="s">
        <v>85</v>
      </c>
      <c r="E58" s="150" t="s">
        <v>85</v>
      </c>
      <c r="F58" s="152" t="s">
        <v>1242</v>
      </c>
      <c r="G58" s="155" t="s">
        <v>1170</v>
      </c>
      <c r="H58" s="155"/>
      <c r="I58" s="152">
        <v>1000</v>
      </c>
      <c r="J58" s="173" t="s">
        <v>177</v>
      </c>
      <c r="K58" s="150">
        <v>9.9999999999999995E-7</v>
      </c>
      <c r="L58" s="154">
        <f t="shared" ref="L58:L61" si="15" xml:space="preserve"> I58*K58</f>
        <v>1E-3</v>
      </c>
      <c r="M58" s="150" t="s">
        <v>113</v>
      </c>
      <c r="N58" s="150" t="s">
        <v>113</v>
      </c>
      <c r="P58" s="153" t="s">
        <v>1193</v>
      </c>
      <c r="Q58" s="170" t="s">
        <v>1198</v>
      </c>
      <c r="R58" s="150" t="s">
        <v>219</v>
      </c>
      <c r="S58" s="150">
        <f t="shared" ref="S58:S68" si="16" xml:space="preserve"> L58</f>
        <v>1E-3</v>
      </c>
      <c r="T58" s="150">
        <f xml:space="preserve"> L58/2</f>
        <v>5.0000000000000001E-4</v>
      </c>
      <c r="U58" s="150">
        <f>L58*2</f>
        <v>2E-3</v>
      </c>
      <c r="W58" s="150" t="s">
        <v>419</v>
      </c>
      <c r="Y58" s="155" t="s">
        <v>1170</v>
      </c>
      <c r="Z58" s="154" t="s">
        <v>230</v>
      </c>
      <c r="AA58" s="181"/>
      <c r="AB58" s="170" t="s">
        <v>222</v>
      </c>
      <c r="AC58" s="170"/>
      <c r="AD58" s="183"/>
    </row>
    <row r="59" spans="1:30" s="150" customFormat="1">
      <c r="A59" s="150" t="s">
        <v>85</v>
      </c>
      <c r="B59" s="150" t="s">
        <v>85</v>
      </c>
      <c r="C59" s="150" t="s">
        <v>1335</v>
      </c>
      <c r="D59" s="150" t="s">
        <v>85</v>
      </c>
      <c r="E59" s="150" t="s">
        <v>85</v>
      </c>
      <c r="F59" s="152" t="s">
        <v>1233</v>
      </c>
      <c r="G59" s="155" t="s">
        <v>1171</v>
      </c>
      <c r="H59" s="193"/>
      <c r="I59" s="152">
        <v>1000</v>
      </c>
      <c r="J59" s="173" t="s">
        <v>177</v>
      </c>
      <c r="K59" s="150">
        <v>9.9999999999999995E-7</v>
      </c>
      <c r="L59" s="154">
        <f t="shared" si="15"/>
        <v>1E-3</v>
      </c>
      <c r="M59" s="150" t="s">
        <v>113</v>
      </c>
      <c r="N59" s="150" t="s">
        <v>113</v>
      </c>
      <c r="P59" s="153"/>
      <c r="Q59" s="170" t="s">
        <v>1199</v>
      </c>
      <c r="R59" s="150" t="s">
        <v>219</v>
      </c>
      <c r="S59" s="150">
        <f t="shared" si="16"/>
        <v>1E-3</v>
      </c>
      <c r="T59" s="150">
        <f xml:space="preserve"> L59/2</f>
        <v>5.0000000000000001E-4</v>
      </c>
      <c r="U59" s="150">
        <f>L59*2</f>
        <v>2E-3</v>
      </c>
      <c r="W59" s="150" t="s">
        <v>419</v>
      </c>
      <c r="Y59" s="155" t="s">
        <v>1171</v>
      </c>
      <c r="Z59" s="190" t="s">
        <v>236</v>
      </c>
      <c r="AA59" s="181"/>
      <c r="AB59" s="170" t="s">
        <v>224</v>
      </c>
      <c r="AC59" s="170"/>
      <c r="AD59" s="233"/>
    </row>
    <row r="60" spans="1:30" s="150" customFormat="1">
      <c r="A60" s="150" t="s">
        <v>85</v>
      </c>
      <c r="B60" s="150" t="s">
        <v>85</v>
      </c>
      <c r="C60" s="150" t="s">
        <v>1335</v>
      </c>
      <c r="D60" s="150" t="s">
        <v>85</v>
      </c>
      <c r="E60" s="150" t="s">
        <v>85</v>
      </c>
      <c r="F60" s="152" t="s">
        <v>1243</v>
      </c>
      <c r="G60" s="155" t="s">
        <v>1172</v>
      </c>
      <c r="H60" s="193"/>
      <c r="I60" s="167">
        <v>2000</v>
      </c>
      <c r="J60" s="173" t="s">
        <v>177</v>
      </c>
      <c r="K60" s="150">
        <v>9.9999999999999995E-7</v>
      </c>
      <c r="L60" s="154">
        <f t="shared" si="15"/>
        <v>2E-3</v>
      </c>
      <c r="M60" s="150" t="s">
        <v>113</v>
      </c>
      <c r="N60" s="150" t="s">
        <v>113</v>
      </c>
      <c r="P60" s="153"/>
      <c r="Q60" s="170" t="s">
        <v>1200</v>
      </c>
      <c r="R60" s="150" t="s">
        <v>219</v>
      </c>
      <c r="S60" s="150">
        <f t="shared" si="16"/>
        <v>2E-3</v>
      </c>
      <c r="T60" s="150">
        <f xml:space="preserve"> L60/2</f>
        <v>1E-3</v>
      </c>
      <c r="U60" s="150">
        <f>L60*2</f>
        <v>4.0000000000000001E-3</v>
      </c>
      <c r="W60" s="150" t="s">
        <v>419</v>
      </c>
      <c r="Y60" s="155" t="s">
        <v>1172</v>
      </c>
      <c r="Z60" s="190" t="s">
        <v>232</v>
      </c>
      <c r="AA60" s="181"/>
      <c r="AB60" s="170" t="s">
        <v>221</v>
      </c>
      <c r="AC60" s="170"/>
      <c r="AD60" s="233"/>
    </row>
    <row r="61" spans="1:30" s="150" customFormat="1">
      <c r="A61" s="150" t="s">
        <v>85</v>
      </c>
      <c r="B61" s="150" t="s">
        <v>85</v>
      </c>
      <c r="C61" s="150" t="s">
        <v>1335</v>
      </c>
      <c r="D61" s="150" t="s">
        <v>85</v>
      </c>
      <c r="E61" s="150" t="s">
        <v>85</v>
      </c>
      <c r="F61" s="152" t="s">
        <v>1235</v>
      </c>
      <c r="G61" s="155" t="s">
        <v>1173</v>
      </c>
      <c r="H61" s="155"/>
      <c r="I61" s="152">
        <v>10000</v>
      </c>
      <c r="J61" s="173" t="s">
        <v>177</v>
      </c>
      <c r="K61" s="150">
        <v>9.9999999999999995E-7</v>
      </c>
      <c r="L61" s="154">
        <f t="shared" si="15"/>
        <v>0.01</v>
      </c>
      <c r="N61" s="150" t="s">
        <v>113</v>
      </c>
      <c r="P61" s="153"/>
      <c r="Q61" s="170" t="s">
        <v>1201</v>
      </c>
      <c r="R61" s="150" t="s">
        <v>219</v>
      </c>
      <c r="S61" s="150">
        <f t="shared" si="16"/>
        <v>0.01</v>
      </c>
      <c r="T61" s="150">
        <f xml:space="preserve"> L61/2</f>
        <v>5.0000000000000001E-3</v>
      </c>
      <c r="U61" s="150">
        <f>L61*2</f>
        <v>0.02</v>
      </c>
      <c r="W61" s="150" t="s">
        <v>419</v>
      </c>
      <c r="Y61" s="155" t="s">
        <v>1173</v>
      </c>
      <c r="Z61" s="190" t="s">
        <v>232</v>
      </c>
      <c r="AA61" s="181"/>
      <c r="AB61" s="170" t="s">
        <v>221</v>
      </c>
      <c r="AC61" s="170"/>
      <c r="AD61" s="183"/>
    </row>
    <row r="62" spans="1:30" s="150" customFormat="1" ht="17.25" customHeight="1">
      <c r="A62" s="150" t="s">
        <v>85</v>
      </c>
      <c r="B62" s="150" t="s">
        <v>85</v>
      </c>
      <c r="C62" s="150" t="s">
        <v>1335</v>
      </c>
      <c r="D62" s="150" t="s">
        <v>85</v>
      </c>
      <c r="E62" s="150" t="s">
        <v>85</v>
      </c>
      <c r="F62" s="152" t="s">
        <v>1244</v>
      </c>
      <c r="G62" s="155" t="s">
        <v>1174</v>
      </c>
      <c r="H62" s="155">
        <v>1</v>
      </c>
      <c r="I62" s="152">
        <v>2500</v>
      </c>
      <c r="J62" s="173" t="s">
        <v>177</v>
      </c>
      <c r="K62" s="150">
        <v>9.9999999999999995E-7</v>
      </c>
      <c r="L62" s="154">
        <f xml:space="preserve"> I62*K62</f>
        <v>2.5000000000000001E-3</v>
      </c>
      <c r="M62" s="234"/>
      <c r="N62" s="150" t="s">
        <v>113</v>
      </c>
      <c r="O62" s="234"/>
      <c r="P62" s="153"/>
      <c r="Q62" s="170" t="s">
        <v>1202</v>
      </c>
      <c r="R62" s="150" t="s">
        <v>219</v>
      </c>
      <c r="S62" s="150">
        <f t="shared" si="16"/>
        <v>2.5000000000000001E-3</v>
      </c>
      <c r="T62" s="150">
        <f xml:space="preserve"> L62*0.8</f>
        <v>2E-3</v>
      </c>
      <c r="U62" s="150">
        <f>L62*1.2</f>
        <v>3.0000000000000001E-3</v>
      </c>
      <c r="W62" s="150" t="s">
        <v>218</v>
      </c>
      <c r="Y62" s="155" t="s">
        <v>1174</v>
      </c>
      <c r="Z62" s="190" t="s">
        <v>231</v>
      </c>
      <c r="AA62" s="181"/>
      <c r="AB62" s="170" t="s">
        <v>222</v>
      </c>
      <c r="AC62" s="170"/>
      <c r="AD62" s="183" t="s">
        <v>585</v>
      </c>
    </row>
    <row r="63" spans="1:30" s="150" customFormat="1">
      <c r="A63" s="150" t="s">
        <v>85</v>
      </c>
      <c r="B63" s="150" t="s">
        <v>85</v>
      </c>
      <c r="C63" s="150" t="s">
        <v>1335</v>
      </c>
      <c r="D63" s="150" t="s">
        <v>85</v>
      </c>
      <c r="E63" s="150" t="s">
        <v>85</v>
      </c>
      <c r="F63" s="152" t="s">
        <v>1237</v>
      </c>
      <c r="G63" s="155" t="s">
        <v>1175</v>
      </c>
      <c r="H63" s="155">
        <v>2</v>
      </c>
      <c r="I63" s="150">
        <v>2500</v>
      </c>
      <c r="J63" s="173" t="s">
        <v>177</v>
      </c>
      <c r="K63" s="150">
        <v>5.0000000000000004E-6</v>
      </c>
      <c r="L63" s="154">
        <f xml:space="preserve"> I63*K63</f>
        <v>1.2500000000000001E-2</v>
      </c>
      <c r="N63" s="150" t="s">
        <v>113</v>
      </c>
      <c r="P63" s="153" t="s">
        <v>1194</v>
      </c>
      <c r="Q63" s="170" t="s">
        <v>1203</v>
      </c>
      <c r="R63" s="150" t="s">
        <v>219</v>
      </c>
      <c r="S63" s="150">
        <f t="shared" si="16"/>
        <v>1.2500000000000001E-2</v>
      </c>
      <c r="T63" s="150">
        <f t="shared" ref="T63:T68" si="17" xml:space="preserve"> L63*0.8</f>
        <v>1.0000000000000002E-2</v>
      </c>
      <c r="U63" s="150">
        <f t="shared" ref="U63:U68" si="18">L63*1.2</f>
        <v>1.4999999999999999E-2</v>
      </c>
      <c r="W63" s="150" t="s">
        <v>218</v>
      </c>
      <c r="Y63" s="155" t="s">
        <v>1175</v>
      </c>
      <c r="Z63" s="190" t="s">
        <v>231</v>
      </c>
      <c r="AA63" s="181"/>
      <c r="AB63" s="170" t="s">
        <v>222</v>
      </c>
      <c r="AC63" s="170"/>
      <c r="AD63" s="183" t="s">
        <v>585</v>
      </c>
    </row>
    <row r="64" spans="1:30" s="150" customFormat="1">
      <c r="A64" s="150" t="s">
        <v>85</v>
      </c>
      <c r="B64" s="150" t="s">
        <v>85</v>
      </c>
      <c r="C64" s="150" t="s">
        <v>1335</v>
      </c>
      <c r="D64" s="150" t="s">
        <v>85</v>
      </c>
      <c r="E64" s="150" t="s">
        <v>85</v>
      </c>
      <c r="F64" s="152" t="s">
        <v>1238</v>
      </c>
      <c r="G64" s="155" t="s">
        <v>1176</v>
      </c>
      <c r="H64" s="155"/>
      <c r="I64" s="150">
        <v>6000</v>
      </c>
      <c r="J64" s="173" t="s">
        <v>177</v>
      </c>
      <c r="K64" s="150">
        <v>5.0000000000000004E-6</v>
      </c>
      <c r="L64" s="154">
        <f t="shared" ref="L64:L67" si="19" xml:space="preserve"> I64*K64</f>
        <v>3.0000000000000002E-2</v>
      </c>
      <c r="N64" s="150" t="s">
        <v>113</v>
      </c>
      <c r="P64" s="153"/>
      <c r="Q64" s="170" t="s">
        <v>1204</v>
      </c>
      <c r="R64" s="150" t="s">
        <v>219</v>
      </c>
      <c r="S64" s="150">
        <f t="shared" si="16"/>
        <v>3.0000000000000002E-2</v>
      </c>
      <c r="T64" s="150">
        <f t="shared" si="17"/>
        <v>2.4000000000000004E-2</v>
      </c>
      <c r="U64" s="150">
        <f t="shared" si="18"/>
        <v>3.6000000000000004E-2</v>
      </c>
      <c r="W64" s="150" t="s">
        <v>218</v>
      </c>
      <c r="Y64" s="155" t="s">
        <v>1176</v>
      </c>
      <c r="Z64" s="190" t="s">
        <v>232</v>
      </c>
      <c r="AA64" s="181"/>
      <c r="AB64" s="170" t="s">
        <v>221</v>
      </c>
      <c r="AC64" s="170"/>
      <c r="AD64" s="183"/>
    </row>
    <row r="65" spans="1:31" s="150" customFormat="1">
      <c r="A65" s="150" t="s">
        <v>85</v>
      </c>
      <c r="B65" s="150" t="s">
        <v>85</v>
      </c>
      <c r="C65" s="150" t="s">
        <v>1335</v>
      </c>
      <c r="D65" s="150" t="s">
        <v>85</v>
      </c>
      <c r="E65" s="150" t="s">
        <v>85</v>
      </c>
      <c r="F65" s="152" t="s">
        <v>1239</v>
      </c>
      <c r="G65" s="155" t="s">
        <v>1177</v>
      </c>
      <c r="H65" s="155">
        <v>3</v>
      </c>
      <c r="I65" s="150">
        <v>150</v>
      </c>
      <c r="J65" s="173" t="s">
        <v>177</v>
      </c>
      <c r="K65" s="150">
        <v>5.0000000000000004E-6</v>
      </c>
      <c r="L65" s="154">
        <f xml:space="preserve"> I65*K65</f>
        <v>7.5000000000000002E-4</v>
      </c>
      <c r="N65" s="150" t="s">
        <v>113</v>
      </c>
      <c r="P65" s="153"/>
      <c r="Q65" s="170" t="s">
        <v>1205</v>
      </c>
      <c r="R65" s="150" t="s">
        <v>219</v>
      </c>
      <c r="S65" s="154">
        <f t="shared" si="16"/>
        <v>7.5000000000000002E-4</v>
      </c>
      <c r="T65" s="150">
        <f t="shared" si="17"/>
        <v>6.0000000000000006E-4</v>
      </c>
      <c r="U65" s="150">
        <f t="shared" si="18"/>
        <v>8.9999999999999998E-4</v>
      </c>
      <c r="V65" s="154"/>
      <c r="W65" s="150" t="s">
        <v>218</v>
      </c>
      <c r="X65" s="154"/>
      <c r="Y65" s="155" t="s">
        <v>1177</v>
      </c>
      <c r="Z65" s="190" t="s">
        <v>238</v>
      </c>
      <c r="AA65" s="181"/>
      <c r="AB65" s="195" t="s">
        <v>223</v>
      </c>
      <c r="AC65" s="195"/>
      <c r="AD65" s="183" t="s">
        <v>589</v>
      </c>
    </row>
    <row r="66" spans="1:31" s="150" customFormat="1">
      <c r="A66" s="150" t="s">
        <v>85</v>
      </c>
      <c r="B66" s="150" t="s">
        <v>85</v>
      </c>
      <c r="C66" s="150" t="s">
        <v>1335</v>
      </c>
      <c r="D66" s="150" t="s">
        <v>85</v>
      </c>
      <c r="E66" s="150" t="s">
        <v>85</v>
      </c>
      <c r="F66" s="152" t="s">
        <v>1245</v>
      </c>
      <c r="G66" s="155" t="s">
        <v>1178</v>
      </c>
      <c r="H66" s="155">
        <v>4</v>
      </c>
      <c r="I66" s="194">
        <v>850</v>
      </c>
      <c r="J66" s="173" t="s">
        <v>177</v>
      </c>
      <c r="K66" s="150">
        <v>1.5E-5</v>
      </c>
      <c r="L66" s="154">
        <f t="shared" si="19"/>
        <v>1.2750000000000001E-2</v>
      </c>
      <c r="N66" s="150" t="s">
        <v>113</v>
      </c>
      <c r="P66" s="153"/>
      <c r="Q66" s="170" t="s">
        <v>1206</v>
      </c>
      <c r="R66" s="150" t="s">
        <v>219</v>
      </c>
      <c r="S66" s="154">
        <f t="shared" si="16"/>
        <v>1.2750000000000001E-2</v>
      </c>
      <c r="T66" s="150">
        <f t="shared" si="17"/>
        <v>1.0200000000000001E-2</v>
      </c>
      <c r="U66" s="150">
        <f t="shared" si="18"/>
        <v>1.5300000000000001E-2</v>
      </c>
      <c r="V66" s="154"/>
      <c r="W66" s="150" t="s">
        <v>218</v>
      </c>
      <c r="X66" s="154"/>
      <c r="Y66" s="155" t="s">
        <v>1178</v>
      </c>
      <c r="Z66" s="154" t="s">
        <v>231</v>
      </c>
      <c r="AA66" s="181"/>
      <c r="AB66" s="170" t="s">
        <v>223</v>
      </c>
      <c r="AC66" s="170"/>
      <c r="AD66" s="183"/>
    </row>
    <row r="67" spans="1:31" s="150" customFormat="1">
      <c r="A67" s="150" t="s">
        <v>85</v>
      </c>
      <c r="B67" s="150" t="s">
        <v>85</v>
      </c>
      <c r="C67" s="150" t="s">
        <v>1335</v>
      </c>
      <c r="D67" s="150" t="s">
        <v>85</v>
      </c>
      <c r="E67" s="150" t="s">
        <v>85</v>
      </c>
      <c r="F67" s="152" t="s">
        <v>1246</v>
      </c>
      <c r="G67" s="155" t="s">
        <v>1179</v>
      </c>
      <c r="H67" s="155">
        <v>5</v>
      </c>
      <c r="I67" s="194">
        <v>480</v>
      </c>
      <c r="J67" s="173" t="s">
        <v>177</v>
      </c>
      <c r="K67" s="150">
        <v>1.8600000000000001E-5</v>
      </c>
      <c r="L67" s="154">
        <f t="shared" si="19"/>
        <v>8.9280000000000002E-3</v>
      </c>
      <c r="N67" s="150" t="s">
        <v>113</v>
      </c>
      <c r="P67" s="153" t="s">
        <v>1195</v>
      </c>
      <c r="Q67" s="170" t="s">
        <v>1207</v>
      </c>
      <c r="R67" s="150" t="s">
        <v>219</v>
      </c>
      <c r="S67" s="154">
        <f t="shared" si="16"/>
        <v>8.9280000000000002E-3</v>
      </c>
      <c r="T67" s="150">
        <f t="shared" si="17"/>
        <v>7.1424000000000001E-3</v>
      </c>
      <c r="U67" s="150">
        <f t="shared" si="18"/>
        <v>1.07136E-2</v>
      </c>
      <c r="V67" s="154"/>
      <c r="W67" s="150" t="s">
        <v>218</v>
      </c>
      <c r="X67" s="154"/>
      <c r="Y67" s="155" t="s">
        <v>1179</v>
      </c>
      <c r="Z67" s="190" t="s">
        <v>238</v>
      </c>
      <c r="AA67" s="181"/>
      <c r="AB67" s="195" t="s">
        <v>223</v>
      </c>
      <c r="AC67" s="195"/>
      <c r="AD67" s="183" t="s">
        <v>113</v>
      </c>
    </row>
    <row r="68" spans="1:31" s="150" customFormat="1" ht="13.9" customHeight="1">
      <c r="A68" s="150" t="s">
        <v>85</v>
      </c>
      <c r="B68" s="150" t="s">
        <v>85</v>
      </c>
      <c r="C68" s="150" t="s">
        <v>1335</v>
      </c>
      <c r="D68" s="150" t="s">
        <v>85</v>
      </c>
      <c r="E68" s="150" t="s">
        <v>85</v>
      </c>
      <c r="F68" s="152" t="s">
        <v>185</v>
      </c>
      <c r="G68" s="155" t="s">
        <v>1180</v>
      </c>
      <c r="H68" s="155">
        <v>6</v>
      </c>
      <c r="I68" s="194">
        <v>250</v>
      </c>
      <c r="J68" s="173" t="s">
        <v>177</v>
      </c>
      <c r="K68" s="150">
        <v>2.5000000000000001E-5</v>
      </c>
      <c r="L68" s="154">
        <f xml:space="preserve"> I68*K68</f>
        <v>6.2500000000000003E-3</v>
      </c>
      <c r="N68" s="150" t="s">
        <v>113</v>
      </c>
      <c r="P68" s="153" t="s">
        <v>1196</v>
      </c>
      <c r="Q68" s="170" t="s">
        <v>1208</v>
      </c>
      <c r="R68" s="150" t="s">
        <v>219</v>
      </c>
      <c r="S68" s="154">
        <f t="shared" si="16"/>
        <v>6.2500000000000003E-3</v>
      </c>
      <c r="T68" s="150">
        <f t="shared" si="17"/>
        <v>5.000000000000001E-3</v>
      </c>
      <c r="U68" s="150">
        <f t="shared" si="18"/>
        <v>7.4999999999999997E-3</v>
      </c>
      <c r="V68" s="154"/>
      <c r="W68" s="150" t="s">
        <v>218</v>
      </c>
      <c r="X68" s="154"/>
      <c r="Y68" s="155" t="s">
        <v>1180</v>
      </c>
      <c r="Z68" s="190" t="s">
        <v>238</v>
      </c>
      <c r="AA68" s="181"/>
      <c r="AB68" s="195" t="s">
        <v>223</v>
      </c>
      <c r="AC68" s="195"/>
      <c r="AD68" s="183" t="s">
        <v>113</v>
      </c>
    </row>
    <row r="69" spans="1:31" s="55" customFormat="1">
      <c r="E69" s="67"/>
      <c r="F69" s="43"/>
      <c r="G69" s="43"/>
      <c r="H69" s="43"/>
      <c r="I69" s="102"/>
      <c r="J69" s="147"/>
      <c r="L69" s="57"/>
      <c r="N69" s="33"/>
      <c r="P69" s="43"/>
      <c r="Q69" s="88"/>
      <c r="S69" s="57"/>
      <c r="U69" s="57"/>
      <c r="V69" s="57"/>
      <c r="X69" s="57"/>
      <c r="Y69" s="43"/>
      <c r="Z69" s="39"/>
      <c r="AA69" s="111"/>
      <c r="AB69" s="108"/>
      <c r="AC69" s="108"/>
      <c r="AD69" s="148"/>
    </row>
    <row r="70" spans="1:31" s="33" customFormat="1">
      <c r="E70" s="67"/>
      <c r="J70" s="88"/>
      <c r="Q70" s="66"/>
      <c r="R70" s="88"/>
      <c r="Z70" s="66"/>
      <c r="AA70" s="115"/>
      <c r="AB70" s="88"/>
      <c r="AC70" s="88"/>
      <c r="AE70" s="66"/>
    </row>
    <row r="71" spans="1:31" s="33" customFormat="1">
      <c r="E71" s="67"/>
      <c r="J71" s="88"/>
      <c r="Q71" s="66"/>
      <c r="R71" s="88"/>
      <c r="Z71" s="66"/>
      <c r="AA71" s="115"/>
      <c r="AB71" s="88"/>
      <c r="AC71" s="88"/>
      <c r="AE71" s="66"/>
    </row>
  </sheetData>
  <conditionalFormatting sqref="I1:L1 Q1:Y1">
    <cfRule type="cellIs" dxfId="656" priority="1" operator="equal">
      <formula>"Elec"</formula>
    </cfRule>
    <cfRule type="cellIs" dxfId="655" priority="2" operator="equal">
      <formula>"Mech"</formula>
    </cfRule>
  </conditionalFormatting>
  <hyperlinks>
    <hyperlink ref="P18" r:id="rId1" location="bib74" display="https://www.sciencedirect.com/science/article/pii/S0039914022008293#bib74" xr:uid="{12254E69-B8D6-4488-A3F2-F64D8FBFBBF3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56A79-3FB8-4F6B-86F8-DEABD5FC5AC7}">
  <sheetPr>
    <tabColor rgb="FF00B050"/>
  </sheetPr>
  <dimension ref="A1:V4"/>
  <sheetViews>
    <sheetView zoomScale="75" workbookViewId="0">
      <selection activeCell="T4" sqref="T4"/>
    </sheetView>
  </sheetViews>
  <sheetFormatPr defaultColWidth="9.140625" defaultRowHeight="15"/>
  <cols>
    <col min="1" max="1" width="20.7109375" customWidth="1"/>
    <col min="2" max="2" width="19.85546875" bestFit="1" customWidth="1"/>
    <col min="3" max="3" width="10.42578125" customWidth="1"/>
    <col min="4" max="4" width="6.28515625" bestFit="1" customWidth="1"/>
    <col min="5" max="5" width="6.7109375" bestFit="1" customWidth="1"/>
    <col min="6" max="6" width="9.85546875" customWidth="1"/>
    <col min="7" max="7" width="14.140625" bestFit="1" customWidth="1"/>
    <col min="8" max="8" width="46.140625" customWidth="1"/>
    <col min="9" max="9" width="7.28515625" bestFit="1" customWidth="1"/>
    <col min="10" max="10" width="9.28515625" bestFit="1" customWidth="1"/>
    <col min="11" max="11" width="6.5703125" bestFit="1" customWidth="1"/>
    <col min="12" max="12" width="6.85546875" bestFit="1" customWidth="1"/>
    <col min="13" max="13" width="6" bestFit="1" customWidth="1"/>
    <col min="14" max="14" width="9.28515625" bestFit="1" customWidth="1"/>
    <col min="15" max="15" width="5.28515625" customWidth="1"/>
    <col min="16" max="16" width="21.7109375" customWidth="1"/>
    <col min="17" max="17" width="4.5703125" customWidth="1"/>
    <col min="18" max="18" width="5" customWidth="1"/>
    <col min="19" max="19" width="11.5703125" bestFit="1" customWidth="1"/>
    <col min="20" max="20" width="53" customWidth="1"/>
    <col min="21" max="21" width="45.28515625" bestFit="1" customWidth="1"/>
    <col min="22" max="22" width="5.7109375" bestFit="1" customWidth="1"/>
  </cols>
  <sheetData>
    <row r="1" spans="1:22" ht="45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>
      <c r="A2" s="16" t="s">
        <v>789</v>
      </c>
      <c r="B2" s="16" t="s">
        <v>791</v>
      </c>
      <c r="C2" s="3"/>
      <c r="D2" s="3">
        <v>1.024</v>
      </c>
      <c r="E2" s="10" t="s">
        <v>242</v>
      </c>
      <c r="F2">
        <v>1</v>
      </c>
      <c r="G2">
        <f t="shared" ref="G2:G3" si="0" xml:space="preserve"> D2*F2</f>
        <v>1.024</v>
      </c>
      <c r="H2" t="s">
        <v>793</v>
      </c>
      <c r="I2" t="s">
        <v>219</v>
      </c>
      <c r="J2">
        <f>G2</f>
        <v>1.024</v>
      </c>
      <c r="K2">
        <v>1.024</v>
      </c>
      <c r="L2">
        <f xml:space="preserve"> J2*1.1</f>
        <v>1.1264000000000001</v>
      </c>
      <c r="N2" t="s">
        <v>218</v>
      </c>
      <c r="P2" s="16" t="s">
        <v>791</v>
      </c>
      <c r="S2" t="s">
        <v>9</v>
      </c>
      <c r="T2" t="s">
        <v>782</v>
      </c>
      <c r="U2" s="22" t="s">
        <v>735</v>
      </c>
      <c r="V2" t="s">
        <v>221</v>
      </c>
    </row>
    <row r="3" spans="1:22">
      <c r="A3" s="20" t="s">
        <v>790</v>
      </c>
      <c r="B3" s="20" t="s">
        <v>792</v>
      </c>
      <c r="C3" s="3"/>
      <c r="D3" s="3">
        <v>1.024</v>
      </c>
      <c r="E3" s="10" t="s">
        <v>242</v>
      </c>
      <c r="F3">
        <v>1</v>
      </c>
      <c r="G3">
        <f t="shared" si="0"/>
        <v>1.024</v>
      </c>
      <c r="H3" t="s">
        <v>794</v>
      </c>
      <c r="I3" t="s">
        <v>219</v>
      </c>
      <c r="J3">
        <f>G3</f>
        <v>1.024</v>
      </c>
      <c r="K3">
        <v>1.024</v>
      </c>
      <c r="L3">
        <f xml:space="preserve"> J3*1.1</f>
        <v>1.1264000000000001</v>
      </c>
      <c r="N3" t="s">
        <v>218</v>
      </c>
      <c r="P3" s="20" t="s">
        <v>792</v>
      </c>
      <c r="S3" t="s">
        <v>9</v>
      </c>
      <c r="T3" t="s">
        <v>782</v>
      </c>
      <c r="U3" s="45" t="s">
        <v>783</v>
      </c>
      <c r="V3" t="s">
        <v>221</v>
      </c>
    </row>
    <row r="4" spans="1:2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</sheetData>
  <conditionalFormatting sqref="D1:R1">
    <cfRule type="cellIs" dxfId="109" priority="1" operator="equal">
      <formula>"Elec"</formula>
    </cfRule>
    <cfRule type="cellIs" dxfId="108" priority="2" operator="equal">
      <formula>"Mech"</formula>
    </cfRule>
  </conditionalFormatting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77B6-0699-4CDD-847F-12232F4B650E}">
  <sheetPr>
    <tabColor rgb="FF00B050"/>
  </sheetPr>
  <dimension ref="A1:V5"/>
  <sheetViews>
    <sheetView workbookViewId="0">
      <selection activeCell="U4" sqref="U4"/>
    </sheetView>
  </sheetViews>
  <sheetFormatPr defaultColWidth="9.140625" defaultRowHeight="15"/>
  <cols>
    <col min="1" max="1" width="26.7109375" customWidth="1"/>
    <col min="2" max="2" width="26.85546875" customWidth="1"/>
    <col min="3" max="3" width="10.42578125" customWidth="1"/>
    <col min="4" max="4" width="6.28515625" bestFit="1" customWidth="1"/>
    <col min="5" max="5" width="6.7109375" bestFit="1" customWidth="1"/>
    <col min="6" max="6" width="9.85546875" customWidth="1"/>
    <col min="7" max="7" width="14.140625" bestFit="1" customWidth="1"/>
    <col min="8" max="8" width="18.42578125" bestFit="1" customWidth="1"/>
    <col min="9" max="9" width="7.28515625" bestFit="1" customWidth="1"/>
    <col min="10" max="10" width="9.28515625" bestFit="1" customWidth="1"/>
    <col min="11" max="11" width="6.5703125" bestFit="1" customWidth="1"/>
    <col min="12" max="12" width="6.85546875" bestFit="1" customWidth="1"/>
    <col min="13" max="13" width="6" bestFit="1" customWidth="1"/>
    <col min="14" max="14" width="9.28515625" bestFit="1" customWidth="1"/>
    <col min="15" max="15" width="5.28515625" customWidth="1"/>
    <col min="16" max="16" width="29.140625" customWidth="1"/>
    <col min="17" max="17" width="4.5703125" customWidth="1"/>
    <col min="18" max="18" width="5" customWidth="1"/>
    <col min="19" max="19" width="11.5703125" bestFit="1" customWidth="1"/>
    <col min="20" max="20" width="7.28515625" bestFit="1" customWidth="1"/>
    <col min="21" max="21" width="45.28515625" bestFit="1" customWidth="1"/>
    <col min="22" max="22" width="5.7109375" bestFit="1" customWidth="1"/>
  </cols>
  <sheetData>
    <row r="1" spans="1:22" ht="45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>
      <c r="A2" s="16" t="s">
        <v>254</v>
      </c>
      <c r="B2" s="16" t="s">
        <v>251</v>
      </c>
      <c r="C2" s="3"/>
      <c r="D2" s="3">
        <v>1</v>
      </c>
      <c r="E2" s="10" t="s">
        <v>242</v>
      </c>
      <c r="F2">
        <v>1</v>
      </c>
      <c r="G2">
        <f t="shared" ref="G2:G4" si="0" xml:space="preserve"> D2*F2</f>
        <v>1</v>
      </c>
      <c r="H2" t="s">
        <v>244</v>
      </c>
      <c r="I2" t="s">
        <v>219</v>
      </c>
      <c r="J2">
        <f>G2</f>
        <v>1</v>
      </c>
      <c r="K2">
        <v>1</v>
      </c>
      <c r="L2">
        <v>1</v>
      </c>
      <c r="N2" t="s">
        <v>241</v>
      </c>
      <c r="P2" s="16" t="s">
        <v>251</v>
      </c>
      <c r="S2" t="s">
        <v>9</v>
      </c>
      <c r="T2" t="s">
        <v>9</v>
      </c>
      <c r="U2" s="28" t="s">
        <v>228</v>
      </c>
      <c r="V2" t="s">
        <v>221</v>
      </c>
    </row>
    <row r="3" spans="1:22">
      <c r="A3" s="30" t="s">
        <v>255</v>
      </c>
      <c r="B3" s="27" t="s">
        <v>252</v>
      </c>
      <c r="C3" s="25"/>
      <c r="D3" s="3">
        <v>1</v>
      </c>
      <c r="E3" s="10" t="s">
        <v>242</v>
      </c>
      <c r="F3">
        <v>1</v>
      </c>
      <c r="G3">
        <f t="shared" si="0"/>
        <v>1</v>
      </c>
      <c r="H3" t="s">
        <v>245</v>
      </c>
      <c r="I3" t="s">
        <v>219</v>
      </c>
      <c r="J3">
        <f>G3</f>
        <v>1</v>
      </c>
      <c r="K3">
        <v>1</v>
      </c>
      <c r="L3">
        <v>1</v>
      </c>
      <c r="N3" t="s">
        <v>241</v>
      </c>
      <c r="P3" s="27" t="s">
        <v>252</v>
      </c>
      <c r="S3" t="s">
        <v>9</v>
      </c>
      <c r="T3" t="s">
        <v>248</v>
      </c>
      <c r="U3" s="29" t="s">
        <v>243</v>
      </c>
      <c r="V3" t="s">
        <v>221</v>
      </c>
    </row>
    <row r="4" spans="1:22" ht="15.75" thickBot="1">
      <c r="A4" s="31" t="s">
        <v>256</v>
      </c>
      <c r="B4" s="3" t="s">
        <v>253</v>
      </c>
      <c r="C4" s="3"/>
      <c r="D4" s="3">
        <v>1</v>
      </c>
      <c r="E4" s="10" t="s">
        <v>242</v>
      </c>
      <c r="F4">
        <v>1</v>
      </c>
      <c r="G4">
        <f t="shared" si="0"/>
        <v>1</v>
      </c>
      <c r="H4" t="s">
        <v>246</v>
      </c>
      <c r="I4" t="s">
        <v>219</v>
      </c>
      <c r="J4">
        <f>G4</f>
        <v>1</v>
      </c>
      <c r="K4">
        <v>1</v>
      </c>
      <c r="L4">
        <v>1</v>
      </c>
      <c r="N4" t="s">
        <v>241</v>
      </c>
      <c r="P4" s="3" t="s">
        <v>253</v>
      </c>
      <c r="S4" t="s">
        <v>9</v>
      </c>
      <c r="T4" s="23" t="s">
        <v>247</v>
      </c>
      <c r="U4" s="29" t="s">
        <v>470</v>
      </c>
      <c r="V4" t="s">
        <v>221</v>
      </c>
    </row>
    <row r="5" spans="1:2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</sheetData>
  <conditionalFormatting sqref="D1:R1">
    <cfRule type="cellIs" dxfId="98" priority="1" operator="equal">
      <formula>"Elec"</formula>
    </cfRule>
    <cfRule type="cellIs" dxfId="97" priority="2" operator="equal">
      <formula>"Mech"</formula>
    </cfRule>
  </conditionalFormatting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93377-DF2F-4AB4-9D6F-A6476CC2E2D5}">
  <sheetPr>
    <tabColor rgb="FF00B050"/>
  </sheetPr>
  <dimension ref="A1:V5"/>
  <sheetViews>
    <sheetView workbookViewId="0">
      <selection activeCell="N4" sqref="D4:N4"/>
    </sheetView>
  </sheetViews>
  <sheetFormatPr defaultColWidth="9.140625" defaultRowHeight="15"/>
  <cols>
    <col min="1" max="1" width="26.7109375" customWidth="1"/>
    <col min="2" max="2" width="26.85546875" customWidth="1"/>
    <col min="3" max="3" width="10.42578125" customWidth="1"/>
    <col min="4" max="4" width="6.28515625" bestFit="1" customWidth="1"/>
    <col min="5" max="5" width="6.7109375" bestFit="1" customWidth="1"/>
    <col min="6" max="6" width="9.85546875" customWidth="1"/>
    <col min="7" max="7" width="14.140625" bestFit="1" customWidth="1"/>
    <col min="8" max="8" width="18.42578125" bestFit="1" customWidth="1"/>
    <col min="9" max="9" width="7.28515625" bestFit="1" customWidth="1"/>
    <col min="10" max="10" width="9.28515625" bestFit="1" customWidth="1"/>
    <col min="11" max="11" width="6.5703125" bestFit="1" customWidth="1"/>
    <col min="12" max="12" width="6.85546875" bestFit="1" customWidth="1"/>
    <col min="13" max="13" width="6" bestFit="1" customWidth="1"/>
    <col min="14" max="14" width="9.28515625" bestFit="1" customWidth="1"/>
    <col min="15" max="15" width="5.28515625" customWidth="1"/>
    <col min="16" max="16" width="29.140625" customWidth="1"/>
    <col min="17" max="17" width="4.5703125" customWidth="1"/>
    <col min="18" max="18" width="5" customWidth="1"/>
    <col min="19" max="19" width="11.5703125" bestFit="1" customWidth="1"/>
    <col min="20" max="20" width="44.7109375" customWidth="1"/>
    <col min="21" max="21" width="45.28515625" bestFit="1" customWidth="1"/>
    <col min="22" max="22" width="5.7109375" bestFit="1" customWidth="1"/>
  </cols>
  <sheetData>
    <row r="1" spans="1:22" ht="45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>
      <c r="A2" s="24" t="s">
        <v>1439</v>
      </c>
      <c r="B2" s="24" t="s">
        <v>1440</v>
      </c>
      <c r="C2" s="3"/>
      <c r="D2" s="3">
        <v>1</v>
      </c>
      <c r="E2" s="10" t="s">
        <v>242</v>
      </c>
      <c r="F2">
        <v>1</v>
      </c>
      <c r="G2">
        <f t="shared" ref="G2:G4" si="0" xml:space="preserve"> D2*F2</f>
        <v>1</v>
      </c>
      <c r="H2" t="s">
        <v>399</v>
      </c>
      <c r="I2" t="s">
        <v>219</v>
      </c>
      <c r="J2">
        <f>G2</f>
        <v>1</v>
      </c>
      <c r="K2">
        <v>1</v>
      </c>
      <c r="L2">
        <v>1</v>
      </c>
      <c r="N2" t="s">
        <v>241</v>
      </c>
      <c r="P2" s="24" t="s">
        <v>1440</v>
      </c>
      <c r="S2" t="s">
        <v>9</v>
      </c>
      <c r="U2" s="22" t="s">
        <v>341</v>
      </c>
      <c r="V2" t="s">
        <v>221</v>
      </c>
    </row>
    <row r="3" spans="1:22">
      <c r="A3" s="43" t="s">
        <v>394</v>
      </c>
      <c r="B3" s="43" t="s">
        <v>396</v>
      </c>
      <c r="C3" s="25"/>
      <c r="D3" s="3">
        <v>1</v>
      </c>
      <c r="E3" s="10" t="s">
        <v>242</v>
      </c>
      <c r="F3">
        <v>1</v>
      </c>
      <c r="G3">
        <f xml:space="preserve"> D3*F3</f>
        <v>1</v>
      </c>
      <c r="H3" t="s">
        <v>398</v>
      </c>
      <c r="I3" t="s">
        <v>219</v>
      </c>
      <c r="J3">
        <f>G3</f>
        <v>1</v>
      </c>
      <c r="K3">
        <v>1</v>
      </c>
      <c r="L3">
        <v>1</v>
      </c>
      <c r="N3" t="s">
        <v>241</v>
      </c>
      <c r="P3" s="43" t="s">
        <v>396</v>
      </c>
      <c r="S3" t="s">
        <v>9</v>
      </c>
      <c r="U3" s="22" t="s">
        <v>283</v>
      </c>
      <c r="V3" t="s">
        <v>221</v>
      </c>
    </row>
    <row r="4" spans="1:22">
      <c r="A4" s="44" t="s">
        <v>395</v>
      </c>
      <c r="B4" s="44" t="s">
        <v>397</v>
      </c>
      <c r="C4" s="3"/>
      <c r="D4" s="3">
        <v>1.23</v>
      </c>
      <c r="E4" s="10" t="s">
        <v>273</v>
      </c>
      <c r="F4">
        <v>1</v>
      </c>
      <c r="G4">
        <f t="shared" si="0"/>
        <v>1.23</v>
      </c>
      <c r="H4" t="s">
        <v>400</v>
      </c>
      <c r="I4" t="s">
        <v>219</v>
      </c>
      <c r="J4">
        <f>G4</f>
        <v>1.23</v>
      </c>
      <c r="K4">
        <v>0.92500000000000004</v>
      </c>
      <c r="L4">
        <f xml:space="preserve"> J4*2</f>
        <v>2.46</v>
      </c>
      <c r="N4" t="s">
        <v>218</v>
      </c>
      <c r="P4" s="44" t="s">
        <v>397</v>
      </c>
      <c r="S4" t="s">
        <v>9</v>
      </c>
      <c r="T4" s="23" t="s">
        <v>1441</v>
      </c>
      <c r="U4" s="22" t="s">
        <v>284</v>
      </c>
      <c r="V4" t="s">
        <v>221</v>
      </c>
    </row>
    <row r="5" spans="1:22">
      <c r="A5" s="4"/>
      <c r="B5" s="4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4"/>
      <c r="Q5" s="21"/>
      <c r="R5" s="21"/>
      <c r="S5" s="21"/>
      <c r="T5" s="21"/>
      <c r="U5" s="21"/>
      <c r="V5" s="21"/>
    </row>
  </sheetData>
  <conditionalFormatting sqref="D1:R1">
    <cfRule type="cellIs" dxfId="87" priority="1" operator="equal">
      <formula>"Elec"</formula>
    </cfRule>
    <cfRule type="cellIs" dxfId="86" priority="2" operator="equal">
      <formula>"Mech"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B7AE-3AC5-47F6-92D3-33D0C28067B3}">
  <sheetPr>
    <tabColor rgb="FF00B050"/>
  </sheetPr>
  <dimension ref="A1:V5"/>
  <sheetViews>
    <sheetView zoomScale="89" workbookViewId="0">
      <selection activeCell="U6" sqref="U6"/>
    </sheetView>
  </sheetViews>
  <sheetFormatPr defaultColWidth="9.140625" defaultRowHeight="15"/>
  <cols>
    <col min="1" max="1" width="26.7109375" customWidth="1"/>
    <col min="2" max="2" width="32.7109375" customWidth="1"/>
    <col min="3" max="3" width="10.42578125" customWidth="1"/>
    <col min="4" max="4" width="6.28515625" bestFit="1" customWidth="1"/>
    <col min="5" max="5" width="6.7109375" bestFit="1" customWidth="1"/>
    <col min="6" max="6" width="9.85546875" customWidth="1"/>
    <col min="7" max="7" width="14.140625" bestFit="1" customWidth="1"/>
    <col min="8" max="8" width="30.140625" customWidth="1"/>
    <col min="9" max="9" width="7.28515625" bestFit="1" customWidth="1"/>
    <col min="10" max="10" width="9.28515625" bestFit="1" customWidth="1"/>
    <col min="11" max="11" width="6.5703125" bestFit="1" customWidth="1"/>
    <col min="12" max="12" width="6.85546875" bestFit="1" customWidth="1"/>
    <col min="13" max="13" width="6" bestFit="1" customWidth="1"/>
    <col min="14" max="14" width="9.28515625" bestFit="1" customWidth="1"/>
    <col min="15" max="15" width="5.28515625" customWidth="1"/>
    <col min="16" max="16" width="33" customWidth="1"/>
    <col min="17" max="17" width="4.5703125" customWidth="1"/>
    <col min="18" max="18" width="5" customWidth="1"/>
    <col min="19" max="19" width="11.5703125" bestFit="1" customWidth="1"/>
    <col min="20" max="20" width="9.28515625" customWidth="1"/>
    <col min="21" max="21" width="45.28515625" bestFit="1" customWidth="1"/>
    <col min="22" max="22" width="5.7109375" bestFit="1" customWidth="1"/>
  </cols>
  <sheetData>
    <row r="1" spans="1:22" ht="45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 s="5" customFormat="1">
      <c r="A2" s="35" t="s">
        <v>742</v>
      </c>
      <c r="B2" s="35" t="s">
        <v>744</v>
      </c>
      <c r="C2" s="63"/>
      <c r="D2" s="63">
        <v>1</v>
      </c>
      <c r="E2" s="122" t="s">
        <v>242</v>
      </c>
      <c r="F2" s="5">
        <v>1</v>
      </c>
      <c r="G2" s="5">
        <f t="shared" ref="G2:G4" si="0" xml:space="preserve"> D2*F2</f>
        <v>1</v>
      </c>
      <c r="H2" s="5" t="s">
        <v>739</v>
      </c>
      <c r="I2" s="5" t="s">
        <v>219</v>
      </c>
      <c r="J2" s="5">
        <f>G2</f>
        <v>1</v>
      </c>
      <c r="K2" s="5">
        <v>1</v>
      </c>
      <c r="L2" s="5">
        <v>1</v>
      </c>
      <c r="N2" s="5" t="s">
        <v>241</v>
      </c>
      <c r="P2" s="35" t="s">
        <v>744</v>
      </c>
      <c r="S2" s="5" t="s">
        <v>9</v>
      </c>
      <c r="U2" s="123" t="s">
        <v>228</v>
      </c>
      <c r="V2" s="5" t="s">
        <v>221</v>
      </c>
    </row>
    <row r="3" spans="1:22" s="5" customFormat="1" ht="30">
      <c r="A3" s="124" t="s">
        <v>746</v>
      </c>
      <c r="B3" s="124" t="s">
        <v>747</v>
      </c>
      <c r="C3" s="37"/>
      <c r="D3" s="63">
        <v>1</v>
      </c>
      <c r="E3" s="122" t="s">
        <v>242</v>
      </c>
      <c r="F3" s="5">
        <v>1</v>
      </c>
      <c r="G3" s="5">
        <f t="shared" si="0"/>
        <v>1</v>
      </c>
      <c r="H3" s="5" t="s">
        <v>740</v>
      </c>
      <c r="I3" s="5" t="s">
        <v>219</v>
      </c>
      <c r="J3" s="5">
        <f>G3</f>
        <v>1</v>
      </c>
      <c r="K3" s="5">
        <v>1</v>
      </c>
      <c r="L3" s="5">
        <v>1</v>
      </c>
      <c r="N3" s="5" t="s">
        <v>241</v>
      </c>
      <c r="P3" s="124" t="s">
        <v>747</v>
      </c>
      <c r="S3" s="5" t="s">
        <v>9</v>
      </c>
      <c r="U3" s="125" t="s">
        <v>243</v>
      </c>
      <c r="V3" s="5" t="s">
        <v>221</v>
      </c>
    </row>
    <row r="4" spans="1:22" s="5" customFormat="1" ht="15.75" thickBot="1">
      <c r="A4" s="126" t="s">
        <v>743</v>
      </c>
      <c r="B4" s="126" t="s">
        <v>745</v>
      </c>
      <c r="C4" s="63"/>
      <c r="D4" s="63">
        <v>1</v>
      </c>
      <c r="E4" s="122" t="s">
        <v>242</v>
      </c>
      <c r="F4" s="5">
        <v>1</v>
      </c>
      <c r="G4" s="5">
        <f t="shared" si="0"/>
        <v>1</v>
      </c>
      <c r="H4" s="5" t="s">
        <v>741</v>
      </c>
      <c r="I4" s="5" t="s">
        <v>219</v>
      </c>
      <c r="J4" s="5">
        <f>G4</f>
        <v>1</v>
      </c>
      <c r="K4" s="5">
        <v>1</v>
      </c>
      <c r="L4" s="5">
        <v>1</v>
      </c>
      <c r="N4" s="5" t="s">
        <v>241</v>
      </c>
      <c r="P4" s="126" t="s">
        <v>745</v>
      </c>
      <c r="S4" s="5" t="s">
        <v>9</v>
      </c>
      <c r="T4" s="39"/>
      <c r="U4" s="127" t="s">
        <v>737</v>
      </c>
      <c r="V4" s="5" t="s">
        <v>221</v>
      </c>
    </row>
    <row r="5" spans="1:2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</sheetData>
  <conditionalFormatting sqref="D1:R1">
    <cfRule type="cellIs" dxfId="76" priority="1" operator="equal">
      <formula>"Elec"</formula>
    </cfRule>
    <cfRule type="cellIs" dxfId="75" priority="2" operator="equal">
      <formula>"Mech"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FAB5F-CB8B-44A8-99D5-9C299206BABF}">
  <sheetPr>
    <tabColor rgb="FF00B050"/>
  </sheetPr>
  <dimension ref="A1:V5"/>
  <sheetViews>
    <sheetView workbookViewId="0">
      <selection activeCell="A5" sqref="A5"/>
    </sheetView>
  </sheetViews>
  <sheetFormatPr defaultColWidth="9.140625" defaultRowHeight="15"/>
  <cols>
    <col min="1" max="1" width="18.7109375" customWidth="1"/>
    <col min="2" max="2" width="19.85546875" bestFit="1" customWidth="1"/>
    <col min="3" max="3" width="10.42578125" customWidth="1"/>
    <col min="4" max="4" width="6.28515625" bestFit="1" customWidth="1"/>
    <col min="5" max="5" width="6.7109375" bestFit="1" customWidth="1"/>
    <col min="6" max="6" width="9.85546875" customWidth="1"/>
    <col min="7" max="7" width="14.140625" bestFit="1" customWidth="1"/>
    <col min="8" max="8" width="18.42578125" bestFit="1" customWidth="1"/>
    <col min="9" max="9" width="7.28515625" bestFit="1" customWidth="1"/>
    <col min="10" max="10" width="9.28515625" bestFit="1" customWidth="1"/>
    <col min="11" max="11" width="6.5703125" bestFit="1" customWidth="1"/>
    <col min="12" max="12" width="6.85546875" bestFit="1" customWidth="1"/>
    <col min="13" max="13" width="6" bestFit="1" customWidth="1"/>
    <col min="14" max="14" width="9.28515625" bestFit="1" customWidth="1"/>
    <col min="15" max="15" width="5.28515625" customWidth="1"/>
    <col min="16" max="16" width="19.42578125" customWidth="1"/>
    <col min="17" max="17" width="4.5703125" customWidth="1"/>
    <col min="18" max="18" width="5" customWidth="1"/>
    <col min="19" max="19" width="11.5703125" bestFit="1" customWidth="1"/>
    <col min="20" max="20" width="21.28515625" customWidth="1"/>
    <col min="21" max="21" width="45.28515625" bestFit="1" customWidth="1"/>
    <col min="22" max="22" width="5.7109375" customWidth="1"/>
  </cols>
  <sheetData>
    <row r="1" spans="1:22" ht="45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>
      <c r="A2" s="16" t="s">
        <v>259</v>
      </c>
      <c r="B2" s="16" t="s">
        <v>250</v>
      </c>
      <c r="C2" s="3"/>
      <c r="D2" s="3">
        <v>1</v>
      </c>
      <c r="E2" s="10" t="s">
        <v>242</v>
      </c>
      <c r="F2">
        <v>1</v>
      </c>
      <c r="G2">
        <f t="shared" ref="G2:G3" si="0" xml:space="preserve"> D2*F2</f>
        <v>1</v>
      </c>
      <c r="H2" t="s">
        <v>276</v>
      </c>
      <c r="I2" t="s">
        <v>219</v>
      </c>
      <c r="J2">
        <f>G2</f>
        <v>1</v>
      </c>
      <c r="K2">
        <v>1</v>
      </c>
      <c r="L2">
        <v>1</v>
      </c>
      <c r="N2" t="s">
        <v>241</v>
      </c>
      <c r="P2" s="16" t="s">
        <v>250</v>
      </c>
      <c r="S2" t="s">
        <v>9</v>
      </c>
      <c r="T2" t="s">
        <v>249</v>
      </c>
      <c r="U2" s="33" t="s">
        <v>262</v>
      </c>
      <c r="V2" t="s">
        <v>221</v>
      </c>
    </row>
    <row r="3" spans="1:22">
      <c r="A3" s="32" t="s">
        <v>260</v>
      </c>
      <c r="B3" s="32" t="s">
        <v>257</v>
      </c>
      <c r="C3" s="25"/>
      <c r="D3" s="3">
        <v>1</v>
      </c>
      <c r="E3" s="10" t="s">
        <v>242</v>
      </c>
      <c r="F3">
        <v>1</v>
      </c>
      <c r="G3">
        <f t="shared" si="0"/>
        <v>1</v>
      </c>
      <c r="H3" t="s">
        <v>277</v>
      </c>
      <c r="I3" t="s">
        <v>219</v>
      </c>
      <c r="J3">
        <f>G3</f>
        <v>1</v>
      </c>
      <c r="K3">
        <v>1</v>
      </c>
      <c r="L3">
        <v>1</v>
      </c>
      <c r="N3" t="s">
        <v>241</v>
      </c>
      <c r="P3" s="32" t="s">
        <v>257</v>
      </c>
      <c r="S3" t="s">
        <v>9</v>
      </c>
      <c r="U3" s="23" t="s">
        <v>243</v>
      </c>
      <c r="V3" t="s">
        <v>221</v>
      </c>
    </row>
    <row r="4" spans="1:22" ht="15.75" thickBot="1">
      <c r="A4" s="31" t="s">
        <v>261</v>
      </c>
      <c r="B4" s="16" t="s">
        <v>258</v>
      </c>
      <c r="C4" s="25"/>
      <c r="D4" s="3">
        <v>1</v>
      </c>
      <c r="E4" s="10" t="s">
        <v>242</v>
      </c>
      <c r="F4">
        <v>1</v>
      </c>
      <c r="G4">
        <f xml:space="preserve"> D4*F4</f>
        <v>1</v>
      </c>
      <c r="H4" t="s">
        <v>278</v>
      </c>
      <c r="I4" t="s">
        <v>219</v>
      </c>
      <c r="J4">
        <f>G4</f>
        <v>1</v>
      </c>
      <c r="K4">
        <v>1</v>
      </c>
      <c r="L4">
        <v>1</v>
      </c>
      <c r="N4" t="s">
        <v>241</v>
      </c>
      <c r="P4" s="16" t="s">
        <v>258</v>
      </c>
      <c r="S4" t="s">
        <v>9</v>
      </c>
      <c r="U4" s="23" t="s">
        <v>470</v>
      </c>
      <c r="V4" t="s">
        <v>221</v>
      </c>
    </row>
    <row r="5" spans="1:2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</sheetData>
  <conditionalFormatting sqref="D1:R1">
    <cfRule type="cellIs" dxfId="49" priority="1" operator="equal">
      <formula>"Elec"</formula>
    </cfRule>
    <cfRule type="cellIs" dxfId="48" priority="2" operator="equal">
      <formula>"Mech"</formula>
    </cfRule>
  </conditionalFormatting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B7A8E-ED74-4A23-B047-DA88863B6A42}">
  <sheetPr>
    <tabColor rgb="FF00B050"/>
  </sheetPr>
  <dimension ref="A1:V4"/>
  <sheetViews>
    <sheetView zoomScale="82" workbookViewId="0">
      <selection activeCell="T6" sqref="T6"/>
    </sheetView>
  </sheetViews>
  <sheetFormatPr defaultColWidth="9.140625" defaultRowHeight="15"/>
  <cols>
    <col min="1" max="1" width="28" customWidth="1"/>
    <col min="2" max="2" width="25.7109375" customWidth="1"/>
    <col min="3" max="3" width="10.42578125" customWidth="1"/>
    <col min="4" max="4" width="6.28515625" bestFit="1" customWidth="1"/>
    <col min="5" max="5" width="6.7109375" bestFit="1" customWidth="1"/>
    <col min="6" max="6" width="9.85546875" customWidth="1"/>
    <col min="7" max="7" width="14.140625" bestFit="1" customWidth="1"/>
    <col min="8" max="8" width="30.85546875" customWidth="1"/>
    <col min="9" max="9" width="7.28515625" bestFit="1" customWidth="1"/>
    <col min="10" max="10" width="9.28515625" bestFit="1" customWidth="1"/>
    <col min="11" max="11" width="12.28515625" customWidth="1"/>
    <col min="12" max="12" width="19.5703125" customWidth="1"/>
    <col min="13" max="13" width="6" bestFit="1" customWidth="1"/>
    <col min="14" max="14" width="9.28515625" bestFit="1" customWidth="1"/>
    <col min="15" max="15" width="5.28515625" customWidth="1"/>
    <col min="16" max="16" width="19.42578125" customWidth="1"/>
    <col min="17" max="17" width="4.5703125" customWidth="1"/>
    <col min="18" max="18" width="5" customWidth="1"/>
    <col min="19" max="19" width="11.5703125" bestFit="1" customWidth="1"/>
    <col min="20" max="20" width="7.28515625" bestFit="1" customWidth="1"/>
    <col min="21" max="21" width="45.28515625" bestFit="1" customWidth="1"/>
    <col min="22" max="22" width="20.28515625" customWidth="1"/>
  </cols>
  <sheetData>
    <row r="1" spans="1:22" ht="45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>
      <c r="A2" s="16" t="s">
        <v>1361</v>
      </c>
      <c r="B2" s="16" t="s">
        <v>1360</v>
      </c>
      <c r="C2" s="3"/>
      <c r="D2" s="3">
        <v>0.13200000000000001</v>
      </c>
      <c r="E2" s="10" t="s">
        <v>6</v>
      </c>
      <c r="F2">
        <v>1E-3</v>
      </c>
      <c r="G2">
        <f t="shared" ref="G2:G3" si="0" xml:space="preserve"> D2*F2</f>
        <v>1.3200000000000001E-4</v>
      </c>
      <c r="H2" t="s">
        <v>1356</v>
      </c>
      <c r="I2" t="s">
        <v>219</v>
      </c>
      <c r="J2" s="5">
        <f>G2</f>
        <v>1.3200000000000001E-4</v>
      </c>
      <c r="K2" s="5">
        <f xml:space="preserve"> J2</f>
        <v>1.3200000000000001E-4</v>
      </c>
      <c r="L2" s="5">
        <f xml:space="preserve"> J2*1.5</f>
        <v>1.9800000000000002E-4</v>
      </c>
      <c r="N2" t="s">
        <v>218</v>
      </c>
      <c r="P2" s="16" t="s">
        <v>1360</v>
      </c>
      <c r="S2" t="s">
        <v>9</v>
      </c>
      <c r="U2" s="39" t="s">
        <v>341</v>
      </c>
      <c r="V2" t="s">
        <v>221</v>
      </c>
    </row>
    <row r="3" spans="1:22" s="5" customFormat="1">
      <c r="A3" s="35" t="s">
        <v>1358</v>
      </c>
      <c r="B3" s="35" t="s">
        <v>1359</v>
      </c>
      <c r="C3" s="37"/>
      <c r="D3" s="63">
        <v>0.45500000000000002</v>
      </c>
      <c r="E3" s="122" t="s">
        <v>6</v>
      </c>
      <c r="F3" s="5">
        <v>1E-3</v>
      </c>
      <c r="G3" s="5">
        <f t="shared" si="0"/>
        <v>4.55E-4</v>
      </c>
      <c r="H3" s="5" t="s">
        <v>1357</v>
      </c>
      <c r="I3" s="5" t="s">
        <v>219</v>
      </c>
      <c r="J3" s="5">
        <f>G3</f>
        <v>4.55E-4</v>
      </c>
      <c r="K3" s="5">
        <f>J3/1.5</f>
        <v>3.0333333333333335E-4</v>
      </c>
      <c r="L3" s="5">
        <f xml:space="preserve"> J3</f>
        <v>4.55E-4</v>
      </c>
      <c r="N3" t="s">
        <v>218</v>
      </c>
      <c r="P3" s="35" t="s">
        <v>1359</v>
      </c>
      <c r="S3" s="5" t="s">
        <v>9</v>
      </c>
      <c r="U3" s="45" t="s">
        <v>721</v>
      </c>
      <c r="V3" s="5" t="s">
        <v>221</v>
      </c>
    </row>
    <row r="4" spans="1:2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97"/>
      <c r="V4" s="21"/>
    </row>
  </sheetData>
  <conditionalFormatting sqref="D1:R1">
    <cfRule type="cellIs" dxfId="38" priority="1" operator="equal">
      <formula>"Elec"</formula>
    </cfRule>
    <cfRule type="cellIs" dxfId="37" priority="2" operator="equal">
      <formula>"Mech"</formula>
    </cfRule>
  </conditionalFormatting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B644D-BFBE-4BE4-9C4B-D2E0438E0EA3}">
  <sheetPr>
    <tabColor theme="0" tint="-0.499984740745262"/>
  </sheetPr>
  <dimension ref="A1:V18"/>
  <sheetViews>
    <sheetView workbookViewId="0">
      <selection activeCell="D2" sqref="D2:D17"/>
    </sheetView>
  </sheetViews>
  <sheetFormatPr defaultColWidth="9.140625" defaultRowHeight="15"/>
  <cols>
    <col min="1" max="1" width="30.7109375" customWidth="1"/>
    <col min="2" max="2" width="29.7109375" customWidth="1"/>
    <col min="3" max="3" width="23.28515625" customWidth="1"/>
    <col min="4" max="4" width="13.85546875" customWidth="1"/>
    <col min="5" max="5" width="6.7109375" bestFit="1" customWidth="1"/>
    <col min="6" max="6" width="9.85546875" customWidth="1"/>
    <col min="7" max="7" width="14.140625" bestFit="1" customWidth="1"/>
    <col min="8" max="8" width="18.42578125" bestFit="1" customWidth="1"/>
    <col min="9" max="9" width="7.28515625" bestFit="1" customWidth="1"/>
    <col min="10" max="10" width="9.28515625" bestFit="1" customWidth="1"/>
    <col min="11" max="11" width="9.85546875" bestFit="1" customWidth="1"/>
    <col min="12" max="12" width="8.5703125" bestFit="1" customWidth="1"/>
    <col min="13" max="13" width="6" bestFit="1" customWidth="1"/>
    <col min="14" max="14" width="10.42578125" customWidth="1"/>
    <col min="15" max="15" width="21.28515625" customWidth="1"/>
    <col min="16" max="16" width="28.5703125" customWidth="1"/>
    <col min="17" max="17" width="4.5703125" customWidth="1"/>
    <col min="18" max="18" width="5" customWidth="1"/>
    <col min="19" max="19" width="11.5703125" bestFit="1" customWidth="1"/>
    <col min="20" max="20" width="18.140625" customWidth="1"/>
    <col min="21" max="21" width="46.7109375" customWidth="1"/>
    <col min="22" max="22" width="8" customWidth="1"/>
  </cols>
  <sheetData>
    <row r="1" spans="1:22" ht="30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>
      <c r="A2" s="16"/>
      <c r="B2" s="16"/>
      <c r="C2" s="3" t="s">
        <v>9</v>
      </c>
      <c r="D2" s="48">
        <v>8.6E-3</v>
      </c>
      <c r="E2" s="10" t="s">
        <v>242</v>
      </c>
      <c r="F2">
        <v>55.55</v>
      </c>
      <c r="G2" s="49">
        <f xml:space="preserve"> D2*F2</f>
        <v>0.47772999999999999</v>
      </c>
      <c r="H2" t="s">
        <v>492</v>
      </c>
      <c r="I2" t="s">
        <v>219</v>
      </c>
      <c r="K2" s="49"/>
      <c r="L2" s="49"/>
      <c r="N2" t="s">
        <v>241</v>
      </c>
      <c r="O2" s="5"/>
      <c r="P2" s="16"/>
      <c r="S2" t="s">
        <v>9</v>
      </c>
      <c r="T2" s="33" t="s">
        <v>518</v>
      </c>
      <c r="U2" s="45" t="s">
        <v>508</v>
      </c>
      <c r="V2" s="33" t="s">
        <v>221</v>
      </c>
    </row>
    <row r="3" spans="1:22">
      <c r="A3" s="42"/>
      <c r="B3" s="42"/>
      <c r="C3" s="3" t="s">
        <v>9</v>
      </c>
      <c r="D3" s="48">
        <v>8.2000000000000003E-2</v>
      </c>
      <c r="E3" s="10" t="s">
        <v>242</v>
      </c>
      <c r="F3">
        <v>55.55</v>
      </c>
      <c r="G3" s="49">
        <f t="shared" ref="G3:G9" si="0" xml:space="preserve"> D3*F3</f>
        <v>4.5551000000000004</v>
      </c>
      <c r="H3" t="s">
        <v>493</v>
      </c>
      <c r="I3" t="s">
        <v>219</v>
      </c>
      <c r="K3" s="49"/>
      <c r="L3" s="49"/>
      <c r="N3" t="s">
        <v>241</v>
      </c>
      <c r="O3" s="5"/>
      <c r="P3" s="42"/>
      <c r="S3" t="s">
        <v>9</v>
      </c>
      <c r="T3" s="33" t="s">
        <v>518</v>
      </c>
      <c r="U3" s="45" t="s">
        <v>204</v>
      </c>
      <c r="V3" s="33" t="s">
        <v>221</v>
      </c>
    </row>
    <row r="4" spans="1:22">
      <c r="A4" s="41"/>
      <c r="B4" s="41"/>
      <c r="C4" s="3" t="s">
        <v>9</v>
      </c>
      <c r="D4" s="50">
        <v>668.61</v>
      </c>
      <c r="E4" s="10" t="s">
        <v>401</v>
      </c>
      <c r="F4">
        <v>55.55</v>
      </c>
      <c r="G4" s="49">
        <f t="shared" si="0"/>
        <v>37141.285499999998</v>
      </c>
      <c r="H4" t="s">
        <v>494</v>
      </c>
      <c r="I4" t="s">
        <v>219</v>
      </c>
      <c r="K4" s="49"/>
      <c r="L4" s="49"/>
      <c r="N4" t="s">
        <v>241</v>
      </c>
      <c r="O4" s="5"/>
      <c r="P4" s="41"/>
      <c r="S4" t="s">
        <v>9</v>
      </c>
      <c r="T4" s="33" t="s">
        <v>518</v>
      </c>
      <c r="U4" s="45" t="s">
        <v>408</v>
      </c>
      <c r="V4" s="33" t="s">
        <v>221</v>
      </c>
    </row>
    <row r="5" spans="1:22">
      <c r="A5" s="42"/>
      <c r="B5" s="42"/>
      <c r="C5" s="3" t="s">
        <v>9</v>
      </c>
      <c r="D5" s="48">
        <v>2E-8</v>
      </c>
      <c r="E5" s="10" t="s">
        <v>111</v>
      </c>
      <c r="F5">
        <v>55.55</v>
      </c>
      <c r="G5" s="49">
        <f t="shared" si="0"/>
        <v>1.111E-6</v>
      </c>
      <c r="H5" t="s">
        <v>495</v>
      </c>
      <c r="I5" t="s">
        <v>219</v>
      </c>
      <c r="K5" s="48"/>
      <c r="L5" s="49"/>
      <c r="N5" t="s">
        <v>241</v>
      </c>
      <c r="O5" s="5"/>
      <c r="P5" s="42"/>
      <c r="S5" t="s">
        <v>9</v>
      </c>
      <c r="T5" s="33" t="s">
        <v>518</v>
      </c>
      <c r="U5" s="45" t="s">
        <v>509</v>
      </c>
      <c r="V5" s="33" t="s">
        <v>221</v>
      </c>
    </row>
    <row r="6" spans="1:22">
      <c r="A6" s="41"/>
      <c r="B6" s="47"/>
      <c r="C6" s="3" t="s">
        <v>9</v>
      </c>
      <c r="D6" s="3">
        <v>0.4365</v>
      </c>
      <c r="E6" s="10" t="s">
        <v>242</v>
      </c>
      <c r="F6">
        <v>55.55</v>
      </c>
      <c r="G6" s="49">
        <f t="shared" si="0"/>
        <v>24.247574999999998</v>
      </c>
      <c r="H6" t="s">
        <v>496</v>
      </c>
      <c r="I6" t="s">
        <v>219</v>
      </c>
      <c r="J6" s="49"/>
      <c r="K6" s="49"/>
      <c r="L6" s="49"/>
      <c r="N6" t="s">
        <v>241</v>
      </c>
      <c r="O6" s="5"/>
      <c r="P6" s="47"/>
      <c r="S6" t="s">
        <v>9</v>
      </c>
      <c r="T6" s="33" t="s">
        <v>518</v>
      </c>
      <c r="U6" s="45" t="s">
        <v>510</v>
      </c>
      <c r="V6" s="33" t="s">
        <v>221</v>
      </c>
    </row>
    <row r="7" spans="1:22">
      <c r="A7" s="42"/>
      <c r="B7" s="47"/>
      <c r="C7" s="3" t="s">
        <v>9</v>
      </c>
      <c r="D7" s="48">
        <v>4.35E-4</v>
      </c>
      <c r="E7" s="10" t="s">
        <v>242</v>
      </c>
      <c r="F7">
        <v>55.55</v>
      </c>
      <c r="G7" s="49">
        <f t="shared" si="0"/>
        <v>2.4164249999999998E-2</v>
      </c>
      <c r="H7" t="s">
        <v>497</v>
      </c>
      <c r="I7" t="s">
        <v>219</v>
      </c>
      <c r="J7" s="5"/>
      <c r="K7" s="61"/>
      <c r="L7" s="61"/>
      <c r="N7" t="s">
        <v>241</v>
      </c>
      <c r="O7" s="5"/>
      <c r="P7" s="47"/>
      <c r="S7" t="s">
        <v>9</v>
      </c>
      <c r="T7" s="33" t="s">
        <v>518</v>
      </c>
      <c r="U7" s="45" t="s">
        <v>511</v>
      </c>
      <c r="V7" s="33" t="s">
        <v>223</v>
      </c>
    </row>
    <row r="8" spans="1:22">
      <c r="A8" s="41"/>
      <c r="B8" s="41"/>
      <c r="C8" s="3" t="s">
        <v>9</v>
      </c>
      <c r="D8" s="48">
        <v>2.065E-3</v>
      </c>
      <c r="E8" s="10" t="s">
        <v>242</v>
      </c>
      <c r="F8">
        <v>55.55</v>
      </c>
      <c r="G8" s="49">
        <f t="shared" si="0"/>
        <v>0.11471075</v>
      </c>
      <c r="H8" t="s">
        <v>498</v>
      </c>
      <c r="I8" t="s">
        <v>219</v>
      </c>
      <c r="K8" s="49"/>
      <c r="L8" s="49"/>
      <c r="N8" t="s">
        <v>241</v>
      </c>
      <c r="O8" s="5"/>
      <c r="P8" s="41"/>
      <c r="S8" t="s">
        <v>9</v>
      </c>
      <c r="T8" s="33" t="s">
        <v>518</v>
      </c>
      <c r="U8" s="45" t="s">
        <v>511</v>
      </c>
      <c r="V8" s="33" t="s">
        <v>222</v>
      </c>
    </row>
    <row r="9" spans="1:22" ht="30">
      <c r="A9" s="51"/>
      <c r="B9" s="51"/>
      <c r="C9" s="3" t="s">
        <v>9</v>
      </c>
      <c r="D9" s="48">
        <v>0.31690000000000002</v>
      </c>
      <c r="E9" s="10" t="s">
        <v>242</v>
      </c>
      <c r="F9">
        <v>55.55</v>
      </c>
      <c r="G9" s="49">
        <f t="shared" si="0"/>
        <v>17.603795000000002</v>
      </c>
      <c r="H9" t="s">
        <v>499</v>
      </c>
      <c r="I9" t="s">
        <v>219</v>
      </c>
      <c r="K9" s="49"/>
      <c r="L9" s="49"/>
      <c r="N9" t="s">
        <v>241</v>
      </c>
      <c r="O9" s="5"/>
      <c r="P9" s="51"/>
      <c r="S9" t="s">
        <v>9</v>
      </c>
      <c r="T9" s="33" t="s">
        <v>518</v>
      </c>
      <c r="U9" s="45" t="s">
        <v>512</v>
      </c>
      <c r="V9" s="33" t="s">
        <v>221</v>
      </c>
    </row>
    <row r="10" spans="1:22">
      <c r="A10" s="41"/>
      <c r="B10" s="47"/>
      <c r="C10" s="3" t="s">
        <v>9</v>
      </c>
      <c r="D10" s="62">
        <v>1.082E-2</v>
      </c>
      <c r="E10" s="10" t="s">
        <v>242</v>
      </c>
      <c r="F10">
        <v>55.55</v>
      </c>
      <c r="G10" s="49">
        <f t="shared" ref="G10:G17" si="1" xml:space="preserve"> D10*F10</f>
        <v>0.601051</v>
      </c>
      <c r="H10" t="s">
        <v>500</v>
      </c>
      <c r="I10" t="s">
        <v>219</v>
      </c>
      <c r="K10" s="49"/>
      <c r="L10" s="49"/>
      <c r="N10" t="s">
        <v>241</v>
      </c>
      <c r="O10" s="5"/>
      <c r="P10" s="51"/>
      <c r="S10" t="s">
        <v>9</v>
      </c>
      <c r="T10" s="33" t="s">
        <v>518</v>
      </c>
      <c r="U10" s="45" t="s">
        <v>415</v>
      </c>
      <c r="V10" s="33" t="s">
        <v>221</v>
      </c>
    </row>
    <row r="11" spans="1:22" ht="30">
      <c r="A11" s="51"/>
      <c r="B11" s="47"/>
      <c r="C11" s="3" t="s">
        <v>9</v>
      </c>
      <c r="D11" s="62">
        <v>493</v>
      </c>
      <c r="E11" s="10" t="s">
        <v>517</v>
      </c>
      <c r="F11">
        <v>55.55</v>
      </c>
      <c r="G11" s="49">
        <f t="shared" si="1"/>
        <v>27386.149999999998</v>
      </c>
      <c r="H11" t="s">
        <v>501</v>
      </c>
      <c r="I11" t="s">
        <v>219</v>
      </c>
      <c r="K11" s="49"/>
      <c r="L11" s="49"/>
      <c r="N11" t="s">
        <v>241</v>
      </c>
      <c r="O11" s="5"/>
      <c r="P11" s="51"/>
      <c r="S11" t="s">
        <v>9</v>
      </c>
      <c r="T11" s="33" t="s">
        <v>518</v>
      </c>
      <c r="U11" s="45" t="s">
        <v>513</v>
      </c>
      <c r="V11" s="33" t="s">
        <v>221</v>
      </c>
    </row>
    <row r="12" spans="1:22">
      <c r="A12" s="41"/>
      <c r="B12" s="47"/>
      <c r="C12" s="3" t="s">
        <v>9</v>
      </c>
      <c r="D12" s="62">
        <v>3.6999999999999998E-2</v>
      </c>
      <c r="E12" s="10" t="s">
        <v>242</v>
      </c>
      <c r="F12">
        <v>55.55</v>
      </c>
      <c r="G12" s="49">
        <f t="shared" si="1"/>
        <v>2.0553499999999998</v>
      </c>
      <c r="H12" t="s">
        <v>502</v>
      </c>
      <c r="I12" t="s">
        <v>219</v>
      </c>
      <c r="K12" s="49"/>
      <c r="L12" s="49"/>
      <c r="N12" t="s">
        <v>241</v>
      </c>
      <c r="O12" s="5"/>
      <c r="P12" s="51"/>
      <c r="S12" t="s">
        <v>9</v>
      </c>
      <c r="T12" s="33" t="s">
        <v>518</v>
      </c>
      <c r="U12" s="45" t="s">
        <v>514</v>
      </c>
      <c r="V12" s="33" t="s">
        <v>221</v>
      </c>
    </row>
    <row r="13" spans="1:22">
      <c r="A13" s="51"/>
      <c r="B13" s="47"/>
      <c r="C13" s="3" t="s">
        <v>9</v>
      </c>
      <c r="D13" s="62">
        <v>3.2799999999999999E-3</v>
      </c>
      <c r="E13" s="10" t="s">
        <v>242</v>
      </c>
      <c r="F13">
        <v>55.55</v>
      </c>
      <c r="G13" s="49">
        <f t="shared" si="1"/>
        <v>0.18220399999999998</v>
      </c>
      <c r="H13" t="s">
        <v>503</v>
      </c>
      <c r="I13" t="s">
        <v>219</v>
      </c>
      <c r="K13" s="49"/>
      <c r="L13" s="49"/>
      <c r="N13" t="s">
        <v>241</v>
      </c>
      <c r="O13" s="5"/>
      <c r="P13" s="51"/>
      <c r="S13" t="s">
        <v>9</v>
      </c>
      <c r="T13" s="33" t="s">
        <v>518</v>
      </c>
      <c r="U13" s="45" t="s">
        <v>327</v>
      </c>
      <c r="V13" s="33" t="s">
        <v>221</v>
      </c>
    </row>
    <row r="14" spans="1:22">
      <c r="A14" s="41"/>
      <c r="B14" s="47"/>
      <c r="C14" s="3" t="s">
        <v>9</v>
      </c>
      <c r="D14" s="62">
        <v>7.4999999999999997E-3</v>
      </c>
      <c r="E14" s="10" t="s">
        <v>242</v>
      </c>
      <c r="F14">
        <v>55.55</v>
      </c>
      <c r="G14" s="49">
        <f t="shared" si="1"/>
        <v>0.41662499999999997</v>
      </c>
      <c r="H14" t="s">
        <v>504</v>
      </c>
      <c r="I14" t="s">
        <v>219</v>
      </c>
      <c r="K14" s="49"/>
      <c r="L14" s="49"/>
      <c r="N14" t="s">
        <v>241</v>
      </c>
      <c r="O14" s="5"/>
      <c r="P14" s="51"/>
      <c r="S14" t="s">
        <v>9</v>
      </c>
      <c r="T14" s="33" t="s">
        <v>518</v>
      </c>
      <c r="U14" s="45" t="s">
        <v>293</v>
      </c>
      <c r="V14" s="33" t="s">
        <v>221</v>
      </c>
    </row>
    <row r="15" spans="1:22">
      <c r="A15" s="51"/>
      <c r="B15" s="47"/>
      <c r="C15" s="3" t="s">
        <v>9</v>
      </c>
      <c r="D15" s="62">
        <v>6.3E-2</v>
      </c>
      <c r="E15" s="10" t="s">
        <v>242</v>
      </c>
      <c r="F15">
        <v>55.55</v>
      </c>
      <c r="G15" s="49">
        <f t="shared" si="1"/>
        <v>3.4996499999999999</v>
      </c>
      <c r="H15" t="s">
        <v>505</v>
      </c>
      <c r="I15" t="s">
        <v>219</v>
      </c>
      <c r="K15" s="49"/>
      <c r="L15" s="49"/>
      <c r="N15" t="s">
        <v>241</v>
      </c>
      <c r="O15" s="5"/>
      <c r="P15" s="51"/>
      <c r="S15" t="s">
        <v>9</v>
      </c>
      <c r="T15" s="33" t="s">
        <v>518</v>
      </c>
      <c r="U15" s="45" t="s">
        <v>515</v>
      </c>
      <c r="V15" s="33" t="s">
        <v>221</v>
      </c>
    </row>
    <row r="16" spans="1:22">
      <c r="A16" s="41"/>
      <c r="B16" s="47"/>
      <c r="C16" s="3" t="s">
        <v>9</v>
      </c>
      <c r="D16" s="62">
        <v>1.7999999999999999E-2</v>
      </c>
      <c r="E16" s="10" t="s">
        <v>273</v>
      </c>
      <c r="F16">
        <v>55.55</v>
      </c>
      <c r="G16" s="49">
        <f t="shared" si="1"/>
        <v>0.9998999999999999</v>
      </c>
      <c r="H16" t="s">
        <v>506</v>
      </c>
      <c r="I16" t="s">
        <v>219</v>
      </c>
      <c r="K16" s="49"/>
      <c r="L16" s="49"/>
      <c r="N16" t="s">
        <v>241</v>
      </c>
      <c r="O16" s="5"/>
      <c r="P16" s="51"/>
      <c r="S16" t="s">
        <v>9</v>
      </c>
      <c r="T16" s="33" t="s">
        <v>518</v>
      </c>
      <c r="U16" s="45" t="s">
        <v>516</v>
      </c>
      <c r="V16" s="33" t="s">
        <v>221</v>
      </c>
    </row>
    <row r="17" spans="1:22">
      <c r="A17" s="51"/>
      <c r="B17" s="47"/>
      <c r="C17" s="3" t="s">
        <v>9</v>
      </c>
      <c r="D17" s="62">
        <v>7.5599999999999999E-3</v>
      </c>
      <c r="E17" s="10" t="s">
        <v>242</v>
      </c>
      <c r="F17">
        <v>55.55</v>
      </c>
      <c r="G17" s="49">
        <f t="shared" si="1"/>
        <v>0.419958</v>
      </c>
      <c r="H17" t="s">
        <v>507</v>
      </c>
      <c r="I17" t="s">
        <v>219</v>
      </c>
      <c r="K17" s="49"/>
      <c r="L17" s="49"/>
      <c r="N17" t="s">
        <v>241</v>
      </c>
      <c r="O17" s="5"/>
      <c r="P17" s="51"/>
      <c r="S17" t="s">
        <v>9</v>
      </c>
      <c r="T17" s="33" t="s">
        <v>518</v>
      </c>
      <c r="U17" s="45" t="s">
        <v>306</v>
      </c>
      <c r="V17" s="33" t="s">
        <v>221</v>
      </c>
    </row>
    <row r="18" spans="1:2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</sheetData>
  <conditionalFormatting sqref="D1:R1">
    <cfRule type="cellIs" dxfId="24" priority="1" operator="equal">
      <formula>"Elec"</formula>
    </cfRule>
    <cfRule type="cellIs" dxfId="23" priority="2" operator="equal">
      <formula>"Mech"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AB2F-4FAE-43D3-9D5B-8ECCD3715F10}">
  <sheetPr>
    <tabColor theme="0" tint="-0.499984740745262"/>
  </sheetPr>
  <dimension ref="A1:V4"/>
  <sheetViews>
    <sheetView topLeftCell="E1" workbookViewId="0">
      <selection activeCell="H16" sqref="H16"/>
    </sheetView>
  </sheetViews>
  <sheetFormatPr defaultColWidth="9.140625" defaultRowHeight="15"/>
  <cols>
    <col min="1" max="1" width="20.7109375" customWidth="1"/>
    <col min="2" max="2" width="19.85546875" bestFit="1" customWidth="1"/>
    <col min="3" max="3" width="10.42578125" customWidth="1"/>
    <col min="4" max="4" width="6.28515625" bestFit="1" customWidth="1"/>
    <col min="5" max="5" width="6.7109375" bestFit="1" customWidth="1"/>
    <col min="6" max="6" width="9.85546875" customWidth="1"/>
    <col min="7" max="7" width="14.140625" bestFit="1" customWidth="1"/>
    <col min="8" max="8" width="27.28515625" customWidth="1"/>
    <col min="9" max="9" width="7.28515625" bestFit="1" customWidth="1"/>
    <col min="10" max="10" width="9.28515625" bestFit="1" customWidth="1"/>
    <col min="11" max="11" width="6.5703125" bestFit="1" customWidth="1"/>
    <col min="12" max="12" width="6.85546875" bestFit="1" customWidth="1"/>
    <col min="13" max="13" width="6" bestFit="1" customWidth="1"/>
    <col min="14" max="14" width="9.28515625" bestFit="1" customWidth="1"/>
    <col min="15" max="15" width="5.28515625" customWidth="1"/>
    <col min="16" max="16" width="21.7109375" customWidth="1"/>
    <col min="17" max="17" width="4.5703125" customWidth="1"/>
    <col min="18" max="18" width="5" customWidth="1"/>
    <col min="19" max="19" width="11.5703125" bestFit="1" customWidth="1"/>
    <col min="20" max="20" width="53" customWidth="1"/>
    <col min="21" max="21" width="45.28515625" bestFit="1" customWidth="1"/>
    <col min="22" max="22" width="5.7109375" bestFit="1" customWidth="1"/>
  </cols>
  <sheetData>
    <row r="1" spans="1:22" ht="45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 ht="16.5">
      <c r="A2" s="16" t="s">
        <v>751</v>
      </c>
      <c r="B2" s="16" t="s">
        <v>752</v>
      </c>
      <c r="C2" s="3"/>
      <c r="D2" s="3">
        <v>1</v>
      </c>
      <c r="E2" s="10" t="s">
        <v>242</v>
      </c>
      <c r="F2">
        <v>1</v>
      </c>
      <c r="G2">
        <f t="shared" ref="G2:G3" si="0" xml:space="preserve"> D2*F2</f>
        <v>1</v>
      </c>
      <c r="H2" t="s">
        <v>755</v>
      </c>
      <c r="I2" t="s">
        <v>219</v>
      </c>
      <c r="J2">
        <f>G2</f>
        <v>1</v>
      </c>
      <c r="K2">
        <v>1</v>
      </c>
      <c r="L2">
        <v>1</v>
      </c>
      <c r="N2" t="s">
        <v>241</v>
      </c>
      <c r="P2" s="16" t="s">
        <v>752</v>
      </c>
      <c r="S2" t="s">
        <v>9</v>
      </c>
      <c r="T2" t="s">
        <v>9</v>
      </c>
      <c r="U2" s="15" t="s">
        <v>757</v>
      </c>
      <c r="V2" t="s">
        <v>221</v>
      </c>
    </row>
    <row r="3" spans="1:22">
      <c r="A3" s="20" t="s">
        <v>753</v>
      </c>
      <c r="B3" s="20" t="s">
        <v>754</v>
      </c>
      <c r="C3" s="3"/>
      <c r="D3" s="3">
        <v>1.006</v>
      </c>
      <c r="E3" s="10" t="s">
        <v>242</v>
      </c>
      <c r="F3">
        <v>1</v>
      </c>
      <c r="G3">
        <f t="shared" si="0"/>
        <v>1.006</v>
      </c>
      <c r="H3" t="s">
        <v>756</v>
      </c>
      <c r="I3" t="s">
        <v>219</v>
      </c>
      <c r="J3">
        <f>G3</f>
        <v>1.006</v>
      </c>
      <c r="K3">
        <v>1.006</v>
      </c>
      <c r="L3">
        <f xml:space="preserve"> 1.006*1.1</f>
        <v>1.1066</v>
      </c>
      <c r="N3" t="s">
        <v>218</v>
      </c>
      <c r="P3" s="20" t="s">
        <v>754</v>
      </c>
      <c r="S3" t="s">
        <v>9</v>
      </c>
      <c r="T3" t="s">
        <v>728</v>
      </c>
      <c r="U3" s="23" t="s">
        <v>240</v>
      </c>
      <c r="V3" t="s">
        <v>221</v>
      </c>
    </row>
    <row r="4" spans="1:2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</sheetData>
  <conditionalFormatting sqref="D1:R1">
    <cfRule type="cellIs" dxfId="10" priority="1" operator="equal">
      <formula>"Elec"</formula>
    </cfRule>
    <cfRule type="cellIs" dxfId="9" priority="2" operator="equal">
      <formula>"Mech"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4AA25-101C-4249-9B28-5B3B918D3967}">
  <sheetPr>
    <tabColor theme="4" tint="-0.249977111117893"/>
  </sheetPr>
  <dimension ref="A1:AE77"/>
  <sheetViews>
    <sheetView zoomScale="40" zoomScaleNormal="40" workbookViewId="0">
      <selection activeCell="E29" sqref="E29"/>
    </sheetView>
  </sheetViews>
  <sheetFormatPr defaultColWidth="9.140625" defaultRowHeight="15"/>
  <cols>
    <col min="1" max="1" width="17.28515625" style="56" bestFit="1" customWidth="1"/>
    <col min="2" max="3" width="23.85546875" style="56" customWidth="1"/>
    <col min="4" max="4" width="37.5703125" style="56" customWidth="1"/>
    <col min="5" max="5" width="47.140625" style="43" customWidth="1"/>
    <col min="6" max="6" width="67.140625" style="56" customWidth="1"/>
    <col min="7" max="7" width="35.7109375" style="56" customWidth="1"/>
    <col min="8" max="8" width="8" style="56" bestFit="1" customWidth="1"/>
    <col min="9" max="9" width="10.5703125" style="56" bestFit="1" customWidth="1"/>
    <col min="10" max="10" width="17.5703125" style="115" customWidth="1"/>
    <col min="11" max="11" width="27.85546875" style="56" customWidth="1"/>
    <col min="12" max="12" width="17.7109375" style="56" bestFit="1" customWidth="1"/>
    <col min="13" max="14" width="22.28515625" style="56" customWidth="1"/>
    <col min="15" max="15" width="53.140625" style="56" customWidth="1"/>
    <col min="16" max="16" width="47.42578125" style="56" customWidth="1"/>
    <col min="17" max="17" width="25.7109375" style="56" customWidth="1"/>
    <col min="18" max="18" width="12.7109375" style="115" customWidth="1"/>
    <col min="19" max="19" width="15" style="56" customWidth="1"/>
    <col min="20" max="21" width="15.42578125" style="56" customWidth="1"/>
    <col min="22" max="22" width="13.5703125" style="56" bestFit="1" customWidth="1"/>
    <col min="23" max="23" width="13.42578125" style="56" bestFit="1" customWidth="1"/>
    <col min="24" max="24" width="11.28515625" style="56" customWidth="1"/>
    <col min="25" max="25" width="29" style="56" customWidth="1"/>
    <col min="26" max="26" width="97" style="56" customWidth="1"/>
    <col min="27" max="27" width="35.5703125" style="115" customWidth="1"/>
    <col min="28" max="28" width="15.28515625" style="115" customWidth="1"/>
    <col min="29" max="29" width="27.42578125" style="115" customWidth="1"/>
    <col min="30" max="30" width="149.140625" style="56" customWidth="1"/>
    <col min="31" max="31" width="179.140625" style="56" customWidth="1"/>
    <col min="32" max="16384" width="9.140625" style="56"/>
  </cols>
  <sheetData>
    <row r="1" spans="1:30" s="86" customFormat="1" ht="31.5">
      <c r="A1" s="75" t="s">
        <v>3</v>
      </c>
      <c r="B1" s="75" t="s">
        <v>591</v>
      </c>
      <c r="C1" s="75" t="s">
        <v>482</v>
      </c>
      <c r="D1" s="76" t="s">
        <v>520</v>
      </c>
      <c r="E1" s="77" t="s">
        <v>592</v>
      </c>
      <c r="F1" s="78" t="s">
        <v>208</v>
      </c>
      <c r="G1" s="79" t="s">
        <v>225</v>
      </c>
      <c r="H1" s="79" t="s">
        <v>11</v>
      </c>
      <c r="I1" s="80" t="s">
        <v>7</v>
      </c>
      <c r="J1" s="93" t="s">
        <v>582</v>
      </c>
      <c r="K1" s="80" t="s">
        <v>583</v>
      </c>
      <c r="L1" s="80" t="s">
        <v>584</v>
      </c>
      <c r="M1" s="80" t="s">
        <v>1</v>
      </c>
      <c r="N1" s="80" t="s">
        <v>967</v>
      </c>
      <c r="O1" s="80" t="s">
        <v>968</v>
      </c>
      <c r="P1" s="81" t="s">
        <v>2</v>
      </c>
      <c r="Q1" s="87" t="s">
        <v>226</v>
      </c>
      <c r="R1" s="82" t="s">
        <v>209</v>
      </c>
      <c r="S1" s="82" t="s">
        <v>210</v>
      </c>
      <c r="T1" s="82" t="s">
        <v>211</v>
      </c>
      <c r="U1" s="82" t="s">
        <v>212</v>
      </c>
      <c r="V1" s="82" t="s">
        <v>213</v>
      </c>
      <c r="W1" s="82" t="s">
        <v>214</v>
      </c>
      <c r="X1" s="82" t="s">
        <v>215</v>
      </c>
      <c r="Y1" s="83" t="s">
        <v>207</v>
      </c>
      <c r="Z1" s="84" t="s">
        <v>15</v>
      </c>
      <c r="AA1" s="91" t="s">
        <v>239</v>
      </c>
      <c r="AB1" s="91" t="s">
        <v>220</v>
      </c>
      <c r="AC1" s="91" t="s">
        <v>483</v>
      </c>
      <c r="AD1" s="85" t="s">
        <v>196</v>
      </c>
    </row>
    <row r="2" spans="1:30" s="256" customFormat="1">
      <c r="A2" s="256" t="s">
        <v>4</v>
      </c>
      <c r="B2" s="256" t="s">
        <v>117</v>
      </c>
      <c r="C2" s="256" t="s">
        <v>1333</v>
      </c>
      <c r="D2" s="257" t="s">
        <v>1383</v>
      </c>
      <c r="E2" s="257" t="s">
        <v>117</v>
      </c>
      <c r="F2" s="258" t="s">
        <v>129</v>
      </c>
      <c r="G2" s="258" t="s">
        <v>1011</v>
      </c>
      <c r="H2" s="258" t="s">
        <v>118</v>
      </c>
      <c r="I2" s="258">
        <v>9.65</v>
      </c>
      <c r="J2" s="259" t="s">
        <v>6</v>
      </c>
      <c r="K2" s="256">
        <v>1E-3</v>
      </c>
      <c r="L2" s="256">
        <f t="shared" ref="L2:L62" si="0" xml:space="preserve"> I2*K2</f>
        <v>9.6500000000000006E-3</v>
      </c>
      <c r="M2" s="256" t="s">
        <v>113</v>
      </c>
      <c r="N2" s="256" t="s">
        <v>969</v>
      </c>
      <c r="O2" s="256" t="s">
        <v>979</v>
      </c>
      <c r="P2" s="260" t="s">
        <v>970</v>
      </c>
      <c r="Q2" s="261" t="s">
        <v>594</v>
      </c>
      <c r="R2" s="256" t="s">
        <v>219</v>
      </c>
      <c r="S2" s="256">
        <f t="shared" ref="S2:S70" si="1" xml:space="preserve"> L2</f>
        <v>9.6500000000000006E-3</v>
      </c>
      <c r="W2" s="256" t="s">
        <v>241</v>
      </c>
      <c r="Y2" s="258" t="s">
        <v>1011</v>
      </c>
      <c r="Z2" s="256" t="s">
        <v>182</v>
      </c>
      <c r="AA2" s="262" t="s">
        <v>471</v>
      </c>
      <c r="AB2" s="261" t="s">
        <v>221</v>
      </c>
      <c r="AC2" s="261"/>
      <c r="AD2" s="260" t="s">
        <v>113</v>
      </c>
    </row>
    <row r="3" spans="1:30" s="150" customFormat="1">
      <c r="A3" s="150" t="s">
        <v>4</v>
      </c>
      <c r="B3" s="150" t="s">
        <v>117</v>
      </c>
      <c r="C3" s="150" t="s">
        <v>1333</v>
      </c>
      <c r="D3" s="180" t="s">
        <v>1383</v>
      </c>
      <c r="E3" s="180" t="s">
        <v>1354</v>
      </c>
      <c r="F3" s="157" t="s">
        <v>130</v>
      </c>
      <c r="G3" s="157" t="s">
        <v>1012</v>
      </c>
      <c r="H3" s="157" t="s">
        <v>119</v>
      </c>
      <c r="I3" s="231">
        <v>96.7</v>
      </c>
      <c r="J3" s="169" t="s">
        <v>6</v>
      </c>
      <c r="K3" s="150">
        <v>3.1999999999999999E-5</v>
      </c>
      <c r="L3" s="150">
        <f t="shared" si="0"/>
        <v>3.0943999999999998E-3</v>
      </c>
      <c r="M3" s="150" t="s">
        <v>113</v>
      </c>
      <c r="N3" s="150" t="s">
        <v>969</v>
      </c>
      <c r="O3" s="150" t="s">
        <v>979</v>
      </c>
      <c r="P3" s="153" t="s">
        <v>970</v>
      </c>
      <c r="Q3" s="170" t="s">
        <v>595</v>
      </c>
      <c r="R3" s="150" t="s">
        <v>219</v>
      </c>
      <c r="S3" s="150">
        <f t="shared" si="1"/>
        <v>3.0943999999999998E-3</v>
      </c>
      <c r="T3" s="150">
        <f>S3/2</f>
        <v>1.5471999999999999E-3</v>
      </c>
      <c r="U3" s="150">
        <f xml:space="preserve"> S3*2</f>
        <v>6.1887999999999995E-3</v>
      </c>
      <c r="W3" s="150" t="s">
        <v>419</v>
      </c>
      <c r="Y3" s="157" t="s">
        <v>1012</v>
      </c>
      <c r="Z3" s="150" t="s">
        <v>182</v>
      </c>
      <c r="AA3" s="181" t="s">
        <v>471</v>
      </c>
      <c r="AB3" s="170" t="s">
        <v>221</v>
      </c>
      <c r="AC3" s="170"/>
      <c r="AD3" s="153" t="s">
        <v>113</v>
      </c>
    </row>
    <row r="4" spans="1:30" s="256" customFormat="1">
      <c r="A4" s="256" t="s">
        <v>4</v>
      </c>
      <c r="B4" s="256" t="s">
        <v>117</v>
      </c>
      <c r="C4" s="256" t="s">
        <v>1333</v>
      </c>
      <c r="D4" s="257" t="s">
        <v>1383</v>
      </c>
      <c r="E4" s="257" t="s">
        <v>117</v>
      </c>
      <c r="F4" s="258" t="s">
        <v>131</v>
      </c>
      <c r="G4" s="258" t="s">
        <v>1013</v>
      </c>
      <c r="H4" s="258" t="s">
        <v>120</v>
      </c>
      <c r="I4" s="258">
        <v>17.5</v>
      </c>
      <c r="J4" s="259" t="s">
        <v>6</v>
      </c>
      <c r="K4" s="256">
        <v>1E-3</v>
      </c>
      <c r="L4" s="256">
        <f t="shared" si="0"/>
        <v>1.7500000000000002E-2</v>
      </c>
      <c r="M4" s="256" t="s">
        <v>113</v>
      </c>
      <c r="N4" s="256" t="s">
        <v>969</v>
      </c>
      <c r="O4" s="256" t="s">
        <v>979</v>
      </c>
      <c r="P4" s="260" t="s">
        <v>970</v>
      </c>
      <c r="Q4" s="261" t="s">
        <v>596</v>
      </c>
      <c r="R4" s="256" t="s">
        <v>219</v>
      </c>
      <c r="S4" s="256">
        <f t="shared" si="1"/>
        <v>1.7500000000000002E-2</v>
      </c>
      <c r="W4" s="256" t="s">
        <v>241</v>
      </c>
      <c r="Y4" s="258" t="s">
        <v>1013</v>
      </c>
      <c r="Z4" s="256" t="s">
        <v>182</v>
      </c>
      <c r="AA4" s="262" t="s">
        <v>471</v>
      </c>
      <c r="AB4" s="261" t="s">
        <v>221</v>
      </c>
      <c r="AC4" s="261"/>
      <c r="AD4" s="260" t="s">
        <v>113</v>
      </c>
    </row>
    <row r="5" spans="1:30" s="150" customFormat="1">
      <c r="A5" s="150" t="s">
        <v>4</v>
      </c>
      <c r="B5" s="150" t="s">
        <v>117</v>
      </c>
      <c r="C5" s="150" t="s">
        <v>1333</v>
      </c>
      <c r="D5" s="180" t="s">
        <v>1383</v>
      </c>
      <c r="E5" s="180" t="s">
        <v>1354</v>
      </c>
      <c r="F5" s="157" t="s">
        <v>132</v>
      </c>
      <c r="G5" s="157" t="s">
        <v>1014</v>
      </c>
      <c r="H5" s="157" t="s">
        <v>121</v>
      </c>
      <c r="I5" s="231">
        <v>145.4</v>
      </c>
      <c r="J5" s="169" t="s">
        <v>6</v>
      </c>
      <c r="K5" s="150">
        <v>3.1999999999999999E-5</v>
      </c>
      <c r="L5" s="150">
        <f t="shared" si="0"/>
        <v>4.6528000000000003E-3</v>
      </c>
      <c r="M5" s="150" t="s">
        <v>113</v>
      </c>
      <c r="N5" s="150" t="s">
        <v>219</v>
      </c>
      <c r="O5" s="150" t="s">
        <v>971</v>
      </c>
      <c r="P5" s="153" t="s">
        <v>972</v>
      </c>
      <c r="Q5" s="170" t="s">
        <v>597</v>
      </c>
      <c r="R5" s="150" t="s">
        <v>219</v>
      </c>
      <c r="S5" s="150">
        <f t="shared" si="1"/>
        <v>4.6528000000000003E-3</v>
      </c>
      <c r="T5" s="150">
        <f>S5/2</f>
        <v>2.3264000000000002E-3</v>
      </c>
      <c r="U5" s="150">
        <f xml:space="preserve"> S5*2</f>
        <v>9.3056000000000007E-3</v>
      </c>
      <c r="W5" s="150" t="s">
        <v>419</v>
      </c>
      <c r="Y5" s="157" t="s">
        <v>1014</v>
      </c>
      <c r="Z5" s="150" t="s">
        <v>182</v>
      </c>
      <c r="AA5" s="181" t="s">
        <v>736</v>
      </c>
      <c r="AB5" s="170" t="s">
        <v>221</v>
      </c>
      <c r="AC5" s="170"/>
      <c r="AD5" s="153" t="s">
        <v>113</v>
      </c>
    </row>
    <row r="6" spans="1:30" s="256" customFormat="1">
      <c r="A6" s="256" t="s">
        <v>4</v>
      </c>
      <c r="B6" s="256" t="s">
        <v>117</v>
      </c>
      <c r="C6" s="256" t="s">
        <v>1333</v>
      </c>
      <c r="D6" s="257" t="s">
        <v>1383</v>
      </c>
      <c r="E6" s="257" t="s">
        <v>117</v>
      </c>
      <c r="F6" s="258" t="s">
        <v>134</v>
      </c>
      <c r="G6" s="258" t="s">
        <v>1015</v>
      </c>
      <c r="H6" s="258" t="s">
        <v>122</v>
      </c>
      <c r="I6" s="258">
        <v>8.7200000000000006</v>
      </c>
      <c r="J6" s="259" t="s">
        <v>6</v>
      </c>
      <c r="K6" s="256">
        <v>1E-3</v>
      </c>
      <c r="L6" s="256">
        <f t="shared" si="0"/>
        <v>8.7200000000000003E-3</v>
      </c>
      <c r="M6" s="256" t="s">
        <v>113</v>
      </c>
      <c r="N6" s="256" t="s">
        <v>219</v>
      </c>
      <c r="O6" s="256" t="s">
        <v>973</v>
      </c>
      <c r="P6" s="260" t="s">
        <v>972</v>
      </c>
      <c r="Q6" s="261" t="s">
        <v>598</v>
      </c>
      <c r="R6" s="256" t="s">
        <v>219</v>
      </c>
      <c r="S6" s="256">
        <f t="shared" si="1"/>
        <v>8.7200000000000003E-3</v>
      </c>
      <c r="W6" s="256" t="s">
        <v>241</v>
      </c>
      <c r="Y6" s="258" t="s">
        <v>1015</v>
      </c>
      <c r="Z6" s="256" t="s">
        <v>182</v>
      </c>
      <c r="AA6" s="262" t="s">
        <v>736</v>
      </c>
      <c r="AB6" s="261" t="s">
        <v>221</v>
      </c>
      <c r="AC6" s="261"/>
      <c r="AD6" s="260" t="s">
        <v>113</v>
      </c>
    </row>
    <row r="7" spans="1:30" s="256" customFormat="1">
      <c r="A7" s="256" t="s">
        <v>4</v>
      </c>
      <c r="B7" s="256" t="s">
        <v>117</v>
      </c>
      <c r="C7" s="256" t="s">
        <v>1333</v>
      </c>
      <c r="D7" s="257" t="s">
        <v>1383</v>
      </c>
      <c r="E7" s="257" t="s">
        <v>117</v>
      </c>
      <c r="F7" s="258" t="s">
        <v>133</v>
      </c>
      <c r="G7" s="258" t="s">
        <v>1016</v>
      </c>
      <c r="H7" s="258" t="s">
        <v>123</v>
      </c>
      <c r="I7" s="258">
        <v>2.38</v>
      </c>
      <c r="J7" s="259" t="s">
        <v>6</v>
      </c>
      <c r="K7" s="256">
        <v>1E-3</v>
      </c>
      <c r="L7" s="256">
        <f t="shared" si="0"/>
        <v>2.3799999999999997E-3</v>
      </c>
      <c r="M7" s="256" t="s">
        <v>113</v>
      </c>
      <c r="N7" s="256" t="s">
        <v>969</v>
      </c>
      <c r="O7" s="256" t="s">
        <v>980</v>
      </c>
      <c r="P7" s="260" t="s">
        <v>976</v>
      </c>
      <c r="Q7" s="261" t="s">
        <v>599</v>
      </c>
      <c r="R7" s="256" t="s">
        <v>219</v>
      </c>
      <c r="S7" s="256">
        <f t="shared" si="1"/>
        <v>2.3799999999999997E-3</v>
      </c>
      <c r="W7" s="256" t="s">
        <v>241</v>
      </c>
      <c r="Y7" s="258" t="s">
        <v>1016</v>
      </c>
      <c r="Z7" s="256" t="s">
        <v>182</v>
      </c>
      <c r="AA7" s="262" t="s">
        <v>471</v>
      </c>
      <c r="AB7" s="261" t="s">
        <v>221</v>
      </c>
      <c r="AC7" s="261"/>
      <c r="AD7" s="260" t="s">
        <v>113</v>
      </c>
    </row>
    <row r="8" spans="1:30" s="150" customFormat="1">
      <c r="A8" s="150" t="s">
        <v>4</v>
      </c>
      <c r="B8" s="150" t="s">
        <v>117</v>
      </c>
      <c r="C8" s="150" t="s">
        <v>1333</v>
      </c>
      <c r="D8" s="180" t="s">
        <v>1383</v>
      </c>
      <c r="E8" s="180" t="s">
        <v>1354</v>
      </c>
      <c r="F8" s="157" t="s">
        <v>54</v>
      </c>
      <c r="G8" s="157" t="s">
        <v>1017</v>
      </c>
      <c r="H8" s="157" t="s">
        <v>124</v>
      </c>
      <c r="I8" s="231">
        <v>57.3</v>
      </c>
      <c r="J8" s="169" t="s">
        <v>6</v>
      </c>
      <c r="K8" s="150">
        <v>3.1999999999999999E-5</v>
      </c>
      <c r="L8" s="150">
        <f t="shared" si="0"/>
        <v>1.8335999999999999E-3</v>
      </c>
      <c r="M8" s="150" t="s">
        <v>113</v>
      </c>
      <c r="N8" s="150" t="s">
        <v>969</v>
      </c>
      <c r="O8" s="150" t="s">
        <v>977</v>
      </c>
      <c r="P8" s="153" t="s">
        <v>978</v>
      </c>
      <c r="Q8" s="170" t="s">
        <v>600</v>
      </c>
      <c r="R8" s="150" t="s">
        <v>219</v>
      </c>
      <c r="S8" s="150">
        <f t="shared" si="1"/>
        <v>1.8335999999999999E-3</v>
      </c>
      <c r="T8" s="150">
        <f>S8/2</f>
        <v>9.1679999999999995E-4</v>
      </c>
      <c r="U8" s="150">
        <f xml:space="preserve"> S8*2</f>
        <v>3.6671999999999998E-3</v>
      </c>
      <c r="W8" s="150" t="s">
        <v>419</v>
      </c>
      <c r="Y8" s="157" t="s">
        <v>1017</v>
      </c>
      <c r="Z8" s="150" t="s">
        <v>182</v>
      </c>
      <c r="AA8" s="181" t="s">
        <v>471</v>
      </c>
      <c r="AB8" s="170" t="s">
        <v>221</v>
      </c>
      <c r="AC8" s="170"/>
      <c r="AD8" s="153" t="s">
        <v>1140</v>
      </c>
    </row>
    <row r="9" spans="1:30" s="256" customFormat="1">
      <c r="A9" s="256" t="s">
        <v>4</v>
      </c>
      <c r="B9" s="256" t="s">
        <v>117</v>
      </c>
      <c r="C9" s="256" t="s">
        <v>1333</v>
      </c>
      <c r="D9" s="257" t="s">
        <v>1383</v>
      </c>
      <c r="E9" s="257" t="s">
        <v>117</v>
      </c>
      <c r="F9" s="258" t="s">
        <v>55</v>
      </c>
      <c r="G9" s="258" t="s">
        <v>1018</v>
      </c>
      <c r="H9" s="258" t="s">
        <v>125</v>
      </c>
      <c r="I9" s="258">
        <v>0.27</v>
      </c>
      <c r="J9" s="259" t="s">
        <v>6</v>
      </c>
      <c r="K9" s="256">
        <v>1E-3</v>
      </c>
      <c r="L9" s="256">
        <f t="shared" si="0"/>
        <v>2.7E-4</v>
      </c>
      <c r="M9" s="256" t="s">
        <v>113</v>
      </c>
      <c r="N9" s="256" t="s">
        <v>219</v>
      </c>
      <c r="O9" s="256" t="s">
        <v>975</v>
      </c>
      <c r="P9" s="260" t="s">
        <v>974</v>
      </c>
      <c r="Q9" s="261" t="s">
        <v>601</v>
      </c>
      <c r="R9" s="256" t="s">
        <v>219</v>
      </c>
      <c r="S9" s="256">
        <f t="shared" si="1"/>
        <v>2.7E-4</v>
      </c>
      <c r="W9" s="256" t="s">
        <v>241</v>
      </c>
      <c r="Y9" s="258" t="s">
        <v>1018</v>
      </c>
      <c r="Z9" s="256" t="s">
        <v>182</v>
      </c>
      <c r="AA9" s="262" t="s">
        <v>736</v>
      </c>
      <c r="AB9" s="261" t="s">
        <v>221</v>
      </c>
      <c r="AC9" s="261"/>
      <c r="AD9" s="260" t="s">
        <v>113</v>
      </c>
    </row>
    <row r="10" spans="1:30" s="256" customFormat="1">
      <c r="A10" s="256" t="s">
        <v>4</v>
      </c>
      <c r="B10" s="256" t="s">
        <v>117</v>
      </c>
      <c r="C10" s="256" t="s">
        <v>1333</v>
      </c>
      <c r="D10" s="257" t="s">
        <v>1383</v>
      </c>
      <c r="E10" s="257" t="s">
        <v>117</v>
      </c>
      <c r="F10" s="258" t="s">
        <v>56</v>
      </c>
      <c r="G10" s="258" t="s">
        <v>1019</v>
      </c>
      <c r="H10" s="258" t="s">
        <v>126</v>
      </c>
      <c r="I10" s="258">
        <v>1.33</v>
      </c>
      <c r="J10" s="259" t="s">
        <v>6</v>
      </c>
      <c r="K10" s="256">
        <v>1E-3</v>
      </c>
      <c r="L10" s="256">
        <f t="shared" si="0"/>
        <v>1.33E-3</v>
      </c>
      <c r="M10" s="256" t="s">
        <v>113</v>
      </c>
      <c r="N10" s="256" t="s">
        <v>969</v>
      </c>
      <c r="O10" s="256" t="s">
        <v>979</v>
      </c>
      <c r="P10" s="260" t="s">
        <v>970</v>
      </c>
      <c r="Q10" s="261" t="s">
        <v>602</v>
      </c>
      <c r="R10" s="256" t="s">
        <v>219</v>
      </c>
      <c r="S10" s="256">
        <f t="shared" si="1"/>
        <v>1.33E-3</v>
      </c>
      <c r="W10" s="256" t="s">
        <v>241</v>
      </c>
      <c r="Y10" s="258" t="s">
        <v>1019</v>
      </c>
      <c r="Z10" s="256" t="s">
        <v>182</v>
      </c>
      <c r="AA10" s="262" t="s">
        <v>471</v>
      </c>
      <c r="AB10" s="261" t="s">
        <v>221</v>
      </c>
      <c r="AC10" s="261"/>
      <c r="AD10" s="260" t="s">
        <v>113</v>
      </c>
    </row>
    <row r="11" spans="1:30" s="256" customFormat="1">
      <c r="A11" s="256" t="s">
        <v>4</v>
      </c>
      <c r="B11" s="256" t="s">
        <v>117</v>
      </c>
      <c r="C11" s="256" t="s">
        <v>1333</v>
      </c>
      <c r="D11" s="263" t="s">
        <v>1345</v>
      </c>
      <c r="E11" s="257" t="s">
        <v>117</v>
      </c>
      <c r="F11" s="258" t="s">
        <v>135</v>
      </c>
      <c r="G11" s="258" t="s">
        <v>1020</v>
      </c>
      <c r="H11" s="258" t="s">
        <v>127</v>
      </c>
      <c r="I11" s="258">
        <v>1.31</v>
      </c>
      <c r="J11" s="259" t="s">
        <v>6</v>
      </c>
      <c r="K11" s="256">
        <v>1E-3</v>
      </c>
      <c r="L11" s="256">
        <f t="shared" si="0"/>
        <v>1.3100000000000002E-3</v>
      </c>
      <c r="M11" s="256" t="s">
        <v>113</v>
      </c>
      <c r="N11" s="256" t="s">
        <v>113</v>
      </c>
      <c r="P11" s="260"/>
      <c r="Q11" s="261" t="s">
        <v>603</v>
      </c>
      <c r="R11" s="256" t="s">
        <v>219</v>
      </c>
      <c r="S11" s="256">
        <f t="shared" si="1"/>
        <v>1.3100000000000002E-3</v>
      </c>
      <c r="W11" s="256" t="s">
        <v>241</v>
      </c>
      <c r="Y11" s="258" t="s">
        <v>1020</v>
      </c>
      <c r="Z11" s="256" t="s">
        <v>182</v>
      </c>
      <c r="AA11" s="262" t="s">
        <v>472</v>
      </c>
      <c r="AB11" s="261" t="s">
        <v>221</v>
      </c>
      <c r="AC11" s="261"/>
      <c r="AD11" s="260" t="s">
        <v>113</v>
      </c>
    </row>
    <row r="12" spans="1:30" s="150" customFormat="1">
      <c r="A12" s="150" t="s">
        <v>4</v>
      </c>
      <c r="B12" s="150" t="s">
        <v>117</v>
      </c>
      <c r="C12" s="150" t="s">
        <v>1333</v>
      </c>
      <c r="D12" s="180" t="s">
        <v>1383</v>
      </c>
      <c r="E12" s="180" t="s">
        <v>117</v>
      </c>
      <c r="F12" s="157" t="s">
        <v>136</v>
      </c>
      <c r="G12" s="157" t="s">
        <v>1021</v>
      </c>
      <c r="H12" s="157" t="s">
        <v>128</v>
      </c>
      <c r="I12" s="157">
        <v>4.9000000000000002E-2</v>
      </c>
      <c r="J12" s="169" t="s">
        <v>6</v>
      </c>
      <c r="K12" s="150">
        <v>1E-3</v>
      </c>
      <c r="L12" s="150">
        <f t="shared" si="0"/>
        <v>4.9000000000000005E-5</v>
      </c>
      <c r="M12" s="150" t="s">
        <v>113</v>
      </c>
      <c r="N12" s="150" t="s">
        <v>113</v>
      </c>
      <c r="P12" s="153"/>
      <c r="Q12" s="170" t="s">
        <v>604</v>
      </c>
      <c r="R12" s="150" t="s">
        <v>219</v>
      </c>
      <c r="S12" s="150">
        <f t="shared" si="1"/>
        <v>4.9000000000000005E-5</v>
      </c>
      <c r="W12" s="150" t="s">
        <v>241</v>
      </c>
      <c r="Y12" s="157" t="s">
        <v>1021</v>
      </c>
      <c r="Z12" s="154" t="s">
        <v>182</v>
      </c>
      <c r="AA12" s="181" t="s">
        <v>473</v>
      </c>
      <c r="AB12" s="170" t="s">
        <v>221</v>
      </c>
      <c r="AC12" s="170"/>
      <c r="AD12" s="172"/>
    </row>
    <row r="13" spans="1:30" s="140" customFormat="1">
      <c r="A13" s="140" t="s">
        <v>4</v>
      </c>
      <c r="B13" s="140" t="s">
        <v>137</v>
      </c>
      <c r="C13" s="140" t="s">
        <v>1334</v>
      </c>
      <c r="D13" s="143" t="s">
        <v>1345</v>
      </c>
      <c r="E13" s="143" t="s">
        <v>1345</v>
      </c>
      <c r="F13" s="142" t="s">
        <v>291</v>
      </c>
      <c r="G13" s="142" t="s">
        <v>1022</v>
      </c>
      <c r="H13" s="156" t="s">
        <v>138</v>
      </c>
      <c r="I13" s="142">
        <v>0.17</v>
      </c>
      <c r="J13" s="175" t="s">
        <v>6</v>
      </c>
      <c r="K13" s="140">
        <v>1E-3</v>
      </c>
      <c r="L13" s="140">
        <f t="shared" si="0"/>
        <v>1.7000000000000001E-4</v>
      </c>
      <c r="M13" s="140" t="s">
        <v>113</v>
      </c>
      <c r="N13" s="140" t="s">
        <v>113</v>
      </c>
      <c r="P13" s="141"/>
      <c r="Q13" s="176" t="s">
        <v>605</v>
      </c>
      <c r="R13" s="140" t="s">
        <v>219</v>
      </c>
      <c r="S13" s="140">
        <f t="shared" si="1"/>
        <v>1.7000000000000001E-4</v>
      </c>
      <c r="W13" s="140" t="s">
        <v>241</v>
      </c>
      <c r="Y13" s="142" t="s">
        <v>1022</v>
      </c>
      <c r="Z13" s="145" t="s">
        <v>292</v>
      </c>
      <c r="AA13" s="177"/>
      <c r="AB13" s="176" t="s">
        <v>221</v>
      </c>
      <c r="AC13" s="176"/>
      <c r="AD13" s="141" t="s">
        <v>113</v>
      </c>
    </row>
    <row r="14" spans="1:30" s="140" customFormat="1">
      <c r="A14" s="140" t="s">
        <v>4</v>
      </c>
      <c r="B14" s="140" t="s">
        <v>137</v>
      </c>
      <c r="C14" s="140" t="s">
        <v>1334</v>
      </c>
      <c r="D14" s="174" t="s">
        <v>1383</v>
      </c>
      <c r="E14" s="143" t="s">
        <v>1345</v>
      </c>
      <c r="F14" s="142" t="s">
        <v>139</v>
      </c>
      <c r="G14" s="142" t="s">
        <v>1168</v>
      </c>
      <c r="H14" s="156" t="s">
        <v>141</v>
      </c>
      <c r="I14" s="142">
        <v>0.6</v>
      </c>
      <c r="J14" s="175" t="s">
        <v>6</v>
      </c>
      <c r="K14" s="140">
        <v>1E-3</v>
      </c>
      <c r="L14" s="140">
        <f t="shared" si="0"/>
        <v>5.9999999999999995E-4</v>
      </c>
      <c r="M14" s="140" t="s">
        <v>113</v>
      </c>
      <c r="N14" s="140" t="s">
        <v>969</v>
      </c>
      <c r="O14" s="140" t="s">
        <v>980</v>
      </c>
      <c r="P14" s="141" t="s">
        <v>1247</v>
      </c>
      <c r="Q14" s="176" t="s">
        <v>606</v>
      </c>
      <c r="R14" s="140" t="s">
        <v>219</v>
      </c>
      <c r="S14" s="140">
        <f t="shared" si="1"/>
        <v>5.9999999999999995E-4</v>
      </c>
      <c r="T14" s="140">
        <f xml:space="preserve"> S14</f>
        <v>5.9999999999999995E-4</v>
      </c>
      <c r="U14" s="140">
        <f>S14*2</f>
        <v>1.1999999999999999E-3</v>
      </c>
      <c r="W14" s="140" t="s">
        <v>218</v>
      </c>
      <c r="Y14" s="142" t="s">
        <v>1023</v>
      </c>
      <c r="Z14" s="140" t="s">
        <v>182</v>
      </c>
      <c r="AA14" s="179" t="s">
        <v>471</v>
      </c>
      <c r="AB14" s="176" t="s">
        <v>221</v>
      </c>
      <c r="AC14" s="176"/>
      <c r="AD14" s="141" t="s">
        <v>113</v>
      </c>
    </row>
    <row r="15" spans="1:30" s="140" customFormat="1">
      <c r="A15" s="140" t="s">
        <v>4</v>
      </c>
      <c r="B15" s="140" t="s">
        <v>137</v>
      </c>
      <c r="C15" s="140" t="s">
        <v>1334</v>
      </c>
      <c r="D15" s="174" t="s">
        <v>1383</v>
      </c>
      <c r="E15" s="143" t="s">
        <v>1345</v>
      </c>
      <c r="F15" s="142" t="s">
        <v>140</v>
      </c>
      <c r="G15" s="142" t="s">
        <v>1169</v>
      </c>
      <c r="H15" s="156" t="s">
        <v>142</v>
      </c>
      <c r="I15" s="142">
        <v>1.08</v>
      </c>
      <c r="J15" s="175" t="s">
        <v>6</v>
      </c>
      <c r="K15" s="140">
        <v>1E-3</v>
      </c>
      <c r="L15" s="140">
        <f t="shared" si="0"/>
        <v>1.08E-3</v>
      </c>
      <c r="M15" s="140" t="s">
        <v>113</v>
      </c>
      <c r="N15" s="140" t="s">
        <v>969</v>
      </c>
      <c r="O15" s="140" t="s">
        <v>981</v>
      </c>
      <c r="P15" s="141" t="s">
        <v>1248</v>
      </c>
      <c r="Q15" s="176" t="s">
        <v>607</v>
      </c>
      <c r="R15" s="140" t="s">
        <v>219</v>
      </c>
      <c r="S15" s="140">
        <f t="shared" si="1"/>
        <v>1.08E-3</v>
      </c>
      <c r="T15" s="140">
        <f xml:space="preserve"> S15</f>
        <v>1.08E-3</v>
      </c>
      <c r="U15" s="140">
        <f>S15*2</f>
        <v>2.16E-3</v>
      </c>
      <c r="W15" s="140" t="s">
        <v>218</v>
      </c>
      <c r="Y15" s="142" t="s">
        <v>1024</v>
      </c>
      <c r="Z15" s="140" t="s">
        <v>182</v>
      </c>
      <c r="AA15" s="179" t="s">
        <v>471</v>
      </c>
      <c r="AB15" s="176" t="s">
        <v>221</v>
      </c>
      <c r="AC15" s="176"/>
      <c r="AD15" s="141" t="s">
        <v>113</v>
      </c>
    </row>
    <row r="16" spans="1:30" s="150" customFormat="1">
      <c r="A16" s="150" t="s">
        <v>4</v>
      </c>
      <c r="B16" s="150" t="s">
        <v>137</v>
      </c>
      <c r="C16" s="150" t="s">
        <v>1334</v>
      </c>
      <c r="D16" s="180" t="s">
        <v>1383</v>
      </c>
      <c r="E16" s="151" t="s">
        <v>1345</v>
      </c>
      <c r="F16" s="152" t="s">
        <v>143</v>
      </c>
      <c r="G16" s="157" t="s">
        <v>1025</v>
      </c>
      <c r="H16" s="157" t="s">
        <v>145</v>
      </c>
      <c r="I16" s="152">
        <v>8.5000000000000006E-2</v>
      </c>
      <c r="J16" s="169" t="s">
        <v>6</v>
      </c>
      <c r="K16" s="150">
        <v>1E-3</v>
      </c>
      <c r="L16" s="150">
        <f t="shared" si="0"/>
        <v>8.5000000000000006E-5</v>
      </c>
      <c r="M16" s="150" t="s">
        <v>113</v>
      </c>
      <c r="N16" s="150" t="s">
        <v>969</v>
      </c>
      <c r="O16" s="150" t="s">
        <v>983</v>
      </c>
      <c r="P16" s="153" t="s">
        <v>984</v>
      </c>
      <c r="Q16" s="170" t="s">
        <v>608</v>
      </c>
      <c r="R16" s="150" t="s">
        <v>219</v>
      </c>
      <c r="S16" s="150">
        <f t="shared" si="1"/>
        <v>8.5000000000000006E-5</v>
      </c>
      <c r="W16" s="150" t="s">
        <v>241</v>
      </c>
      <c r="Y16" s="152" t="s">
        <v>1025</v>
      </c>
      <c r="Z16" s="150" t="s">
        <v>182</v>
      </c>
      <c r="AA16" s="181" t="s">
        <v>471</v>
      </c>
      <c r="AB16" s="170" t="s">
        <v>221</v>
      </c>
      <c r="AC16" s="170"/>
      <c r="AD16" s="153" t="s">
        <v>113</v>
      </c>
    </row>
    <row r="17" spans="1:30" s="150" customFormat="1">
      <c r="A17" s="150" t="s">
        <v>4</v>
      </c>
      <c r="B17" s="150" t="s">
        <v>137</v>
      </c>
      <c r="C17" s="150" t="s">
        <v>1334</v>
      </c>
      <c r="D17" s="180" t="s">
        <v>1383</v>
      </c>
      <c r="E17" s="151" t="s">
        <v>1345</v>
      </c>
      <c r="F17" s="152" t="s">
        <v>144</v>
      </c>
      <c r="G17" s="155" t="s">
        <v>1026</v>
      </c>
      <c r="H17" s="155" t="s">
        <v>146</v>
      </c>
      <c r="I17" s="152">
        <v>0.11</v>
      </c>
      <c r="J17" s="169" t="s">
        <v>6</v>
      </c>
      <c r="K17" s="150">
        <v>1E-3</v>
      </c>
      <c r="L17" s="150">
        <f t="shared" si="0"/>
        <v>1.1E-4</v>
      </c>
      <c r="M17" s="150" t="s">
        <v>113</v>
      </c>
      <c r="N17" s="150" t="s">
        <v>969</v>
      </c>
      <c r="O17" s="150" t="s">
        <v>979</v>
      </c>
      <c r="P17" s="153" t="s">
        <v>976</v>
      </c>
      <c r="Q17" s="170" t="s">
        <v>609</v>
      </c>
      <c r="R17" s="150" t="s">
        <v>219</v>
      </c>
      <c r="S17" s="150">
        <f t="shared" si="1"/>
        <v>1.1E-4</v>
      </c>
      <c r="W17" s="150" t="s">
        <v>241</v>
      </c>
      <c r="Y17" s="152" t="s">
        <v>1026</v>
      </c>
      <c r="Z17" s="150" t="s">
        <v>182</v>
      </c>
      <c r="AA17" s="181" t="s">
        <v>471</v>
      </c>
      <c r="AB17" s="170" t="s">
        <v>221</v>
      </c>
      <c r="AC17" s="170"/>
      <c r="AD17" s="153" t="s">
        <v>113</v>
      </c>
    </row>
    <row r="18" spans="1:30" s="150" customFormat="1">
      <c r="A18" s="150" t="s">
        <v>4</v>
      </c>
      <c r="B18" s="150" t="s">
        <v>137</v>
      </c>
      <c r="C18" s="150" t="s">
        <v>1336</v>
      </c>
      <c r="D18" s="153" t="s">
        <v>1346</v>
      </c>
      <c r="E18" s="153" t="s">
        <v>1346</v>
      </c>
      <c r="F18" s="152" t="s">
        <v>206</v>
      </c>
      <c r="G18" s="155" t="s">
        <v>1027</v>
      </c>
      <c r="H18" s="155" t="s">
        <v>147</v>
      </c>
      <c r="I18" s="152">
        <v>1</v>
      </c>
      <c r="J18" s="169" t="s">
        <v>111</v>
      </c>
      <c r="K18" s="150">
        <v>1</v>
      </c>
      <c r="L18" s="150">
        <f t="shared" si="0"/>
        <v>1</v>
      </c>
      <c r="M18" s="150" t="s">
        <v>113</v>
      </c>
      <c r="N18" s="150" t="s">
        <v>113</v>
      </c>
      <c r="P18" s="182" t="s">
        <v>437</v>
      </c>
      <c r="Q18" s="170" t="s">
        <v>610</v>
      </c>
      <c r="R18" s="150" t="s">
        <v>219</v>
      </c>
      <c r="S18" s="150">
        <f t="shared" si="1"/>
        <v>1</v>
      </c>
      <c r="W18" s="150" t="s">
        <v>241</v>
      </c>
      <c r="Y18" s="152" t="s">
        <v>1027</v>
      </c>
      <c r="Z18" s="150" t="s">
        <v>182</v>
      </c>
      <c r="AA18" s="181" t="s">
        <v>474</v>
      </c>
      <c r="AB18" s="170" t="s">
        <v>221</v>
      </c>
      <c r="AC18" s="170"/>
      <c r="AD18" s="183"/>
    </row>
    <row r="19" spans="1:30" s="160" customFormat="1">
      <c r="A19" s="160" t="s">
        <v>4</v>
      </c>
      <c r="B19" s="160" t="s">
        <v>86</v>
      </c>
      <c r="C19" s="160" t="s">
        <v>1332</v>
      </c>
      <c r="D19" s="168" t="s">
        <v>1345</v>
      </c>
      <c r="E19" s="168" t="s">
        <v>1345</v>
      </c>
      <c r="F19" s="162" t="s">
        <v>1217</v>
      </c>
      <c r="G19" s="163" t="s">
        <v>1312</v>
      </c>
      <c r="H19" s="163" t="s">
        <v>149</v>
      </c>
      <c r="I19" s="162">
        <v>18.600000000000001</v>
      </c>
      <c r="J19" s="184" t="s">
        <v>6</v>
      </c>
      <c r="K19" s="160">
        <v>1E-3</v>
      </c>
      <c r="L19" s="160">
        <f t="shared" si="0"/>
        <v>1.8600000000000002E-2</v>
      </c>
      <c r="M19" s="160" t="s">
        <v>113</v>
      </c>
      <c r="N19" s="160" t="s">
        <v>113</v>
      </c>
      <c r="P19" s="161"/>
      <c r="Q19" s="185" t="s">
        <v>611</v>
      </c>
      <c r="R19" s="160" t="s">
        <v>219</v>
      </c>
      <c r="S19" s="160">
        <f t="shared" si="1"/>
        <v>1.8600000000000002E-2</v>
      </c>
      <c r="T19" s="160">
        <f t="shared" ref="T19:T25" si="2" xml:space="preserve"> L19/2</f>
        <v>9.300000000000001E-3</v>
      </c>
      <c r="U19" s="160">
        <f t="shared" ref="U19:U25" si="3">L19*2</f>
        <v>3.7200000000000004E-2</v>
      </c>
      <c r="W19" s="160" t="s">
        <v>419</v>
      </c>
      <c r="Y19" s="168" t="s">
        <v>1224</v>
      </c>
      <c r="Z19" s="160" t="s">
        <v>719</v>
      </c>
      <c r="AA19" s="186"/>
      <c r="AB19" s="185" t="s">
        <v>222</v>
      </c>
      <c r="AC19" s="185"/>
      <c r="AD19" s="161" t="s">
        <v>197</v>
      </c>
    </row>
    <row r="20" spans="1:30" s="160" customFormat="1">
      <c r="A20" s="160" t="s">
        <v>4</v>
      </c>
      <c r="B20" s="160" t="s">
        <v>86</v>
      </c>
      <c r="C20" s="160" t="s">
        <v>1332</v>
      </c>
      <c r="D20" s="168" t="s">
        <v>1345</v>
      </c>
      <c r="E20" s="168" t="s">
        <v>1345</v>
      </c>
      <c r="F20" s="162" t="s">
        <v>1218</v>
      </c>
      <c r="G20" s="163" t="s">
        <v>1313</v>
      </c>
      <c r="H20" s="163" t="s">
        <v>151</v>
      </c>
      <c r="I20" s="162">
        <v>4.0199999999999996</v>
      </c>
      <c r="J20" s="184" t="s">
        <v>6</v>
      </c>
      <c r="K20" s="160">
        <v>1E-3</v>
      </c>
      <c r="L20" s="160">
        <f t="shared" si="0"/>
        <v>4.0199999999999993E-3</v>
      </c>
      <c r="M20" s="160" t="s">
        <v>113</v>
      </c>
      <c r="N20" s="160" t="s">
        <v>113</v>
      </c>
      <c r="P20" s="161"/>
      <c r="Q20" s="185" t="s">
        <v>612</v>
      </c>
      <c r="R20" s="160" t="s">
        <v>219</v>
      </c>
      <c r="S20" s="160">
        <f t="shared" si="1"/>
        <v>4.0199999999999993E-3</v>
      </c>
      <c r="T20" s="160">
        <f t="shared" si="2"/>
        <v>2.0099999999999996E-3</v>
      </c>
      <c r="U20" s="160">
        <f t="shared" si="3"/>
        <v>8.0399999999999985E-3</v>
      </c>
      <c r="W20" s="160" t="s">
        <v>419</v>
      </c>
      <c r="Y20" s="168" t="s">
        <v>1225</v>
      </c>
      <c r="Z20" s="164" t="s">
        <v>233</v>
      </c>
      <c r="AA20" s="187"/>
      <c r="AB20" s="185" t="s">
        <v>221</v>
      </c>
      <c r="AC20" s="185"/>
      <c r="AD20" s="188" t="s">
        <v>198</v>
      </c>
    </row>
    <row r="21" spans="1:30" s="160" customFormat="1">
      <c r="A21" s="160" t="s">
        <v>4</v>
      </c>
      <c r="B21" s="160" t="s">
        <v>86</v>
      </c>
      <c r="C21" s="160" t="s">
        <v>1332</v>
      </c>
      <c r="D21" s="168" t="s">
        <v>1345</v>
      </c>
      <c r="E21" s="168" t="s">
        <v>1345</v>
      </c>
      <c r="F21" s="162" t="s">
        <v>1219</v>
      </c>
      <c r="G21" s="163" t="s">
        <v>1314</v>
      </c>
      <c r="H21" s="163" t="s">
        <v>89</v>
      </c>
      <c r="I21" s="162">
        <v>42.5</v>
      </c>
      <c r="J21" s="189" t="s">
        <v>6</v>
      </c>
      <c r="K21" s="160">
        <v>1E-3</v>
      </c>
      <c r="L21" s="160">
        <f t="shared" si="0"/>
        <v>4.2500000000000003E-2</v>
      </c>
      <c r="M21" s="160" t="s">
        <v>113</v>
      </c>
      <c r="N21" s="160" t="s">
        <v>113</v>
      </c>
      <c r="P21" s="168" t="s">
        <v>1192</v>
      </c>
      <c r="Q21" s="185" t="s">
        <v>614</v>
      </c>
      <c r="R21" s="160" t="s">
        <v>219</v>
      </c>
      <c r="S21" s="160">
        <f t="shared" si="1"/>
        <v>4.2500000000000003E-2</v>
      </c>
      <c r="T21" s="160">
        <f t="shared" si="2"/>
        <v>2.1250000000000002E-2</v>
      </c>
      <c r="U21" s="160">
        <f t="shared" si="3"/>
        <v>8.5000000000000006E-2</v>
      </c>
      <c r="W21" s="160" t="s">
        <v>419</v>
      </c>
      <c r="Y21" s="168" t="s">
        <v>1226</v>
      </c>
      <c r="Z21" s="164" t="s">
        <v>237</v>
      </c>
      <c r="AA21" s="187"/>
      <c r="AB21" s="185" t="s">
        <v>223</v>
      </c>
      <c r="AC21" s="185"/>
      <c r="AD21" s="188" t="s">
        <v>777</v>
      </c>
    </row>
    <row r="22" spans="1:30" s="150" customFormat="1">
      <c r="A22" s="150" t="s">
        <v>4</v>
      </c>
      <c r="B22" s="150" t="s">
        <v>86</v>
      </c>
      <c r="C22" s="150" t="s">
        <v>1332</v>
      </c>
      <c r="D22" s="151" t="s">
        <v>1345</v>
      </c>
      <c r="E22" s="151" t="s">
        <v>1345</v>
      </c>
      <c r="F22" s="152" t="s">
        <v>1220</v>
      </c>
      <c r="G22" s="155" t="s">
        <v>1315</v>
      </c>
      <c r="H22" s="155"/>
      <c r="I22" s="232">
        <v>100</v>
      </c>
      <c r="J22" s="169" t="s">
        <v>6</v>
      </c>
      <c r="K22" s="150">
        <v>3.1999999999999999E-5</v>
      </c>
      <c r="L22" s="150">
        <f t="shared" si="0"/>
        <v>3.1999999999999997E-3</v>
      </c>
      <c r="M22" s="150" t="s">
        <v>113</v>
      </c>
      <c r="N22" s="150" t="s">
        <v>113</v>
      </c>
      <c r="P22" s="153" t="s">
        <v>1231</v>
      </c>
      <c r="Q22" s="170" t="s">
        <v>615</v>
      </c>
      <c r="R22" s="150" t="s">
        <v>219</v>
      </c>
      <c r="S22" s="150">
        <f t="shared" si="1"/>
        <v>3.1999999999999997E-3</v>
      </c>
      <c r="T22" s="150">
        <f t="shared" si="2"/>
        <v>1.5999999999999999E-3</v>
      </c>
      <c r="U22" s="150">
        <f t="shared" si="3"/>
        <v>6.3999999999999994E-3</v>
      </c>
      <c r="W22" s="150" t="s">
        <v>419</v>
      </c>
      <c r="Y22" s="151" t="s">
        <v>1227</v>
      </c>
      <c r="Z22" s="190" t="s">
        <v>719</v>
      </c>
      <c r="AA22" s="181"/>
      <c r="AB22" s="170" t="s">
        <v>222</v>
      </c>
      <c r="AC22" s="170"/>
      <c r="AD22" s="191" t="s">
        <v>197</v>
      </c>
    </row>
    <row r="23" spans="1:30" s="150" customFormat="1">
      <c r="A23" s="150" t="s">
        <v>4</v>
      </c>
      <c r="B23" s="150" t="s">
        <v>86</v>
      </c>
      <c r="C23" s="150" t="s">
        <v>1332</v>
      </c>
      <c r="D23" s="151" t="s">
        <v>1345</v>
      </c>
      <c r="E23" s="151" t="s">
        <v>1345</v>
      </c>
      <c r="F23" s="152" t="s">
        <v>1221</v>
      </c>
      <c r="G23" s="155" t="s">
        <v>1316</v>
      </c>
      <c r="H23" s="155"/>
      <c r="I23" s="232">
        <v>4.0199999999999996</v>
      </c>
      <c r="J23" s="169" t="s">
        <v>6</v>
      </c>
      <c r="K23" s="150">
        <v>3.1999999999999999E-5</v>
      </c>
      <c r="L23" s="150">
        <f t="shared" si="0"/>
        <v>1.2863999999999999E-4</v>
      </c>
      <c r="M23" s="150" t="s">
        <v>113</v>
      </c>
      <c r="N23" s="150" t="s">
        <v>113</v>
      </c>
      <c r="P23" s="153" t="s">
        <v>1231</v>
      </c>
      <c r="Q23" s="170" t="s">
        <v>616</v>
      </c>
      <c r="R23" s="150" t="s">
        <v>219</v>
      </c>
      <c r="S23" s="150">
        <f t="shared" si="1"/>
        <v>1.2863999999999999E-4</v>
      </c>
      <c r="T23" s="150">
        <f t="shared" si="2"/>
        <v>6.4319999999999994E-5</v>
      </c>
      <c r="U23" s="150">
        <f t="shared" si="3"/>
        <v>2.5727999999999998E-4</v>
      </c>
      <c r="W23" s="150" t="s">
        <v>419</v>
      </c>
      <c r="Y23" s="151" t="s">
        <v>1228</v>
      </c>
      <c r="Z23" s="154" t="s">
        <v>233</v>
      </c>
      <c r="AA23" s="171"/>
      <c r="AB23" s="170" t="s">
        <v>221</v>
      </c>
      <c r="AC23" s="170"/>
      <c r="AD23" s="183" t="s">
        <v>198</v>
      </c>
    </row>
    <row r="24" spans="1:30" s="150" customFormat="1">
      <c r="A24" s="150" t="s">
        <v>4</v>
      </c>
      <c r="B24" s="150" t="s">
        <v>86</v>
      </c>
      <c r="C24" s="150" t="s">
        <v>1332</v>
      </c>
      <c r="D24" s="151" t="s">
        <v>1345</v>
      </c>
      <c r="E24" s="180" t="s">
        <v>1354</v>
      </c>
      <c r="F24" s="152" t="s">
        <v>1222</v>
      </c>
      <c r="G24" s="155" t="s">
        <v>1317</v>
      </c>
      <c r="H24" s="155"/>
      <c r="I24" s="232">
        <v>7.8</v>
      </c>
      <c r="J24" s="169" t="s">
        <v>6</v>
      </c>
      <c r="K24" s="150">
        <v>3.1999999999999999E-5</v>
      </c>
      <c r="L24" s="150">
        <f t="shared" si="0"/>
        <v>2.496E-4</v>
      </c>
      <c r="M24" s="150" t="s">
        <v>113</v>
      </c>
      <c r="N24" s="150" t="s">
        <v>113</v>
      </c>
      <c r="P24" s="153" t="s">
        <v>1231</v>
      </c>
      <c r="Q24" s="170" t="s">
        <v>617</v>
      </c>
      <c r="R24" s="150" t="s">
        <v>219</v>
      </c>
      <c r="S24" s="150">
        <f t="shared" si="1"/>
        <v>2.496E-4</v>
      </c>
      <c r="T24" s="150">
        <f t="shared" si="2"/>
        <v>1.248E-4</v>
      </c>
      <c r="U24" s="150">
        <f t="shared" si="3"/>
        <v>4.9919999999999999E-4</v>
      </c>
      <c r="W24" s="150" t="s">
        <v>419</v>
      </c>
      <c r="Y24" s="151" t="s">
        <v>1229</v>
      </c>
      <c r="Z24" s="154" t="s">
        <v>182</v>
      </c>
      <c r="AA24" s="171" t="s">
        <v>475</v>
      </c>
      <c r="AB24" s="170" t="s">
        <v>221</v>
      </c>
      <c r="AC24" s="170"/>
      <c r="AD24" s="172"/>
    </row>
    <row r="25" spans="1:30" s="150" customFormat="1">
      <c r="A25" s="150" t="s">
        <v>4</v>
      </c>
      <c r="B25" s="150" t="s">
        <v>86</v>
      </c>
      <c r="C25" s="150" t="s">
        <v>1332</v>
      </c>
      <c r="D25" s="151" t="s">
        <v>1345</v>
      </c>
      <c r="E25" s="151" t="s">
        <v>1345</v>
      </c>
      <c r="F25" s="157" t="s">
        <v>1223</v>
      </c>
      <c r="G25" s="155" t="s">
        <v>1318</v>
      </c>
      <c r="H25" s="155"/>
      <c r="I25" s="232">
        <v>200</v>
      </c>
      <c r="J25" s="173" t="s">
        <v>6</v>
      </c>
      <c r="K25" s="150">
        <v>3.1999999999999999E-5</v>
      </c>
      <c r="L25" s="150">
        <f t="shared" si="0"/>
        <v>6.3999999999999994E-3</v>
      </c>
      <c r="M25" s="150" t="s">
        <v>113</v>
      </c>
      <c r="N25" s="150" t="s">
        <v>113</v>
      </c>
      <c r="P25" s="153" t="s">
        <v>1231</v>
      </c>
      <c r="Q25" s="170" t="s">
        <v>618</v>
      </c>
      <c r="R25" s="150" t="s">
        <v>219</v>
      </c>
      <c r="S25" s="150">
        <f t="shared" si="1"/>
        <v>6.3999999999999994E-3</v>
      </c>
      <c r="T25" s="150">
        <f t="shared" si="2"/>
        <v>3.1999999999999997E-3</v>
      </c>
      <c r="U25" s="150">
        <f t="shared" si="3"/>
        <v>1.2799999999999999E-2</v>
      </c>
      <c r="W25" s="150" t="s">
        <v>419</v>
      </c>
      <c r="Y25" s="151" t="s">
        <v>1230</v>
      </c>
      <c r="Z25" s="154" t="s">
        <v>237</v>
      </c>
      <c r="AA25" s="171"/>
      <c r="AB25" s="170" t="s">
        <v>223</v>
      </c>
      <c r="AC25" s="170"/>
      <c r="AD25" s="183" t="s">
        <v>777</v>
      </c>
    </row>
    <row r="26" spans="1:30" s="140" customFormat="1">
      <c r="A26" s="140" t="s">
        <v>4</v>
      </c>
      <c r="B26" s="140" t="s">
        <v>137</v>
      </c>
      <c r="C26" s="140" t="s">
        <v>106</v>
      </c>
      <c r="D26" s="141" t="s">
        <v>1341</v>
      </c>
      <c r="E26" s="141" t="s">
        <v>1341</v>
      </c>
      <c r="F26" s="144" t="s">
        <v>570</v>
      </c>
      <c r="G26" s="144" t="s">
        <v>1032</v>
      </c>
      <c r="H26" s="144" t="s">
        <v>156</v>
      </c>
      <c r="I26" s="142">
        <v>5.52</v>
      </c>
      <c r="J26" s="175" t="s">
        <v>436</v>
      </c>
      <c r="K26" s="140">
        <v>9.9999999999999995E-7</v>
      </c>
      <c r="L26" s="140">
        <f t="shared" si="0"/>
        <v>5.5199999999999997E-6</v>
      </c>
      <c r="M26" s="140" t="s">
        <v>488</v>
      </c>
      <c r="N26" s="140" t="s">
        <v>113</v>
      </c>
      <c r="P26" s="141" t="s">
        <v>491</v>
      </c>
      <c r="Q26" s="176" t="s">
        <v>619</v>
      </c>
      <c r="R26" s="140" t="s">
        <v>219</v>
      </c>
      <c r="S26" s="140">
        <f t="shared" si="1"/>
        <v>5.5199999999999997E-6</v>
      </c>
      <c r="W26" s="140" t="s">
        <v>241</v>
      </c>
      <c r="Y26" s="142" t="s">
        <v>1032</v>
      </c>
      <c r="Z26" s="145" t="s">
        <v>182</v>
      </c>
      <c r="AA26" s="179" t="s">
        <v>574</v>
      </c>
      <c r="AB26" s="176" t="s">
        <v>221</v>
      </c>
      <c r="AC26" s="239"/>
      <c r="AD26" s="235"/>
    </row>
    <row r="27" spans="1:30" s="140" customFormat="1">
      <c r="A27" s="140" t="s">
        <v>4</v>
      </c>
      <c r="B27" s="140" t="s">
        <v>137</v>
      </c>
      <c r="C27" s="140" t="s">
        <v>106</v>
      </c>
      <c r="D27" s="141" t="s">
        <v>1341</v>
      </c>
      <c r="E27" s="141" t="s">
        <v>1341</v>
      </c>
      <c r="F27" s="144" t="s">
        <v>572</v>
      </c>
      <c r="G27" s="144" t="s">
        <v>1033</v>
      </c>
      <c r="H27" s="144" t="s">
        <v>157</v>
      </c>
      <c r="I27" s="142">
        <v>5.3094999999999999</v>
      </c>
      <c r="J27" s="175" t="s">
        <v>436</v>
      </c>
      <c r="K27" s="140">
        <v>9.9999999999999995E-7</v>
      </c>
      <c r="L27" s="140">
        <f t="shared" si="0"/>
        <v>5.3094999999999997E-6</v>
      </c>
      <c r="M27" s="140" t="s">
        <v>489</v>
      </c>
      <c r="N27" s="140" t="s">
        <v>113</v>
      </c>
      <c r="P27" s="141" t="s">
        <v>490</v>
      </c>
      <c r="Q27" s="176" t="s">
        <v>620</v>
      </c>
      <c r="R27" s="140" t="s">
        <v>219</v>
      </c>
      <c r="S27" s="140">
        <f t="shared" si="1"/>
        <v>5.3094999999999997E-6</v>
      </c>
      <c r="W27" s="140" t="s">
        <v>241</v>
      </c>
      <c r="Y27" s="142" t="s">
        <v>1033</v>
      </c>
      <c r="Z27" s="145" t="s">
        <v>182</v>
      </c>
      <c r="AA27" s="179" t="s">
        <v>574</v>
      </c>
      <c r="AB27" s="176" t="s">
        <v>221</v>
      </c>
      <c r="AC27" s="239"/>
      <c r="AD27" s="235"/>
    </row>
    <row r="28" spans="1:30" s="140" customFormat="1">
      <c r="A28" s="140" t="s">
        <v>4</v>
      </c>
      <c r="B28" s="140" t="s">
        <v>137</v>
      </c>
      <c r="C28" s="140" t="s">
        <v>106</v>
      </c>
      <c r="D28" s="141" t="s">
        <v>1341</v>
      </c>
      <c r="E28" s="141" t="s">
        <v>1341</v>
      </c>
      <c r="F28" s="144" t="s">
        <v>571</v>
      </c>
      <c r="G28" s="159" t="s">
        <v>1034</v>
      </c>
      <c r="H28" s="144" t="s">
        <v>156</v>
      </c>
      <c r="I28" s="158">
        <v>0</v>
      </c>
      <c r="J28" s="178" t="s">
        <v>6</v>
      </c>
      <c r="K28" s="149">
        <v>1E-3</v>
      </c>
      <c r="L28" s="140">
        <f t="shared" si="0"/>
        <v>0</v>
      </c>
      <c r="N28" s="140" t="s">
        <v>113</v>
      </c>
      <c r="P28" s="141" t="s">
        <v>576</v>
      </c>
      <c r="Q28" s="176" t="s">
        <v>621</v>
      </c>
      <c r="R28" s="140" t="s">
        <v>219</v>
      </c>
      <c r="S28" s="145">
        <f t="shared" si="1"/>
        <v>0</v>
      </c>
      <c r="U28" s="145"/>
      <c r="W28" s="140" t="s">
        <v>241</v>
      </c>
      <c r="Y28" s="142" t="s">
        <v>1034</v>
      </c>
      <c r="Z28" s="145" t="s">
        <v>182</v>
      </c>
      <c r="AA28" s="179" t="s">
        <v>575</v>
      </c>
      <c r="AB28" s="176" t="s">
        <v>221</v>
      </c>
      <c r="AC28" s="239"/>
      <c r="AD28" s="235"/>
    </row>
    <row r="29" spans="1:30" s="140" customFormat="1">
      <c r="A29" s="140" t="s">
        <v>4</v>
      </c>
      <c r="B29" s="140" t="s">
        <v>137</v>
      </c>
      <c r="C29" s="140" t="s">
        <v>106</v>
      </c>
      <c r="D29" s="141" t="s">
        <v>1341</v>
      </c>
      <c r="E29" s="141" t="s">
        <v>1341</v>
      </c>
      <c r="F29" s="144" t="s">
        <v>573</v>
      </c>
      <c r="G29" s="142" t="s">
        <v>1035</v>
      </c>
      <c r="H29" s="144" t="s">
        <v>157</v>
      </c>
      <c r="I29" s="158">
        <v>4.0300000000000002E-2</v>
      </c>
      <c r="J29" s="178" t="s">
        <v>6</v>
      </c>
      <c r="K29" s="149">
        <v>1E-3</v>
      </c>
      <c r="L29" s="140">
        <f t="shared" si="0"/>
        <v>4.0300000000000004E-5</v>
      </c>
      <c r="N29" s="140" t="s">
        <v>113</v>
      </c>
      <c r="P29" s="141" t="s">
        <v>579</v>
      </c>
      <c r="Q29" s="176" t="s">
        <v>622</v>
      </c>
      <c r="R29" s="140" t="s">
        <v>219</v>
      </c>
      <c r="S29" s="145">
        <f t="shared" si="1"/>
        <v>4.0300000000000004E-5</v>
      </c>
      <c r="U29" s="145"/>
      <c r="W29" s="140" t="s">
        <v>241</v>
      </c>
      <c r="Y29" s="142" t="s">
        <v>1035</v>
      </c>
      <c r="Z29" s="145" t="s">
        <v>182</v>
      </c>
      <c r="AA29" s="179" t="s">
        <v>575</v>
      </c>
      <c r="AB29" s="176" t="s">
        <v>221</v>
      </c>
      <c r="AC29" s="239"/>
      <c r="AD29" s="235"/>
    </row>
    <row r="30" spans="1:30" s="140" customFormat="1">
      <c r="A30" s="140" t="s">
        <v>4</v>
      </c>
      <c r="B30" s="140" t="s">
        <v>137</v>
      </c>
      <c r="C30" s="140" t="s">
        <v>1331</v>
      </c>
      <c r="D30" s="141" t="s">
        <v>1346</v>
      </c>
      <c r="E30" s="141" t="s">
        <v>1346</v>
      </c>
      <c r="F30" s="159" t="s">
        <v>166</v>
      </c>
      <c r="G30" s="142" t="s">
        <v>1036</v>
      </c>
      <c r="H30" s="144" t="s">
        <v>167</v>
      </c>
      <c r="I30" s="142">
        <v>0.08</v>
      </c>
      <c r="J30" s="175" t="s">
        <v>6</v>
      </c>
      <c r="K30" s="140">
        <v>1E-3</v>
      </c>
      <c r="L30" s="140">
        <f t="shared" si="0"/>
        <v>8.0000000000000007E-5</v>
      </c>
      <c r="M30" s="140" t="s">
        <v>113</v>
      </c>
      <c r="N30" s="140" t="s">
        <v>113</v>
      </c>
      <c r="P30" s="141"/>
      <c r="Q30" s="176" t="s">
        <v>623</v>
      </c>
      <c r="R30" s="140" t="s">
        <v>219</v>
      </c>
      <c r="S30" s="140">
        <f t="shared" si="1"/>
        <v>8.0000000000000007E-5</v>
      </c>
      <c r="W30" s="140" t="s">
        <v>241</v>
      </c>
      <c r="Y30" s="142" t="s">
        <v>1036</v>
      </c>
      <c r="Z30" s="145" t="s">
        <v>182</v>
      </c>
      <c r="AA30" s="177" t="s">
        <v>476</v>
      </c>
      <c r="AB30" s="176" t="s">
        <v>221</v>
      </c>
      <c r="AC30" s="176"/>
      <c r="AD30" s="235" t="s">
        <v>205</v>
      </c>
    </row>
    <row r="31" spans="1:30" s="140" customFormat="1">
      <c r="A31" s="140" t="s">
        <v>4</v>
      </c>
      <c r="B31" s="140" t="s">
        <v>137</v>
      </c>
      <c r="C31" s="140" t="s">
        <v>1331</v>
      </c>
      <c r="D31" s="141" t="s">
        <v>1346</v>
      </c>
      <c r="E31" s="141" t="s">
        <v>1346</v>
      </c>
      <c r="F31" s="142" t="s">
        <v>168</v>
      </c>
      <c r="G31" s="142" t="s">
        <v>1037</v>
      </c>
      <c r="H31" s="144" t="s">
        <v>169</v>
      </c>
      <c r="I31" s="142">
        <v>1.6799999999999999E-2</v>
      </c>
      <c r="J31" s="175" t="s">
        <v>6</v>
      </c>
      <c r="K31" s="160">
        <v>1E-3</v>
      </c>
      <c r="L31" s="160">
        <f t="shared" si="0"/>
        <v>1.6799999999999998E-5</v>
      </c>
      <c r="M31" s="140" t="s">
        <v>113</v>
      </c>
      <c r="N31" s="140" t="s">
        <v>113</v>
      </c>
      <c r="P31" s="141"/>
      <c r="Q31" s="176" t="s">
        <v>624</v>
      </c>
      <c r="R31" s="140" t="s">
        <v>219</v>
      </c>
      <c r="S31" s="140">
        <f t="shared" si="1"/>
        <v>1.6799999999999998E-5</v>
      </c>
      <c r="W31" s="140" t="s">
        <v>241</v>
      </c>
      <c r="Y31" s="142" t="s">
        <v>1037</v>
      </c>
      <c r="Z31" s="145" t="s">
        <v>182</v>
      </c>
      <c r="AA31" s="177" t="s">
        <v>477</v>
      </c>
      <c r="AB31" s="176" t="s">
        <v>221</v>
      </c>
      <c r="AC31" s="176"/>
      <c r="AD31" s="235"/>
    </row>
    <row r="32" spans="1:30" s="140" customFormat="1" ht="16.5">
      <c r="A32" s="140" t="s">
        <v>4</v>
      </c>
      <c r="B32" s="140" t="s">
        <v>137</v>
      </c>
      <c r="C32" s="140" t="s">
        <v>1331</v>
      </c>
      <c r="D32" s="141" t="s">
        <v>1346</v>
      </c>
      <c r="E32" s="141" t="s">
        <v>1346</v>
      </c>
      <c r="F32" s="142" t="s">
        <v>173</v>
      </c>
      <c r="G32" s="142" t="s">
        <v>1038</v>
      </c>
      <c r="H32" s="144"/>
      <c r="I32" s="142">
        <v>3.3E-4</v>
      </c>
      <c r="J32" s="175" t="s">
        <v>6</v>
      </c>
      <c r="K32" s="160">
        <v>1.4E-2</v>
      </c>
      <c r="L32" s="160">
        <f t="shared" si="0"/>
        <v>4.6199999999999998E-6</v>
      </c>
      <c r="M32" s="140" t="s">
        <v>113</v>
      </c>
      <c r="N32" s="140" t="s">
        <v>113</v>
      </c>
      <c r="P32" s="141" t="s">
        <v>1254</v>
      </c>
      <c r="Q32" s="176" t="s">
        <v>625</v>
      </c>
      <c r="R32" s="140" t="s">
        <v>219</v>
      </c>
      <c r="S32" s="140">
        <f t="shared" si="1"/>
        <v>4.6199999999999998E-6</v>
      </c>
      <c r="T32" s="140">
        <f t="shared" ref="T32:T39" si="4" xml:space="preserve"> L32/2</f>
        <v>2.3099999999999999E-6</v>
      </c>
      <c r="U32" s="140">
        <f>L32*3</f>
        <v>1.3859999999999999E-5</v>
      </c>
      <c r="W32" s="140" t="s">
        <v>218</v>
      </c>
      <c r="Y32" s="142" t="s">
        <v>1038</v>
      </c>
      <c r="Z32" s="252" t="s">
        <v>1006</v>
      </c>
      <c r="AA32" s="177"/>
      <c r="AB32" s="176" t="s">
        <v>221</v>
      </c>
      <c r="AC32" s="176"/>
      <c r="AD32" s="235" t="s">
        <v>199</v>
      </c>
    </row>
    <row r="33" spans="1:30" s="140" customFormat="1" ht="16.5">
      <c r="A33" s="140" t="s">
        <v>4</v>
      </c>
      <c r="B33" s="140" t="s">
        <v>137</v>
      </c>
      <c r="C33" s="140" t="s">
        <v>1331</v>
      </c>
      <c r="D33" s="141" t="s">
        <v>1346</v>
      </c>
      <c r="E33" s="141" t="s">
        <v>1346</v>
      </c>
      <c r="F33" s="142" t="s">
        <v>97</v>
      </c>
      <c r="G33" s="144" t="s">
        <v>1039</v>
      </c>
      <c r="H33" s="144"/>
      <c r="I33" s="142">
        <v>1.6000000000000001E-3</v>
      </c>
      <c r="J33" s="175" t="s">
        <v>6</v>
      </c>
      <c r="K33" s="160">
        <v>2E-3</v>
      </c>
      <c r="L33" s="160">
        <f t="shared" si="0"/>
        <v>3.2000000000000003E-6</v>
      </c>
      <c r="M33" s="140" t="s">
        <v>113</v>
      </c>
      <c r="N33" s="140" t="s">
        <v>113</v>
      </c>
      <c r="P33" s="141" t="s">
        <v>1254</v>
      </c>
      <c r="Q33" s="176" t="s">
        <v>626</v>
      </c>
      <c r="R33" s="140" t="s">
        <v>219</v>
      </c>
      <c r="S33" s="140">
        <f t="shared" si="1"/>
        <v>3.2000000000000003E-6</v>
      </c>
      <c r="T33" s="140">
        <f t="shared" si="4"/>
        <v>1.6000000000000001E-6</v>
      </c>
      <c r="U33" s="140">
        <f t="shared" ref="U33:U39" si="5">L33*3</f>
        <v>9.6000000000000013E-6</v>
      </c>
      <c r="W33" s="140" t="s">
        <v>218</v>
      </c>
      <c r="Y33" s="144" t="s">
        <v>1039</v>
      </c>
      <c r="Z33" s="252" t="s">
        <v>1006</v>
      </c>
      <c r="AA33" s="177"/>
      <c r="AB33" s="176" t="s">
        <v>221</v>
      </c>
      <c r="AC33" s="176"/>
      <c r="AD33" s="235"/>
    </row>
    <row r="34" spans="1:30" s="140" customFormat="1" ht="16.5">
      <c r="A34" s="140" t="s">
        <v>4</v>
      </c>
      <c r="B34" s="140" t="s">
        <v>137</v>
      </c>
      <c r="C34" s="140" t="s">
        <v>1331</v>
      </c>
      <c r="D34" s="141" t="s">
        <v>1346</v>
      </c>
      <c r="E34" s="141" t="s">
        <v>1346</v>
      </c>
      <c r="F34" s="142" t="s">
        <v>98</v>
      </c>
      <c r="G34" s="144" t="s">
        <v>1040</v>
      </c>
      <c r="H34" s="144"/>
      <c r="I34" s="142">
        <v>8.0999999999999996E-3</v>
      </c>
      <c r="J34" s="175" t="s">
        <v>6</v>
      </c>
      <c r="K34" s="160">
        <v>3.0000000000000001E-3</v>
      </c>
      <c r="L34" s="160">
        <f t="shared" si="0"/>
        <v>2.4299999999999998E-5</v>
      </c>
      <c r="M34" s="140" t="s">
        <v>113</v>
      </c>
      <c r="N34" s="140" t="s">
        <v>113</v>
      </c>
      <c r="P34" s="141" t="s">
        <v>1254</v>
      </c>
      <c r="Q34" s="176" t="s">
        <v>627</v>
      </c>
      <c r="R34" s="140" t="s">
        <v>219</v>
      </c>
      <c r="S34" s="140">
        <f t="shared" si="1"/>
        <v>2.4299999999999998E-5</v>
      </c>
      <c r="T34" s="140">
        <f t="shared" si="4"/>
        <v>1.2149999999999999E-5</v>
      </c>
      <c r="U34" s="140">
        <f t="shared" si="5"/>
        <v>7.2899999999999997E-5</v>
      </c>
      <c r="W34" s="140" t="s">
        <v>218</v>
      </c>
      <c r="Y34" s="144" t="s">
        <v>1040</v>
      </c>
      <c r="Z34" s="252" t="s">
        <v>1006</v>
      </c>
      <c r="AA34" s="177"/>
      <c r="AB34" s="176" t="s">
        <v>221</v>
      </c>
      <c r="AC34" s="176"/>
      <c r="AD34" s="235"/>
    </row>
    <row r="35" spans="1:30" s="140" customFormat="1" ht="16.5">
      <c r="A35" s="140" t="s">
        <v>4</v>
      </c>
      <c r="B35" s="140" t="s">
        <v>137</v>
      </c>
      <c r="C35" s="140" t="s">
        <v>1331</v>
      </c>
      <c r="D35" s="141" t="s">
        <v>1346</v>
      </c>
      <c r="E35" s="141" t="s">
        <v>1346</v>
      </c>
      <c r="F35" s="142" t="s">
        <v>174</v>
      </c>
      <c r="G35" s="144" t="s">
        <v>1041</v>
      </c>
      <c r="H35" s="144"/>
      <c r="I35" s="142">
        <v>1.4999999999999999E-4</v>
      </c>
      <c r="J35" s="175" t="s">
        <v>6</v>
      </c>
      <c r="K35" s="160">
        <v>7.0000000000000001E-3</v>
      </c>
      <c r="L35" s="160">
        <f t="shared" si="0"/>
        <v>1.0499999999999999E-6</v>
      </c>
      <c r="M35" s="140" t="s">
        <v>113</v>
      </c>
      <c r="N35" s="140" t="s">
        <v>113</v>
      </c>
      <c r="P35" s="141" t="s">
        <v>1254</v>
      </c>
      <c r="Q35" s="176" t="s">
        <v>628</v>
      </c>
      <c r="R35" s="140" t="s">
        <v>219</v>
      </c>
      <c r="S35" s="140">
        <f t="shared" si="1"/>
        <v>1.0499999999999999E-6</v>
      </c>
      <c r="T35" s="140">
        <f t="shared" si="4"/>
        <v>5.2499999999999995E-7</v>
      </c>
      <c r="U35" s="140">
        <f t="shared" si="5"/>
        <v>3.1499999999999995E-6</v>
      </c>
      <c r="W35" s="140" t="s">
        <v>218</v>
      </c>
      <c r="Y35" s="144" t="s">
        <v>1041</v>
      </c>
      <c r="Z35" s="252" t="s">
        <v>1007</v>
      </c>
      <c r="AA35" s="177"/>
      <c r="AB35" s="176" t="s">
        <v>221</v>
      </c>
      <c r="AC35" s="176"/>
      <c r="AD35" s="235"/>
    </row>
    <row r="36" spans="1:30" s="140" customFormat="1" ht="16.5">
      <c r="A36" s="140" t="s">
        <v>4</v>
      </c>
      <c r="B36" s="140" t="s">
        <v>137</v>
      </c>
      <c r="C36" s="140" t="s">
        <v>1331</v>
      </c>
      <c r="D36" s="141" t="s">
        <v>1346</v>
      </c>
      <c r="E36" s="141" t="s">
        <v>1346</v>
      </c>
      <c r="F36" s="142" t="s">
        <v>175</v>
      </c>
      <c r="G36" s="144" t="s">
        <v>1042</v>
      </c>
      <c r="H36" s="144"/>
      <c r="I36" s="142">
        <v>8.0000000000000004E-4</v>
      </c>
      <c r="J36" s="175" t="s">
        <v>6</v>
      </c>
      <c r="K36" s="160">
        <v>2E-3</v>
      </c>
      <c r="L36" s="160">
        <f t="shared" si="0"/>
        <v>1.6000000000000001E-6</v>
      </c>
      <c r="M36" s="140" t="s">
        <v>113</v>
      </c>
      <c r="N36" s="140" t="s">
        <v>113</v>
      </c>
      <c r="P36" s="141" t="s">
        <v>1254</v>
      </c>
      <c r="Q36" s="176" t="s">
        <v>629</v>
      </c>
      <c r="R36" s="140" t="s">
        <v>219</v>
      </c>
      <c r="S36" s="140">
        <f t="shared" si="1"/>
        <v>1.6000000000000001E-6</v>
      </c>
      <c r="T36" s="140">
        <f t="shared" si="4"/>
        <v>8.0000000000000007E-7</v>
      </c>
      <c r="U36" s="140">
        <f t="shared" si="5"/>
        <v>4.8000000000000006E-6</v>
      </c>
      <c r="W36" s="140" t="s">
        <v>218</v>
      </c>
      <c r="Y36" s="144" t="s">
        <v>1042</v>
      </c>
      <c r="Z36" s="252" t="s">
        <v>1007</v>
      </c>
      <c r="AA36" s="177"/>
      <c r="AB36" s="176" t="s">
        <v>221</v>
      </c>
      <c r="AC36" s="176"/>
      <c r="AD36" s="235"/>
    </row>
    <row r="37" spans="1:30" s="140" customFormat="1" ht="16.5">
      <c r="A37" s="140" t="s">
        <v>4</v>
      </c>
      <c r="B37" s="140" t="s">
        <v>137</v>
      </c>
      <c r="C37" s="140" t="s">
        <v>1331</v>
      </c>
      <c r="D37" s="141" t="s">
        <v>1346</v>
      </c>
      <c r="E37" s="141" t="s">
        <v>1346</v>
      </c>
      <c r="F37" s="142" t="s">
        <v>176</v>
      </c>
      <c r="G37" s="144" t="s">
        <v>1043</v>
      </c>
      <c r="H37" s="144"/>
      <c r="I37" s="142">
        <v>2E-3</v>
      </c>
      <c r="J37" s="175" t="s">
        <v>6</v>
      </c>
      <c r="K37" s="160">
        <v>2E-3</v>
      </c>
      <c r="L37" s="160">
        <f t="shared" si="0"/>
        <v>3.9999999999999998E-6</v>
      </c>
      <c r="M37" s="140" t="s">
        <v>113</v>
      </c>
      <c r="N37" s="140" t="s">
        <v>113</v>
      </c>
      <c r="P37" s="141" t="s">
        <v>1254</v>
      </c>
      <c r="Q37" s="176" t="s">
        <v>630</v>
      </c>
      <c r="R37" s="140" t="s">
        <v>219</v>
      </c>
      <c r="S37" s="140">
        <f t="shared" si="1"/>
        <v>3.9999999999999998E-6</v>
      </c>
      <c r="T37" s="140">
        <f t="shared" si="4"/>
        <v>1.9999999999999999E-6</v>
      </c>
      <c r="U37" s="140">
        <f t="shared" si="5"/>
        <v>1.2E-5</v>
      </c>
      <c r="W37" s="140" t="s">
        <v>218</v>
      </c>
      <c r="Y37" s="144" t="s">
        <v>1043</v>
      </c>
      <c r="Z37" s="252" t="s">
        <v>1007</v>
      </c>
      <c r="AA37" s="177"/>
      <c r="AB37" s="176" t="s">
        <v>221</v>
      </c>
      <c r="AC37" s="176"/>
      <c r="AD37" s="235"/>
    </row>
    <row r="38" spans="1:30" s="140" customFormat="1">
      <c r="A38" s="140" t="s">
        <v>4</v>
      </c>
      <c r="B38" s="140" t="s">
        <v>137</v>
      </c>
      <c r="C38" s="140" t="s">
        <v>1331</v>
      </c>
      <c r="D38" s="141" t="s">
        <v>1346</v>
      </c>
      <c r="E38" s="141" t="s">
        <v>1346</v>
      </c>
      <c r="F38" s="142" t="s">
        <v>170</v>
      </c>
      <c r="G38" s="144" t="s">
        <v>1044</v>
      </c>
      <c r="H38" s="144"/>
      <c r="I38" s="142">
        <v>3.95E-2</v>
      </c>
      <c r="J38" s="175" t="s">
        <v>6</v>
      </c>
      <c r="K38" s="160">
        <v>1E-3</v>
      </c>
      <c r="L38" s="160">
        <f xml:space="preserve"> I38*K38</f>
        <v>3.9499999999999998E-5</v>
      </c>
      <c r="M38" s="160" t="s">
        <v>113</v>
      </c>
      <c r="N38" s="140" t="s">
        <v>113</v>
      </c>
      <c r="O38" s="160"/>
      <c r="P38" s="141" t="s">
        <v>1254</v>
      </c>
      <c r="Q38" s="176" t="s">
        <v>631</v>
      </c>
      <c r="R38" s="140" t="s">
        <v>219</v>
      </c>
      <c r="S38" s="140">
        <f t="shared" si="1"/>
        <v>3.9499999999999998E-5</v>
      </c>
      <c r="T38" s="140">
        <f t="shared" si="4"/>
        <v>1.9749999999999999E-5</v>
      </c>
      <c r="U38" s="140">
        <f t="shared" si="5"/>
        <v>1.1849999999999999E-4</v>
      </c>
      <c r="W38" s="140" t="s">
        <v>218</v>
      </c>
      <c r="Y38" s="144" t="s">
        <v>1044</v>
      </c>
      <c r="Z38" s="145" t="s">
        <v>1010</v>
      </c>
      <c r="AA38" s="177"/>
      <c r="AB38" s="176" t="s">
        <v>221</v>
      </c>
      <c r="AC38" s="176"/>
      <c r="AD38" s="235" t="s">
        <v>201</v>
      </c>
    </row>
    <row r="39" spans="1:30" s="140" customFormat="1">
      <c r="A39" s="140" t="s">
        <v>4</v>
      </c>
      <c r="B39" s="140" t="s">
        <v>137</v>
      </c>
      <c r="C39" s="140" t="s">
        <v>1331</v>
      </c>
      <c r="D39" s="141" t="s">
        <v>1346</v>
      </c>
      <c r="E39" s="141" t="s">
        <v>1346</v>
      </c>
      <c r="F39" s="142" t="s">
        <v>171</v>
      </c>
      <c r="G39" s="144" t="s">
        <v>1045</v>
      </c>
      <c r="H39" s="144"/>
      <c r="I39" s="142">
        <v>0.02</v>
      </c>
      <c r="J39" s="178" t="s">
        <v>6</v>
      </c>
      <c r="K39" s="160">
        <v>1E-3</v>
      </c>
      <c r="L39" s="160">
        <f t="shared" si="0"/>
        <v>2.0000000000000002E-5</v>
      </c>
      <c r="M39" s="160" t="s">
        <v>113</v>
      </c>
      <c r="N39" s="140" t="s">
        <v>113</v>
      </c>
      <c r="O39" s="160"/>
      <c r="P39" s="141" t="s">
        <v>578</v>
      </c>
      <c r="Q39" s="176" t="s">
        <v>632</v>
      </c>
      <c r="R39" s="140" t="s">
        <v>219</v>
      </c>
      <c r="S39" s="140">
        <f t="shared" si="1"/>
        <v>2.0000000000000002E-5</v>
      </c>
      <c r="T39" s="140">
        <f t="shared" si="4"/>
        <v>1.0000000000000001E-5</v>
      </c>
      <c r="U39" s="140">
        <f t="shared" si="5"/>
        <v>6.0000000000000008E-5</v>
      </c>
      <c r="W39" s="140" t="s">
        <v>419</v>
      </c>
      <c r="Y39" s="144" t="s">
        <v>1045</v>
      </c>
      <c r="Z39" s="145" t="s">
        <v>1010</v>
      </c>
      <c r="AA39" s="177"/>
      <c r="AB39" s="176" t="s">
        <v>221</v>
      </c>
      <c r="AC39" s="176"/>
      <c r="AD39" s="235"/>
    </row>
    <row r="40" spans="1:30" s="160" customFormat="1">
      <c r="A40" s="160" t="s">
        <v>4</v>
      </c>
      <c r="B40" s="140" t="s">
        <v>137</v>
      </c>
      <c r="C40" s="140" t="s">
        <v>1331</v>
      </c>
      <c r="D40" s="141" t="s">
        <v>1346</v>
      </c>
      <c r="E40" s="141" t="s">
        <v>1346</v>
      </c>
      <c r="F40" s="162" t="s">
        <v>1351</v>
      </c>
      <c r="G40" s="163" t="s">
        <v>1046</v>
      </c>
      <c r="H40" s="163"/>
      <c r="I40" s="160">
        <v>5.0749630000000003</v>
      </c>
      <c r="J40" s="189" t="s">
        <v>102</v>
      </c>
      <c r="K40" s="160">
        <v>1E-4</v>
      </c>
      <c r="L40" s="164">
        <f t="shared" si="0"/>
        <v>5.0749630000000007E-4</v>
      </c>
      <c r="M40" s="160" t="s">
        <v>113</v>
      </c>
      <c r="N40" s="140" t="s">
        <v>113</v>
      </c>
      <c r="P40" s="161" t="s">
        <v>1249</v>
      </c>
      <c r="Q40" s="176" t="s">
        <v>633</v>
      </c>
      <c r="R40" s="160" t="s">
        <v>219</v>
      </c>
      <c r="S40" s="164">
        <f t="shared" si="1"/>
        <v>5.0749630000000007E-4</v>
      </c>
      <c r="T40" s="140">
        <f xml:space="preserve"> S40</f>
        <v>5.0749630000000007E-4</v>
      </c>
      <c r="U40" s="140">
        <f>S40*2</f>
        <v>1.0149926000000001E-3</v>
      </c>
      <c r="V40" s="164"/>
      <c r="W40" s="140" t="s">
        <v>419</v>
      </c>
      <c r="X40" s="164"/>
      <c r="Y40" s="163" t="s">
        <v>1046</v>
      </c>
      <c r="Z40" s="164" t="s">
        <v>484</v>
      </c>
      <c r="AA40" s="186"/>
      <c r="AB40" s="185" t="s">
        <v>221</v>
      </c>
      <c r="AC40" s="185" t="s">
        <v>1349</v>
      </c>
      <c r="AD40" s="188" t="s">
        <v>200</v>
      </c>
    </row>
    <row r="41" spans="1:30" s="33" customFormat="1">
      <c r="A41" s="55" t="s">
        <v>4</v>
      </c>
      <c r="B41" s="55" t="s">
        <v>137</v>
      </c>
      <c r="C41" s="55" t="s">
        <v>76</v>
      </c>
      <c r="D41" s="67" t="s">
        <v>1347</v>
      </c>
      <c r="E41" s="67" t="s">
        <v>1347</v>
      </c>
      <c r="F41" s="13" t="s">
        <v>178</v>
      </c>
      <c r="G41" s="13" t="s">
        <v>1047</v>
      </c>
      <c r="H41" s="56"/>
      <c r="I41" s="13">
        <v>0</v>
      </c>
      <c r="J41" s="95" t="s">
        <v>6</v>
      </c>
      <c r="K41" s="55">
        <v>1E-3</v>
      </c>
      <c r="L41" s="57">
        <f t="shared" si="0"/>
        <v>0</v>
      </c>
      <c r="M41" s="33" t="s">
        <v>113</v>
      </c>
      <c r="N41" s="33" t="s">
        <v>113</v>
      </c>
      <c r="P41" s="66" t="s">
        <v>580</v>
      </c>
      <c r="Q41" s="88" t="s">
        <v>634</v>
      </c>
      <c r="R41" s="33" t="s">
        <v>219</v>
      </c>
      <c r="S41" s="55">
        <f t="shared" si="1"/>
        <v>0</v>
      </c>
      <c r="T41" s="55">
        <f>S41/1.1</f>
        <v>0</v>
      </c>
      <c r="U41" s="55">
        <f xml:space="preserve"> S41 * 1.1</f>
        <v>0</v>
      </c>
      <c r="W41" s="55" t="s">
        <v>241</v>
      </c>
      <c r="Y41" s="13" t="s">
        <v>1047</v>
      </c>
      <c r="Z41" s="14" t="s">
        <v>182</v>
      </c>
      <c r="AA41" s="114" t="s">
        <v>478</v>
      </c>
      <c r="AB41" s="88" t="s">
        <v>221</v>
      </c>
      <c r="AC41" s="88"/>
      <c r="AD41" s="73" t="s">
        <v>202</v>
      </c>
    </row>
    <row r="42" spans="1:30" s="33" customFormat="1">
      <c r="A42" s="55" t="s">
        <v>4</v>
      </c>
      <c r="B42" s="55" t="s">
        <v>137</v>
      </c>
      <c r="C42" s="55" t="s">
        <v>76</v>
      </c>
      <c r="D42" s="67" t="s">
        <v>1347</v>
      </c>
      <c r="E42" s="67" t="s">
        <v>1347</v>
      </c>
      <c r="F42" s="13" t="s">
        <v>179</v>
      </c>
      <c r="G42" s="13" t="s">
        <v>1048</v>
      </c>
      <c r="H42" s="56"/>
      <c r="I42" s="55">
        <v>0</v>
      </c>
      <c r="J42" s="95" t="s">
        <v>6</v>
      </c>
      <c r="K42" s="55">
        <v>1E-3</v>
      </c>
      <c r="L42" s="57">
        <f t="shared" si="0"/>
        <v>0</v>
      </c>
      <c r="M42" s="33" t="s">
        <v>113</v>
      </c>
      <c r="N42" s="33" t="s">
        <v>113</v>
      </c>
      <c r="P42" s="66" t="s">
        <v>580</v>
      </c>
      <c r="Q42" s="88" t="s">
        <v>635</v>
      </c>
      <c r="R42" s="33" t="s">
        <v>219</v>
      </c>
      <c r="S42" s="55">
        <f t="shared" si="1"/>
        <v>0</v>
      </c>
      <c r="T42" s="55">
        <f t="shared" ref="T42:T46" si="6">S42/1.1</f>
        <v>0</v>
      </c>
      <c r="U42" s="55">
        <f t="shared" ref="U42:U46" si="7" xml:space="preserve"> S42 * 1.1</f>
        <v>0</v>
      </c>
      <c r="W42" s="55" t="s">
        <v>241</v>
      </c>
      <c r="Y42" s="13" t="s">
        <v>1048</v>
      </c>
      <c r="Z42" s="14" t="s">
        <v>182</v>
      </c>
      <c r="AA42" s="114" t="s">
        <v>479</v>
      </c>
      <c r="AB42" s="88" t="s">
        <v>221</v>
      </c>
      <c r="AC42" s="88"/>
      <c r="AD42" s="73"/>
    </row>
    <row r="43" spans="1:30" s="33" customFormat="1">
      <c r="A43" s="55" t="s">
        <v>4</v>
      </c>
      <c r="B43" s="55" t="s">
        <v>137</v>
      </c>
      <c r="C43" s="55" t="s">
        <v>76</v>
      </c>
      <c r="D43" s="67" t="s">
        <v>1347</v>
      </c>
      <c r="E43" s="67" t="s">
        <v>1347</v>
      </c>
      <c r="F43" s="13" t="s">
        <v>180</v>
      </c>
      <c r="G43" s="13" t="s">
        <v>1049</v>
      </c>
      <c r="H43" s="56"/>
      <c r="I43" s="55">
        <v>0</v>
      </c>
      <c r="J43" s="95" t="s">
        <v>6</v>
      </c>
      <c r="K43" s="55">
        <v>1E-3</v>
      </c>
      <c r="L43" s="57">
        <f t="shared" si="0"/>
        <v>0</v>
      </c>
      <c r="M43" s="33" t="s">
        <v>113</v>
      </c>
      <c r="N43" s="33" t="s">
        <v>113</v>
      </c>
      <c r="P43" s="66" t="s">
        <v>580</v>
      </c>
      <c r="Q43" s="88" t="s">
        <v>636</v>
      </c>
      <c r="R43" s="33" t="s">
        <v>219</v>
      </c>
      <c r="S43" s="55">
        <f t="shared" si="1"/>
        <v>0</v>
      </c>
      <c r="T43" s="55">
        <f t="shared" si="6"/>
        <v>0</v>
      </c>
      <c r="U43" s="55">
        <f t="shared" si="7"/>
        <v>0</v>
      </c>
      <c r="W43" s="55" t="s">
        <v>241</v>
      </c>
      <c r="Y43" s="13" t="s">
        <v>1049</v>
      </c>
      <c r="Z43" s="57" t="s">
        <v>182</v>
      </c>
      <c r="AA43" s="114" t="s">
        <v>481</v>
      </c>
      <c r="AB43" s="88" t="s">
        <v>221</v>
      </c>
      <c r="AC43" s="88"/>
      <c r="AD43" s="73"/>
    </row>
    <row r="44" spans="1:30" s="33" customFormat="1">
      <c r="A44" s="55" t="s">
        <v>4</v>
      </c>
      <c r="B44" s="55" t="s">
        <v>137</v>
      </c>
      <c r="C44" s="55" t="s">
        <v>76</v>
      </c>
      <c r="D44" s="43" t="s">
        <v>1347</v>
      </c>
      <c r="E44" s="199" t="s">
        <v>1347</v>
      </c>
      <c r="F44" s="13" t="s">
        <v>181</v>
      </c>
      <c r="G44" s="13" t="s">
        <v>1050</v>
      </c>
      <c r="H44" s="54"/>
      <c r="I44" s="55">
        <v>0</v>
      </c>
      <c r="J44" s="95" t="s">
        <v>6</v>
      </c>
      <c r="K44" s="55">
        <v>1E-3</v>
      </c>
      <c r="L44" s="57">
        <f t="shared" si="0"/>
        <v>0</v>
      </c>
      <c r="M44" s="33" t="s">
        <v>113</v>
      </c>
      <c r="N44" s="33" t="s">
        <v>113</v>
      </c>
      <c r="O44" s="55"/>
      <c r="P44" s="66" t="s">
        <v>580</v>
      </c>
      <c r="Q44" s="88" t="s">
        <v>637</v>
      </c>
      <c r="R44" s="33" t="s">
        <v>219</v>
      </c>
      <c r="S44" s="55">
        <f t="shared" si="1"/>
        <v>0</v>
      </c>
      <c r="T44" s="55">
        <f t="shared" si="6"/>
        <v>0</v>
      </c>
      <c r="U44" s="55">
        <f t="shared" si="7"/>
        <v>0</v>
      </c>
      <c r="W44" s="55" t="s">
        <v>241</v>
      </c>
      <c r="Y44" s="13" t="s">
        <v>1050</v>
      </c>
      <c r="Z44" s="57" t="s">
        <v>182</v>
      </c>
      <c r="AA44" s="114" t="s">
        <v>480</v>
      </c>
      <c r="AB44" s="88" t="s">
        <v>221</v>
      </c>
      <c r="AC44" s="88"/>
      <c r="AD44" s="73"/>
    </row>
    <row r="45" spans="1:30" s="33" customFormat="1">
      <c r="A45" s="55" t="s">
        <v>4</v>
      </c>
      <c r="B45" s="55" t="s">
        <v>137</v>
      </c>
      <c r="C45" s="55" t="s">
        <v>76</v>
      </c>
      <c r="D45" s="43" t="s">
        <v>1347</v>
      </c>
      <c r="E45" s="199" t="s">
        <v>1347</v>
      </c>
      <c r="F45" s="53" t="s">
        <v>183</v>
      </c>
      <c r="G45" s="53" t="s">
        <v>1051</v>
      </c>
      <c r="H45" s="54"/>
      <c r="I45" s="55">
        <v>0</v>
      </c>
      <c r="J45" s="95" t="s">
        <v>6</v>
      </c>
      <c r="K45" s="55">
        <v>1E-3</v>
      </c>
      <c r="L45" s="57">
        <f t="shared" si="0"/>
        <v>0</v>
      </c>
      <c r="M45" s="33" t="s">
        <v>113</v>
      </c>
      <c r="N45" s="33" t="s">
        <v>113</v>
      </c>
      <c r="O45" s="55"/>
      <c r="P45" s="66" t="s">
        <v>580</v>
      </c>
      <c r="Q45" s="88" t="s">
        <v>638</v>
      </c>
      <c r="R45" s="33" t="s">
        <v>219</v>
      </c>
      <c r="S45" s="55">
        <f t="shared" si="1"/>
        <v>0</v>
      </c>
      <c r="T45" s="55">
        <f t="shared" si="6"/>
        <v>0</v>
      </c>
      <c r="U45" s="55">
        <f t="shared" si="7"/>
        <v>0</v>
      </c>
      <c r="W45" s="55" t="s">
        <v>241</v>
      </c>
      <c r="Y45" s="13" t="s">
        <v>1051</v>
      </c>
      <c r="Z45" s="57" t="s">
        <v>234</v>
      </c>
      <c r="AA45" s="110"/>
      <c r="AB45" s="88" t="s">
        <v>221</v>
      </c>
      <c r="AC45" s="88"/>
      <c r="AD45" s="73" t="s">
        <v>203</v>
      </c>
    </row>
    <row r="46" spans="1:30" s="33" customFormat="1">
      <c r="A46" s="55" t="s">
        <v>4</v>
      </c>
      <c r="B46" s="55" t="s">
        <v>137</v>
      </c>
      <c r="C46" s="55" t="s">
        <v>76</v>
      </c>
      <c r="D46" s="43" t="s">
        <v>1347</v>
      </c>
      <c r="E46" s="199" t="s">
        <v>1347</v>
      </c>
      <c r="F46" s="43" t="s">
        <v>898</v>
      </c>
      <c r="G46" s="43" t="s">
        <v>1052</v>
      </c>
      <c r="H46" s="54"/>
      <c r="I46" s="55">
        <v>0</v>
      </c>
      <c r="J46" s="95" t="s">
        <v>184</v>
      </c>
      <c r="K46" s="55">
        <v>1E-3</v>
      </c>
      <c r="L46" s="57">
        <f t="shared" si="0"/>
        <v>0</v>
      </c>
      <c r="M46" s="33" t="s">
        <v>113</v>
      </c>
      <c r="N46" s="33" t="s">
        <v>113</v>
      </c>
      <c r="O46" s="55"/>
      <c r="P46" s="66" t="s">
        <v>581</v>
      </c>
      <c r="Q46" s="88" t="s">
        <v>639</v>
      </c>
      <c r="R46" s="33" t="s">
        <v>219</v>
      </c>
      <c r="S46" s="55">
        <f t="shared" si="1"/>
        <v>0</v>
      </c>
      <c r="T46" s="55">
        <f t="shared" si="6"/>
        <v>0</v>
      </c>
      <c r="U46" s="55">
        <f t="shared" si="7"/>
        <v>0</v>
      </c>
      <c r="W46" s="55" t="s">
        <v>241</v>
      </c>
      <c r="Y46" s="53" t="s">
        <v>1052</v>
      </c>
      <c r="Z46" s="65" t="s">
        <v>235</v>
      </c>
      <c r="AA46" s="110"/>
      <c r="AB46" s="88" t="s">
        <v>229</v>
      </c>
      <c r="AC46" s="88"/>
      <c r="AD46" s="73"/>
    </row>
    <row r="47" spans="1:30" s="140" customFormat="1">
      <c r="A47" s="140" t="s">
        <v>4</v>
      </c>
      <c r="B47" s="140" t="s">
        <v>137</v>
      </c>
      <c r="C47" s="140" t="s">
        <v>76</v>
      </c>
      <c r="D47" s="144" t="s">
        <v>1347</v>
      </c>
      <c r="E47" s="200" t="s">
        <v>1347</v>
      </c>
      <c r="F47" s="165" t="s">
        <v>1250</v>
      </c>
      <c r="G47" s="165" t="s">
        <v>1269</v>
      </c>
      <c r="H47" s="192"/>
      <c r="I47" s="158">
        <v>0.6</v>
      </c>
      <c r="J47" s="178" t="s">
        <v>6</v>
      </c>
      <c r="K47" s="149">
        <v>1E-3</v>
      </c>
      <c r="L47" s="166">
        <f t="shared" ref="L47:L52" si="8" xml:space="preserve"> I47*K47</f>
        <v>5.9999999999999995E-4</v>
      </c>
      <c r="P47" s="141" t="s">
        <v>1257</v>
      </c>
      <c r="Q47" s="176" t="s">
        <v>640</v>
      </c>
      <c r="R47" s="140" t="s">
        <v>219</v>
      </c>
      <c r="S47" s="164">
        <f t="shared" ref="S47:S52" si="9" xml:space="preserve"> L47</f>
        <v>5.9999999999999995E-4</v>
      </c>
      <c r="T47" s="140">
        <v>5.0000000000000001E-4</v>
      </c>
      <c r="U47" s="145">
        <v>2E-3</v>
      </c>
      <c r="W47" s="140" t="s">
        <v>419</v>
      </c>
      <c r="Y47" s="165" t="s">
        <v>1269</v>
      </c>
      <c r="Z47" s="192" t="s">
        <v>1255</v>
      </c>
      <c r="AA47" s="179"/>
      <c r="AB47" s="176" t="s">
        <v>221</v>
      </c>
      <c r="AC47" s="176"/>
      <c r="AD47" s="235"/>
    </row>
    <row r="48" spans="1:30" s="140" customFormat="1">
      <c r="A48" s="140" t="s">
        <v>4</v>
      </c>
      <c r="B48" s="140" t="s">
        <v>137</v>
      </c>
      <c r="C48" s="140" t="s">
        <v>76</v>
      </c>
      <c r="D48" s="144" t="s">
        <v>1347</v>
      </c>
      <c r="E48" s="201" t="s">
        <v>1347</v>
      </c>
      <c r="F48" s="203" t="s">
        <v>1256</v>
      </c>
      <c r="G48" s="165" t="s">
        <v>1270</v>
      </c>
      <c r="H48" s="192"/>
      <c r="I48" s="140">
        <v>4.34</v>
      </c>
      <c r="J48" s="178" t="s">
        <v>184</v>
      </c>
      <c r="K48" s="149">
        <v>1E-3</v>
      </c>
      <c r="L48" s="166">
        <f t="shared" si="8"/>
        <v>4.3400000000000001E-3</v>
      </c>
      <c r="P48" s="141" t="s">
        <v>1258</v>
      </c>
      <c r="Q48" s="176" t="s">
        <v>641</v>
      </c>
      <c r="R48" s="140" t="s">
        <v>219</v>
      </c>
      <c r="S48" s="140">
        <f t="shared" si="9"/>
        <v>4.3400000000000001E-3</v>
      </c>
      <c r="T48" s="140">
        <v>4.3400000000000001E-3</v>
      </c>
      <c r="U48" s="140">
        <v>6.5100000000000002E-3</v>
      </c>
      <c r="W48" s="140" t="s">
        <v>419</v>
      </c>
      <c r="Y48" s="165" t="s">
        <v>1270</v>
      </c>
      <c r="Z48" s="253" t="s">
        <v>235</v>
      </c>
      <c r="AA48" s="179"/>
      <c r="AB48" s="176" t="s">
        <v>229</v>
      </c>
      <c r="AC48" s="176"/>
      <c r="AD48" s="235"/>
    </row>
    <row r="49" spans="1:30" s="140" customFormat="1">
      <c r="A49" s="140" t="s">
        <v>4</v>
      </c>
      <c r="B49" s="140" t="s">
        <v>137</v>
      </c>
      <c r="C49" s="140" t="s">
        <v>76</v>
      </c>
      <c r="D49" s="140" t="s">
        <v>1348</v>
      </c>
      <c r="E49" s="201" t="s">
        <v>1348</v>
      </c>
      <c r="F49" s="271" t="s">
        <v>1268</v>
      </c>
      <c r="G49" s="272" t="s">
        <v>1271</v>
      </c>
      <c r="H49" s="192"/>
      <c r="I49" s="158">
        <v>1</v>
      </c>
      <c r="J49" s="178" t="s">
        <v>6</v>
      </c>
      <c r="K49" s="149">
        <v>1E-3</v>
      </c>
      <c r="L49" s="166">
        <f t="shared" si="8"/>
        <v>1E-3</v>
      </c>
      <c r="P49" s="141" t="s">
        <v>1259</v>
      </c>
      <c r="Q49" s="176" t="s">
        <v>642</v>
      </c>
      <c r="R49" s="140" t="s">
        <v>219</v>
      </c>
      <c r="S49" s="164">
        <f t="shared" si="9"/>
        <v>1E-3</v>
      </c>
      <c r="T49" s="140">
        <f xml:space="preserve"> S49/2</f>
        <v>5.0000000000000001E-4</v>
      </c>
      <c r="U49" s="145">
        <f>L49*2</f>
        <v>2E-3</v>
      </c>
      <c r="W49" s="140" t="s">
        <v>419</v>
      </c>
      <c r="Y49" s="165" t="s">
        <v>1271</v>
      </c>
      <c r="Z49" s="145" t="s">
        <v>182</v>
      </c>
      <c r="AA49" s="179" t="s">
        <v>477</v>
      </c>
      <c r="AB49" s="176" t="s">
        <v>221</v>
      </c>
      <c r="AC49" s="176"/>
      <c r="AD49" s="235"/>
    </row>
    <row r="50" spans="1:30" s="140" customFormat="1">
      <c r="A50" s="140" t="s">
        <v>4</v>
      </c>
      <c r="B50" s="140" t="s">
        <v>137</v>
      </c>
      <c r="C50" s="140" t="s">
        <v>106</v>
      </c>
      <c r="D50" s="140" t="s">
        <v>1348</v>
      </c>
      <c r="E50" s="201" t="s">
        <v>1348</v>
      </c>
      <c r="F50" s="271" t="s">
        <v>1252</v>
      </c>
      <c r="G50" s="272" t="s">
        <v>1272</v>
      </c>
      <c r="H50" s="192"/>
      <c r="I50" s="158">
        <v>1.17</v>
      </c>
      <c r="J50" s="175" t="s">
        <v>436</v>
      </c>
      <c r="K50" s="140">
        <v>9.9999999999999995E-7</v>
      </c>
      <c r="L50" s="166">
        <f t="shared" si="8"/>
        <v>1.1699999999999998E-6</v>
      </c>
      <c r="P50" s="141" t="s">
        <v>1266</v>
      </c>
      <c r="Q50" s="176" t="s">
        <v>643</v>
      </c>
      <c r="R50" s="140" t="s">
        <v>219</v>
      </c>
      <c r="S50" s="164">
        <f t="shared" si="9"/>
        <v>1.1699999999999998E-6</v>
      </c>
      <c r="T50" s="140">
        <f xml:space="preserve"> L50/2</f>
        <v>5.849999999999999E-7</v>
      </c>
      <c r="U50" s="145">
        <f>L50*2</f>
        <v>2.3399999999999996E-6</v>
      </c>
      <c r="W50" s="140" t="s">
        <v>419</v>
      </c>
      <c r="Y50" s="165" t="s">
        <v>1272</v>
      </c>
      <c r="Z50" s="145" t="s">
        <v>182</v>
      </c>
      <c r="AA50" s="179" t="s">
        <v>574</v>
      </c>
      <c r="AB50" s="176" t="s">
        <v>221</v>
      </c>
      <c r="AC50" s="176"/>
      <c r="AD50" s="235"/>
    </row>
    <row r="51" spans="1:30" s="140" customFormat="1">
      <c r="A51" s="140" t="s">
        <v>4</v>
      </c>
      <c r="B51" s="140" t="s">
        <v>137</v>
      </c>
      <c r="C51" s="140" t="s">
        <v>106</v>
      </c>
      <c r="D51" s="140" t="s">
        <v>1348</v>
      </c>
      <c r="E51" s="201" t="s">
        <v>1348</v>
      </c>
      <c r="F51" s="271" t="s">
        <v>1253</v>
      </c>
      <c r="G51" s="272" t="s">
        <v>1273</v>
      </c>
      <c r="H51" s="192"/>
      <c r="I51" s="158">
        <v>9.3659999999999993E-3</v>
      </c>
      <c r="J51" s="178" t="s">
        <v>6</v>
      </c>
      <c r="K51" s="149">
        <v>1E-3</v>
      </c>
      <c r="L51" s="166">
        <f t="shared" si="8"/>
        <v>9.3659999999999998E-6</v>
      </c>
      <c r="P51" s="141" t="s">
        <v>1267</v>
      </c>
      <c r="Q51" s="176" t="s">
        <v>644</v>
      </c>
      <c r="R51" s="140" t="s">
        <v>219</v>
      </c>
      <c r="S51" s="145">
        <f t="shared" si="9"/>
        <v>9.3659999999999998E-6</v>
      </c>
      <c r="U51" s="145"/>
      <c r="W51" s="140" t="s">
        <v>241</v>
      </c>
      <c r="Y51" s="165" t="s">
        <v>1273</v>
      </c>
      <c r="Z51" s="145" t="s">
        <v>182</v>
      </c>
      <c r="AA51" s="179" t="s">
        <v>575</v>
      </c>
      <c r="AB51" s="176" t="s">
        <v>221</v>
      </c>
      <c r="AC51" s="176"/>
      <c r="AD51" s="235"/>
    </row>
    <row r="52" spans="1:30" s="256" customFormat="1">
      <c r="A52" s="256" t="s">
        <v>4</v>
      </c>
      <c r="B52" s="265" t="s">
        <v>1251</v>
      </c>
      <c r="C52" s="256" t="s">
        <v>1331</v>
      </c>
      <c r="D52" s="266" t="s">
        <v>1348</v>
      </c>
      <c r="E52" s="266" t="s">
        <v>1348</v>
      </c>
      <c r="F52" s="273" t="s">
        <v>1251</v>
      </c>
      <c r="G52" s="274" t="s">
        <v>1251</v>
      </c>
      <c r="H52" s="267"/>
      <c r="I52" s="255">
        <v>1</v>
      </c>
      <c r="J52" s="264" t="s">
        <v>111</v>
      </c>
      <c r="K52" s="265">
        <v>1</v>
      </c>
      <c r="L52" s="268">
        <f t="shared" si="8"/>
        <v>1</v>
      </c>
      <c r="P52" s="260"/>
      <c r="Q52" s="261" t="s">
        <v>645</v>
      </c>
      <c r="R52" s="256" t="s">
        <v>219</v>
      </c>
      <c r="S52" s="269">
        <f t="shared" si="9"/>
        <v>1</v>
      </c>
      <c r="U52" s="269"/>
      <c r="W52" s="256" t="s">
        <v>241</v>
      </c>
      <c r="Y52" s="254" t="s">
        <v>1251</v>
      </c>
      <c r="Z52" s="269" t="s">
        <v>182</v>
      </c>
      <c r="AA52" s="262" t="s">
        <v>1274</v>
      </c>
      <c r="AB52" s="261" t="s">
        <v>221</v>
      </c>
      <c r="AC52" s="261"/>
      <c r="AD52" s="270"/>
    </row>
    <row r="53" spans="1:30" s="140" customFormat="1">
      <c r="A53" s="140" t="s">
        <v>85</v>
      </c>
      <c r="B53" s="140" t="s">
        <v>85</v>
      </c>
      <c r="C53" s="140" t="s">
        <v>1335</v>
      </c>
      <c r="D53" s="144" t="s">
        <v>85</v>
      </c>
      <c r="E53" s="201" t="s">
        <v>85</v>
      </c>
      <c r="F53" s="204" t="s">
        <v>186</v>
      </c>
      <c r="G53" s="144" t="s">
        <v>1290</v>
      </c>
      <c r="H53" s="144"/>
      <c r="I53" s="142">
        <v>1000</v>
      </c>
      <c r="J53" s="178" t="s">
        <v>177</v>
      </c>
      <c r="K53" s="140">
        <v>9.9999999999999995E-7</v>
      </c>
      <c r="L53" s="145">
        <f t="shared" si="0"/>
        <v>1E-3</v>
      </c>
      <c r="M53" s="140" t="s">
        <v>113</v>
      </c>
      <c r="N53" s="140" t="s">
        <v>113</v>
      </c>
      <c r="P53" s="141" t="s">
        <v>587</v>
      </c>
      <c r="Q53" s="176" t="s">
        <v>646</v>
      </c>
      <c r="R53" s="140" t="s">
        <v>219</v>
      </c>
      <c r="S53" s="140">
        <f t="shared" si="1"/>
        <v>1E-3</v>
      </c>
      <c r="T53" s="140">
        <f xml:space="preserve"> L53/2</f>
        <v>5.0000000000000001E-4</v>
      </c>
      <c r="U53" s="140">
        <f>L53*2</f>
        <v>2E-3</v>
      </c>
      <c r="W53" s="140" t="s">
        <v>419</v>
      </c>
      <c r="Y53" s="144" t="s">
        <v>1181</v>
      </c>
      <c r="Z53" s="145" t="s">
        <v>230</v>
      </c>
      <c r="AA53" s="179"/>
      <c r="AB53" s="176" t="s">
        <v>222</v>
      </c>
      <c r="AC53" s="176"/>
      <c r="AD53" s="235"/>
    </row>
    <row r="54" spans="1:30" s="140" customFormat="1">
      <c r="A54" s="140" t="s">
        <v>85</v>
      </c>
      <c r="B54" s="140" t="s">
        <v>85</v>
      </c>
      <c r="C54" s="140" t="s">
        <v>1335</v>
      </c>
      <c r="D54" s="141" t="s">
        <v>85</v>
      </c>
      <c r="E54" s="144" t="s">
        <v>85</v>
      </c>
      <c r="F54" s="202" t="s">
        <v>187</v>
      </c>
      <c r="G54" s="144" t="s">
        <v>1291</v>
      </c>
      <c r="H54" s="192"/>
      <c r="I54" s="142">
        <v>1000</v>
      </c>
      <c r="J54" s="178" t="s">
        <v>177</v>
      </c>
      <c r="K54" s="140">
        <v>9.9999999999999995E-7</v>
      </c>
      <c r="L54" s="145">
        <f t="shared" si="0"/>
        <v>1E-3</v>
      </c>
      <c r="M54" s="140" t="s">
        <v>113</v>
      </c>
      <c r="N54" s="140" t="s">
        <v>113</v>
      </c>
      <c r="P54" s="141" t="s">
        <v>587</v>
      </c>
      <c r="Q54" s="176" t="s">
        <v>1150</v>
      </c>
      <c r="R54" s="140" t="s">
        <v>219</v>
      </c>
      <c r="S54" s="140">
        <f t="shared" si="1"/>
        <v>1E-3</v>
      </c>
      <c r="T54" s="140">
        <f xml:space="preserve"> L54/2</f>
        <v>5.0000000000000001E-4</v>
      </c>
      <c r="U54" s="140">
        <f>L54*2</f>
        <v>2E-3</v>
      </c>
      <c r="W54" s="140" t="s">
        <v>419</v>
      </c>
      <c r="Y54" s="144" t="s">
        <v>1182</v>
      </c>
      <c r="Z54" s="236" t="s">
        <v>236</v>
      </c>
      <c r="AA54" s="179"/>
      <c r="AB54" s="176" t="s">
        <v>224</v>
      </c>
      <c r="AC54" s="176"/>
      <c r="AD54" s="237"/>
    </row>
    <row r="55" spans="1:30" s="140" customFormat="1">
      <c r="A55" s="140" t="s">
        <v>85</v>
      </c>
      <c r="B55" s="140" t="s">
        <v>85</v>
      </c>
      <c r="C55" s="140" t="s">
        <v>1335</v>
      </c>
      <c r="D55" s="141" t="s">
        <v>85</v>
      </c>
      <c r="E55" s="144" t="s">
        <v>85</v>
      </c>
      <c r="F55" s="202" t="s">
        <v>188</v>
      </c>
      <c r="G55" s="144" t="s">
        <v>1292</v>
      </c>
      <c r="H55" s="192"/>
      <c r="I55" s="158">
        <v>2000</v>
      </c>
      <c r="J55" s="178" t="s">
        <v>177</v>
      </c>
      <c r="K55" s="140">
        <v>9.9999999999999995E-7</v>
      </c>
      <c r="L55" s="145">
        <f t="shared" si="0"/>
        <v>2E-3</v>
      </c>
      <c r="M55" s="140" t="s">
        <v>113</v>
      </c>
      <c r="N55" s="140" t="s">
        <v>113</v>
      </c>
      <c r="P55" s="141" t="s">
        <v>587</v>
      </c>
      <c r="Q55" s="176" t="s">
        <v>1151</v>
      </c>
      <c r="R55" s="140" t="s">
        <v>219</v>
      </c>
      <c r="S55" s="140">
        <f t="shared" si="1"/>
        <v>2E-3</v>
      </c>
      <c r="T55" s="140">
        <f xml:space="preserve"> L55/2</f>
        <v>1E-3</v>
      </c>
      <c r="U55" s="140">
        <f>L55*2</f>
        <v>4.0000000000000001E-3</v>
      </c>
      <c r="W55" s="140" t="s">
        <v>419</v>
      </c>
      <c r="Y55" s="144" t="s">
        <v>1183</v>
      </c>
      <c r="Z55" s="236" t="s">
        <v>232</v>
      </c>
      <c r="AA55" s="179"/>
      <c r="AB55" s="176" t="s">
        <v>221</v>
      </c>
      <c r="AC55" s="176"/>
      <c r="AD55" s="237"/>
    </row>
    <row r="56" spans="1:30" s="140" customFormat="1">
      <c r="A56" s="140" t="s">
        <v>85</v>
      </c>
      <c r="B56" s="140" t="s">
        <v>85</v>
      </c>
      <c r="C56" s="140" t="s">
        <v>1335</v>
      </c>
      <c r="D56" s="141" t="s">
        <v>85</v>
      </c>
      <c r="E56" s="144" t="s">
        <v>85</v>
      </c>
      <c r="F56" s="202" t="s">
        <v>189</v>
      </c>
      <c r="G56" s="144" t="s">
        <v>1293</v>
      </c>
      <c r="H56" s="144"/>
      <c r="I56" s="142">
        <v>10000</v>
      </c>
      <c r="J56" s="178" t="s">
        <v>177</v>
      </c>
      <c r="K56" s="140">
        <v>9.9999999999999995E-7</v>
      </c>
      <c r="L56" s="145">
        <f t="shared" si="0"/>
        <v>0.01</v>
      </c>
      <c r="N56" s="140" t="s">
        <v>113</v>
      </c>
      <c r="P56" s="141" t="s">
        <v>586</v>
      </c>
      <c r="Q56" s="176" t="s">
        <v>1152</v>
      </c>
      <c r="R56" s="140" t="s">
        <v>219</v>
      </c>
      <c r="S56" s="140">
        <f t="shared" si="1"/>
        <v>0.01</v>
      </c>
      <c r="T56" s="140">
        <f xml:space="preserve"> L56/2</f>
        <v>5.0000000000000001E-3</v>
      </c>
      <c r="U56" s="140">
        <f>L56*2</f>
        <v>0.02</v>
      </c>
      <c r="W56" s="140" t="s">
        <v>419</v>
      </c>
      <c r="Y56" s="144" t="s">
        <v>1184</v>
      </c>
      <c r="Z56" s="236" t="s">
        <v>232</v>
      </c>
      <c r="AA56" s="179"/>
      <c r="AB56" s="176" t="s">
        <v>221</v>
      </c>
      <c r="AC56" s="176"/>
      <c r="AD56" s="235"/>
    </row>
    <row r="57" spans="1:30" s="140" customFormat="1" ht="17.25" customHeight="1">
      <c r="A57" s="140" t="s">
        <v>85</v>
      </c>
      <c r="B57" s="140" t="s">
        <v>85</v>
      </c>
      <c r="C57" s="140" t="s">
        <v>1335</v>
      </c>
      <c r="D57" s="141" t="s">
        <v>85</v>
      </c>
      <c r="E57" s="141" t="s">
        <v>85</v>
      </c>
      <c r="F57" s="142" t="s">
        <v>190</v>
      </c>
      <c r="G57" s="144" t="s">
        <v>1294</v>
      </c>
      <c r="H57" s="144">
        <v>1</v>
      </c>
      <c r="I57" s="142">
        <v>2500</v>
      </c>
      <c r="J57" s="178" t="s">
        <v>177</v>
      </c>
      <c r="K57" s="140">
        <v>9.9999999999999995E-7</v>
      </c>
      <c r="L57" s="145">
        <f xml:space="preserve"> I57*K57</f>
        <v>2.5000000000000001E-3</v>
      </c>
      <c r="M57" s="238"/>
      <c r="N57" s="140" t="s">
        <v>113</v>
      </c>
      <c r="O57" s="238"/>
      <c r="P57" s="141" t="s">
        <v>1141</v>
      </c>
      <c r="Q57" s="176" t="s">
        <v>1153</v>
      </c>
      <c r="R57" s="140" t="s">
        <v>219</v>
      </c>
      <c r="S57" s="140">
        <f t="shared" si="1"/>
        <v>2.5000000000000001E-3</v>
      </c>
      <c r="T57" s="140">
        <f xml:space="preserve"> L57*0.8</f>
        <v>2E-3</v>
      </c>
      <c r="U57" s="140">
        <f>L57*1.2</f>
        <v>3.0000000000000001E-3</v>
      </c>
      <c r="W57" s="140" t="s">
        <v>218</v>
      </c>
      <c r="Y57" s="144" t="s">
        <v>1185</v>
      </c>
      <c r="Z57" s="236" t="s">
        <v>231</v>
      </c>
      <c r="AA57" s="179"/>
      <c r="AB57" s="176" t="s">
        <v>222</v>
      </c>
      <c r="AC57" s="176"/>
      <c r="AD57" s="235" t="s">
        <v>585</v>
      </c>
    </row>
    <row r="58" spans="1:30" s="140" customFormat="1">
      <c r="A58" s="140" t="s">
        <v>85</v>
      </c>
      <c r="B58" s="140" t="s">
        <v>85</v>
      </c>
      <c r="C58" s="140" t="s">
        <v>1335</v>
      </c>
      <c r="D58" s="141" t="s">
        <v>85</v>
      </c>
      <c r="E58" s="141" t="s">
        <v>85</v>
      </c>
      <c r="F58" s="142" t="s">
        <v>191</v>
      </c>
      <c r="G58" s="144" t="s">
        <v>1295</v>
      </c>
      <c r="H58" s="144">
        <v>2</v>
      </c>
      <c r="I58" s="140">
        <v>2500</v>
      </c>
      <c r="J58" s="178" t="s">
        <v>177</v>
      </c>
      <c r="K58" s="140">
        <v>4.6E-5</v>
      </c>
      <c r="L58" s="145">
        <f xml:space="preserve"> I58*K58</f>
        <v>0.115</v>
      </c>
      <c r="N58" s="140" t="s">
        <v>113</v>
      </c>
      <c r="P58" s="141" t="s">
        <v>1141</v>
      </c>
      <c r="Q58" s="176" t="s">
        <v>1198</v>
      </c>
      <c r="R58" s="140" t="s">
        <v>219</v>
      </c>
      <c r="S58" s="140">
        <f t="shared" si="1"/>
        <v>0.115</v>
      </c>
      <c r="T58" s="140">
        <f t="shared" ref="T58:T63" si="10" xml:space="preserve"> L58*0.8</f>
        <v>9.2000000000000012E-2</v>
      </c>
      <c r="U58" s="140">
        <f t="shared" ref="U58:U63" si="11">L58*1.2</f>
        <v>0.13800000000000001</v>
      </c>
      <c r="W58" s="140" t="s">
        <v>218</v>
      </c>
      <c r="Y58" s="144" t="s">
        <v>1186</v>
      </c>
      <c r="Z58" s="236" t="s">
        <v>231</v>
      </c>
      <c r="AA58" s="179"/>
      <c r="AB58" s="176" t="s">
        <v>222</v>
      </c>
      <c r="AC58" s="176"/>
      <c r="AD58" s="235" t="s">
        <v>585</v>
      </c>
    </row>
    <row r="59" spans="1:30" s="140" customFormat="1">
      <c r="A59" s="140" t="s">
        <v>85</v>
      </c>
      <c r="B59" s="140" t="s">
        <v>85</v>
      </c>
      <c r="C59" s="140" t="s">
        <v>1335</v>
      </c>
      <c r="D59" s="141" t="s">
        <v>85</v>
      </c>
      <c r="E59" s="141" t="s">
        <v>85</v>
      </c>
      <c r="F59" s="142" t="s">
        <v>192</v>
      </c>
      <c r="G59" s="144" t="s">
        <v>1296</v>
      </c>
      <c r="H59" s="144"/>
      <c r="I59" s="140">
        <v>6000</v>
      </c>
      <c r="J59" s="178" t="s">
        <v>177</v>
      </c>
      <c r="K59" s="140">
        <v>4.6E-5</v>
      </c>
      <c r="L59" s="145">
        <f t="shared" si="0"/>
        <v>0.27600000000000002</v>
      </c>
      <c r="N59" s="140" t="s">
        <v>113</v>
      </c>
      <c r="P59" s="141" t="s">
        <v>586</v>
      </c>
      <c r="Q59" s="176" t="s">
        <v>1199</v>
      </c>
      <c r="R59" s="140" t="s">
        <v>219</v>
      </c>
      <c r="S59" s="140">
        <f t="shared" si="1"/>
        <v>0.27600000000000002</v>
      </c>
      <c r="T59" s="140">
        <f t="shared" si="10"/>
        <v>0.22080000000000002</v>
      </c>
      <c r="U59" s="140">
        <f t="shared" si="11"/>
        <v>0.33119999999999999</v>
      </c>
      <c r="W59" s="140" t="s">
        <v>218</v>
      </c>
      <c r="Y59" s="144" t="s">
        <v>1187</v>
      </c>
      <c r="Z59" s="236" t="s">
        <v>232</v>
      </c>
      <c r="AA59" s="179"/>
      <c r="AB59" s="176" t="s">
        <v>221</v>
      </c>
      <c r="AC59" s="176"/>
      <c r="AD59" s="235"/>
    </row>
    <row r="60" spans="1:30" s="140" customFormat="1">
      <c r="A60" s="140" t="s">
        <v>85</v>
      </c>
      <c r="B60" s="140" t="s">
        <v>85</v>
      </c>
      <c r="C60" s="140" t="s">
        <v>1335</v>
      </c>
      <c r="D60" s="141" t="s">
        <v>85</v>
      </c>
      <c r="E60" s="141" t="s">
        <v>85</v>
      </c>
      <c r="F60" s="142" t="s">
        <v>193</v>
      </c>
      <c r="G60" s="144" t="s">
        <v>1297</v>
      </c>
      <c r="H60" s="144">
        <v>3</v>
      </c>
      <c r="I60" s="140">
        <v>150</v>
      </c>
      <c r="J60" s="178" t="s">
        <v>177</v>
      </c>
      <c r="K60" s="140">
        <v>4.6E-5</v>
      </c>
      <c r="L60" s="145">
        <f t="shared" si="0"/>
        <v>6.8999999999999999E-3</v>
      </c>
      <c r="N60" s="140" t="s">
        <v>113</v>
      </c>
      <c r="P60" s="141" t="s">
        <v>588</v>
      </c>
      <c r="Q60" s="176" t="s">
        <v>1200</v>
      </c>
      <c r="R60" s="140" t="s">
        <v>219</v>
      </c>
      <c r="S60" s="145">
        <f t="shared" si="1"/>
        <v>6.8999999999999999E-3</v>
      </c>
      <c r="T60" s="140">
        <f t="shared" si="10"/>
        <v>5.5200000000000006E-3</v>
      </c>
      <c r="U60" s="140">
        <f t="shared" si="11"/>
        <v>8.2799999999999992E-3</v>
      </c>
      <c r="V60" s="145"/>
      <c r="W60" s="140" t="s">
        <v>218</v>
      </c>
      <c r="X60" s="145"/>
      <c r="Y60" s="144" t="s">
        <v>1188</v>
      </c>
      <c r="Z60" s="236" t="s">
        <v>238</v>
      </c>
      <c r="AA60" s="179"/>
      <c r="AB60" s="239" t="s">
        <v>223</v>
      </c>
      <c r="AC60" s="239"/>
      <c r="AD60" s="235" t="s">
        <v>589</v>
      </c>
    </row>
    <row r="61" spans="1:30" s="140" customFormat="1">
      <c r="A61" s="140" t="s">
        <v>85</v>
      </c>
      <c r="B61" s="140" t="s">
        <v>85</v>
      </c>
      <c r="C61" s="140" t="s">
        <v>1335</v>
      </c>
      <c r="D61" s="141" t="s">
        <v>85</v>
      </c>
      <c r="E61" s="141" t="s">
        <v>85</v>
      </c>
      <c r="F61" s="142" t="s">
        <v>194</v>
      </c>
      <c r="G61" s="144" t="s">
        <v>1298</v>
      </c>
      <c r="H61" s="144">
        <v>4</v>
      </c>
      <c r="I61" s="162">
        <v>850</v>
      </c>
      <c r="J61" s="178" t="s">
        <v>177</v>
      </c>
      <c r="K61" s="140">
        <v>4.6E-5</v>
      </c>
      <c r="L61" s="145">
        <f t="shared" si="0"/>
        <v>3.9100000000000003E-2</v>
      </c>
      <c r="N61" s="140" t="s">
        <v>113</v>
      </c>
      <c r="P61" s="141" t="s">
        <v>590</v>
      </c>
      <c r="Q61" s="176" t="s">
        <v>1201</v>
      </c>
      <c r="R61" s="140" t="s">
        <v>219</v>
      </c>
      <c r="S61" s="145">
        <f t="shared" si="1"/>
        <v>3.9100000000000003E-2</v>
      </c>
      <c r="T61" s="140">
        <f t="shared" si="10"/>
        <v>3.1280000000000002E-2</v>
      </c>
      <c r="U61" s="140">
        <f t="shared" si="11"/>
        <v>4.6920000000000003E-2</v>
      </c>
      <c r="V61" s="145"/>
      <c r="W61" s="140" t="s">
        <v>218</v>
      </c>
      <c r="X61" s="145"/>
      <c r="Y61" s="144" t="s">
        <v>1189</v>
      </c>
      <c r="Z61" s="145" t="s">
        <v>231</v>
      </c>
      <c r="AA61" s="179"/>
      <c r="AB61" s="176" t="s">
        <v>223</v>
      </c>
      <c r="AC61" s="176"/>
      <c r="AD61" s="235"/>
    </row>
    <row r="62" spans="1:30" s="140" customFormat="1">
      <c r="A62" s="140" t="s">
        <v>85</v>
      </c>
      <c r="B62" s="140" t="s">
        <v>85</v>
      </c>
      <c r="C62" s="140" t="s">
        <v>1335</v>
      </c>
      <c r="D62" s="141" t="s">
        <v>85</v>
      </c>
      <c r="E62" s="141" t="s">
        <v>85</v>
      </c>
      <c r="F62" s="142" t="s">
        <v>195</v>
      </c>
      <c r="G62" s="144" t="s">
        <v>1299</v>
      </c>
      <c r="H62" s="144">
        <v>5</v>
      </c>
      <c r="I62" s="162">
        <v>480</v>
      </c>
      <c r="J62" s="178" t="s">
        <v>177</v>
      </c>
      <c r="K62" s="140">
        <v>6.8999999999999997E-5</v>
      </c>
      <c r="L62" s="145">
        <f t="shared" si="0"/>
        <v>3.3119999999999997E-2</v>
      </c>
      <c r="N62" s="140" t="s">
        <v>113</v>
      </c>
      <c r="P62" s="141" t="s">
        <v>590</v>
      </c>
      <c r="Q62" s="176" t="s">
        <v>1202</v>
      </c>
      <c r="R62" s="140" t="s">
        <v>219</v>
      </c>
      <c r="S62" s="145">
        <f t="shared" si="1"/>
        <v>3.3119999999999997E-2</v>
      </c>
      <c r="T62" s="140">
        <f t="shared" si="10"/>
        <v>2.6495999999999999E-2</v>
      </c>
      <c r="U62" s="140">
        <f t="shared" si="11"/>
        <v>3.9743999999999995E-2</v>
      </c>
      <c r="V62" s="145"/>
      <c r="W62" s="140" t="s">
        <v>218</v>
      </c>
      <c r="X62" s="145"/>
      <c r="Y62" s="144" t="s">
        <v>1190</v>
      </c>
      <c r="Z62" s="236" t="s">
        <v>238</v>
      </c>
      <c r="AA62" s="179"/>
      <c r="AB62" s="239" t="s">
        <v>223</v>
      </c>
      <c r="AC62" s="239"/>
      <c r="AD62" s="235" t="s">
        <v>113</v>
      </c>
    </row>
    <row r="63" spans="1:30" s="140" customFormat="1">
      <c r="A63" s="140" t="s">
        <v>85</v>
      </c>
      <c r="B63" s="140" t="s">
        <v>85</v>
      </c>
      <c r="C63" s="140" t="s">
        <v>1335</v>
      </c>
      <c r="D63" s="141" t="s">
        <v>85</v>
      </c>
      <c r="E63" s="141" t="s">
        <v>85</v>
      </c>
      <c r="F63" s="142" t="s">
        <v>185</v>
      </c>
      <c r="G63" s="144" t="s">
        <v>1300</v>
      </c>
      <c r="H63" s="144">
        <v>6</v>
      </c>
      <c r="I63" s="162">
        <v>250</v>
      </c>
      <c r="J63" s="178" t="s">
        <v>177</v>
      </c>
      <c r="K63" s="140">
        <v>1.11E-4</v>
      </c>
      <c r="L63" s="145">
        <f xml:space="preserve"> I63*K63</f>
        <v>2.775E-2</v>
      </c>
      <c r="N63" s="140" t="s">
        <v>113</v>
      </c>
      <c r="P63" s="141" t="s">
        <v>590</v>
      </c>
      <c r="Q63" s="176" t="s">
        <v>1203</v>
      </c>
      <c r="R63" s="140" t="s">
        <v>219</v>
      </c>
      <c r="S63" s="145">
        <f t="shared" si="1"/>
        <v>2.775E-2</v>
      </c>
      <c r="T63" s="140">
        <f t="shared" si="10"/>
        <v>2.2200000000000001E-2</v>
      </c>
      <c r="U63" s="140">
        <f t="shared" si="11"/>
        <v>3.3299999999999996E-2</v>
      </c>
      <c r="V63" s="145"/>
      <c r="W63" s="140" t="s">
        <v>218</v>
      </c>
      <c r="X63" s="145"/>
      <c r="Y63" s="144" t="s">
        <v>1191</v>
      </c>
      <c r="Z63" s="236" t="s">
        <v>238</v>
      </c>
      <c r="AA63" s="179"/>
      <c r="AB63" s="239" t="s">
        <v>223</v>
      </c>
      <c r="AC63" s="239"/>
      <c r="AD63" s="235" t="s">
        <v>113</v>
      </c>
    </row>
    <row r="64" spans="1:30" s="150" customFormat="1">
      <c r="A64" s="150" t="s">
        <v>85</v>
      </c>
      <c r="B64" s="150" t="s">
        <v>85</v>
      </c>
      <c r="C64" s="150" t="s">
        <v>1335</v>
      </c>
      <c r="D64" s="153" t="s">
        <v>85</v>
      </c>
      <c r="E64" s="153" t="s">
        <v>85</v>
      </c>
      <c r="F64" s="152" t="s">
        <v>186</v>
      </c>
      <c r="G64" s="155" t="s">
        <v>1301</v>
      </c>
      <c r="H64" s="155"/>
      <c r="I64" s="152">
        <v>1000</v>
      </c>
      <c r="J64" s="173" t="s">
        <v>177</v>
      </c>
      <c r="K64" s="150">
        <v>0</v>
      </c>
      <c r="L64" s="154">
        <f t="shared" ref="L64:L67" si="12" xml:space="preserve"> I64*K64</f>
        <v>0</v>
      </c>
      <c r="M64" s="150" t="s">
        <v>113</v>
      </c>
      <c r="N64" s="150" t="s">
        <v>113</v>
      </c>
      <c r="P64" s="153" t="s">
        <v>1193</v>
      </c>
      <c r="Q64" s="170" t="s">
        <v>1204</v>
      </c>
      <c r="R64" s="150" t="s">
        <v>219</v>
      </c>
      <c r="S64" s="150">
        <f t="shared" si="1"/>
        <v>0</v>
      </c>
      <c r="T64" s="150">
        <v>0</v>
      </c>
      <c r="U64" s="150">
        <v>0</v>
      </c>
      <c r="W64" s="150" t="s">
        <v>241</v>
      </c>
      <c r="Y64" s="155" t="s">
        <v>1170</v>
      </c>
      <c r="Z64" s="154" t="s">
        <v>230</v>
      </c>
      <c r="AA64" s="181"/>
      <c r="AB64" s="170" t="s">
        <v>222</v>
      </c>
      <c r="AC64" s="170"/>
      <c r="AD64" s="183"/>
    </row>
    <row r="65" spans="1:31" s="150" customFormat="1">
      <c r="A65" s="150" t="s">
        <v>85</v>
      </c>
      <c r="B65" s="150" t="s">
        <v>85</v>
      </c>
      <c r="C65" s="150" t="s">
        <v>1335</v>
      </c>
      <c r="D65" s="153" t="s">
        <v>85</v>
      </c>
      <c r="E65" s="153" t="s">
        <v>85</v>
      </c>
      <c r="F65" s="152" t="s">
        <v>187</v>
      </c>
      <c r="G65" s="155" t="s">
        <v>1302</v>
      </c>
      <c r="H65" s="193"/>
      <c r="I65" s="152">
        <v>1000</v>
      </c>
      <c r="J65" s="173" t="s">
        <v>177</v>
      </c>
      <c r="K65" s="150">
        <v>0</v>
      </c>
      <c r="L65" s="154">
        <f t="shared" si="12"/>
        <v>0</v>
      </c>
      <c r="M65" s="150" t="s">
        <v>113</v>
      </c>
      <c r="N65" s="150" t="s">
        <v>113</v>
      </c>
      <c r="P65" s="153"/>
      <c r="Q65" s="170" t="s">
        <v>1205</v>
      </c>
      <c r="R65" s="150" t="s">
        <v>219</v>
      </c>
      <c r="S65" s="150">
        <f t="shared" si="1"/>
        <v>0</v>
      </c>
      <c r="T65" s="150">
        <v>0</v>
      </c>
      <c r="U65" s="150">
        <v>0</v>
      </c>
      <c r="W65" s="150" t="s">
        <v>241</v>
      </c>
      <c r="Y65" s="155" t="s">
        <v>1171</v>
      </c>
      <c r="Z65" s="190" t="s">
        <v>236</v>
      </c>
      <c r="AA65" s="181"/>
      <c r="AB65" s="170" t="s">
        <v>224</v>
      </c>
      <c r="AC65" s="170"/>
      <c r="AD65" s="233"/>
    </row>
    <row r="66" spans="1:31" s="150" customFormat="1">
      <c r="A66" s="150" t="s">
        <v>85</v>
      </c>
      <c r="B66" s="150" t="s">
        <v>85</v>
      </c>
      <c r="C66" s="150" t="s">
        <v>1335</v>
      </c>
      <c r="D66" s="153" t="s">
        <v>85</v>
      </c>
      <c r="E66" s="153" t="s">
        <v>85</v>
      </c>
      <c r="F66" s="152" t="s">
        <v>188</v>
      </c>
      <c r="G66" s="155" t="s">
        <v>1303</v>
      </c>
      <c r="H66" s="193"/>
      <c r="I66" s="167">
        <v>2000</v>
      </c>
      <c r="J66" s="173" t="s">
        <v>177</v>
      </c>
      <c r="K66" s="150">
        <v>0</v>
      </c>
      <c r="L66" s="154">
        <f t="shared" si="12"/>
        <v>0</v>
      </c>
      <c r="M66" s="150" t="s">
        <v>113</v>
      </c>
      <c r="N66" s="150" t="s">
        <v>113</v>
      </c>
      <c r="P66" s="153"/>
      <c r="Q66" s="170" t="s">
        <v>1206</v>
      </c>
      <c r="R66" s="150" t="s">
        <v>219</v>
      </c>
      <c r="S66" s="150">
        <f t="shared" si="1"/>
        <v>0</v>
      </c>
      <c r="T66" s="150">
        <v>0</v>
      </c>
      <c r="U66" s="150">
        <v>0</v>
      </c>
      <c r="W66" s="150" t="s">
        <v>241</v>
      </c>
      <c r="Y66" s="155" t="s">
        <v>1172</v>
      </c>
      <c r="Z66" s="190" t="s">
        <v>232</v>
      </c>
      <c r="AA66" s="181"/>
      <c r="AB66" s="170" t="s">
        <v>221</v>
      </c>
      <c r="AC66" s="170"/>
      <c r="AD66" s="233"/>
    </row>
    <row r="67" spans="1:31" s="150" customFormat="1">
      <c r="A67" s="150" t="s">
        <v>85</v>
      </c>
      <c r="B67" s="150" t="s">
        <v>85</v>
      </c>
      <c r="C67" s="150" t="s">
        <v>1335</v>
      </c>
      <c r="D67" s="153" t="s">
        <v>85</v>
      </c>
      <c r="E67" s="153" t="s">
        <v>85</v>
      </c>
      <c r="F67" s="152" t="s">
        <v>189</v>
      </c>
      <c r="G67" s="155" t="s">
        <v>1304</v>
      </c>
      <c r="H67" s="155"/>
      <c r="I67" s="152">
        <v>10000</v>
      </c>
      <c r="J67" s="173" t="s">
        <v>177</v>
      </c>
      <c r="K67" s="150">
        <v>0</v>
      </c>
      <c r="L67" s="154">
        <f t="shared" si="12"/>
        <v>0</v>
      </c>
      <c r="N67" s="150" t="s">
        <v>113</v>
      </c>
      <c r="P67" s="153"/>
      <c r="Q67" s="170" t="s">
        <v>1207</v>
      </c>
      <c r="R67" s="150" t="s">
        <v>219</v>
      </c>
      <c r="S67" s="150">
        <f t="shared" si="1"/>
        <v>0</v>
      </c>
      <c r="T67" s="150">
        <v>0</v>
      </c>
      <c r="U67" s="150">
        <v>0</v>
      </c>
      <c r="W67" s="150" t="s">
        <v>241</v>
      </c>
      <c r="Y67" s="155" t="s">
        <v>1173</v>
      </c>
      <c r="Z67" s="190" t="s">
        <v>232</v>
      </c>
      <c r="AA67" s="181"/>
      <c r="AB67" s="170" t="s">
        <v>221</v>
      </c>
      <c r="AC67" s="170"/>
      <c r="AD67" s="183"/>
    </row>
    <row r="68" spans="1:31" s="150" customFormat="1" ht="17.25" customHeight="1">
      <c r="A68" s="150" t="s">
        <v>85</v>
      </c>
      <c r="B68" s="150" t="s">
        <v>85</v>
      </c>
      <c r="C68" s="150" t="s">
        <v>1335</v>
      </c>
      <c r="D68" s="153" t="s">
        <v>85</v>
      </c>
      <c r="E68" s="153" t="s">
        <v>85</v>
      </c>
      <c r="F68" s="152" t="s">
        <v>190</v>
      </c>
      <c r="G68" s="155" t="s">
        <v>1305</v>
      </c>
      <c r="H68" s="155">
        <v>1</v>
      </c>
      <c r="I68" s="152">
        <v>2500</v>
      </c>
      <c r="J68" s="173" t="s">
        <v>177</v>
      </c>
      <c r="K68" s="150">
        <v>0</v>
      </c>
      <c r="L68" s="154">
        <f xml:space="preserve"> I68*K68</f>
        <v>0</v>
      </c>
      <c r="M68" s="234"/>
      <c r="N68" s="150" t="s">
        <v>113</v>
      </c>
      <c r="O68" s="234"/>
      <c r="P68" s="153"/>
      <c r="Q68" s="170" t="s">
        <v>1208</v>
      </c>
      <c r="R68" s="150" t="s">
        <v>219</v>
      </c>
      <c r="S68" s="150">
        <f t="shared" si="1"/>
        <v>0</v>
      </c>
      <c r="T68" s="150">
        <v>0</v>
      </c>
      <c r="U68" s="150">
        <v>0</v>
      </c>
      <c r="W68" s="150" t="s">
        <v>241</v>
      </c>
      <c r="Y68" s="155" t="s">
        <v>1174</v>
      </c>
      <c r="Z68" s="190" t="s">
        <v>231</v>
      </c>
      <c r="AA68" s="181"/>
      <c r="AB68" s="170" t="s">
        <v>222</v>
      </c>
      <c r="AC68" s="170"/>
      <c r="AD68" s="183" t="s">
        <v>585</v>
      </c>
    </row>
    <row r="69" spans="1:31" s="150" customFormat="1">
      <c r="A69" s="150" t="s">
        <v>85</v>
      </c>
      <c r="B69" s="150" t="s">
        <v>85</v>
      </c>
      <c r="C69" s="150" t="s">
        <v>1335</v>
      </c>
      <c r="D69" s="153" t="s">
        <v>85</v>
      </c>
      <c r="E69" s="153" t="s">
        <v>85</v>
      </c>
      <c r="F69" s="152" t="s">
        <v>191</v>
      </c>
      <c r="G69" s="155" t="s">
        <v>1306</v>
      </c>
      <c r="H69" s="155">
        <v>2</v>
      </c>
      <c r="I69" s="150">
        <v>2500</v>
      </c>
      <c r="J69" s="173" t="s">
        <v>177</v>
      </c>
      <c r="K69" s="150">
        <v>0</v>
      </c>
      <c r="L69" s="154">
        <f xml:space="preserve"> I69*K69</f>
        <v>0</v>
      </c>
      <c r="N69" s="150" t="s">
        <v>113</v>
      </c>
      <c r="P69" s="153" t="s">
        <v>1194</v>
      </c>
      <c r="Q69" s="170" t="s">
        <v>1260</v>
      </c>
      <c r="R69" s="150" t="s">
        <v>219</v>
      </c>
      <c r="S69" s="150">
        <f t="shared" si="1"/>
        <v>0</v>
      </c>
      <c r="T69" s="150">
        <v>0</v>
      </c>
      <c r="U69" s="150">
        <v>0</v>
      </c>
      <c r="W69" s="150" t="s">
        <v>241</v>
      </c>
      <c r="Y69" s="155" t="s">
        <v>1175</v>
      </c>
      <c r="Z69" s="190" t="s">
        <v>231</v>
      </c>
      <c r="AA69" s="181"/>
      <c r="AB69" s="170" t="s">
        <v>222</v>
      </c>
      <c r="AC69" s="170"/>
      <c r="AD69" s="183" t="s">
        <v>585</v>
      </c>
    </row>
    <row r="70" spans="1:31" s="150" customFormat="1">
      <c r="A70" s="150" t="s">
        <v>85</v>
      </c>
      <c r="B70" s="150" t="s">
        <v>85</v>
      </c>
      <c r="C70" s="150" t="s">
        <v>1335</v>
      </c>
      <c r="D70" s="153" t="s">
        <v>85</v>
      </c>
      <c r="E70" s="153" t="s">
        <v>85</v>
      </c>
      <c r="F70" s="152" t="s">
        <v>192</v>
      </c>
      <c r="G70" s="155" t="s">
        <v>1307</v>
      </c>
      <c r="H70" s="155"/>
      <c r="I70" s="150">
        <v>6000</v>
      </c>
      <c r="J70" s="173" t="s">
        <v>177</v>
      </c>
      <c r="K70" s="150">
        <v>0</v>
      </c>
      <c r="L70" s="154">
        <f t="shared" ref="L70:L73" si="13" xml:space="preserve"> I70*K70</f>
        <v>0</v>
      </c>
      <c r="N70" s="150" t="s">
        <v>113</v>
      </c>
      <c r="P70" s="153"/>
      <c r="Q70" s="170" t="s">
        <v>1261</v>
      </c>
      <c r="R70" s="150" t="s">
        <v>219</v>
      </c>
      <c r="S70" s="150">
        <f t="shared" si="1"/>
        <v>0</v>
      </c>
      <c r="T70" s="150">
        <v>0</v>
      </c>
      <c r="U70" s="150">
        <v>0</v>
      </c>
      <c r="W70" s="150" t="s">
        <v>241</v>
      </c>
      <c r="Y70" s="155" t="s">
        <v>1176</v>
      </c>
      <c r="Z70" s="190" t="s">
        <v>232</v>
      </c>
      <c r="AA70" s="181"/>
      <c r="AB70" s="170" t="s">
        <v>221</v>
      </c>
      <c r="AC70" s="170"/>
      <c r="AD70" s="183"/>
    </row>
    <row r="71" spans="1:31" s="150" customFormat="1">
      <c r="A71" s="150" t="s">
        <v>85</v>
      </c>
      <c r="B71" s="150" t="s">
        <v>85</v>
      </c>
      <c r="C71" s="150" t="s">
        <v>1335</v>
      </c>
      <c r="D71" s="153" t="s">
        <v>85</v>
      </c>
      <c r="E71" s="153" t="s">
        <v>85</v>
      </c>
      <c r="F71" s="152" t="s">
        <v>193</v>
      </c>
      <c r="G71" s="155" t="s">
        <v>1308</v>
      </c>
      <c r="H71" s="155">
        <v>3</v>
      </c>
      <c r="I71" s="150">
        <v>150</v>
      </c>
      <c r="J71" s="173" t="s">
        <v>177</v>
      </c>
      <c r="K71" s="150">
        <v>0</v>
      </c>
      <c r="L71" s="154">
        <f t="shared" si="13"/>
        <v>0</v>
      </c>
      <c r="N71" s="150" t="s">
        <v>113</v>
      </c>
      <c r="P71" s="153"/>
      <c r="Q71" s="170" t="s">
        <v>1262</v>
      </c>
      <c r="R71" s="150" t="s">
        <v>219</v>
      </c>
      <c r="S71" s="154">
        <f t="shared" ref="S71:S74" si="14" xml:space="preserve"> L71</f>
        <v>0</v>
      </c>
      <c r="T71" s="150">
        <v>0</v>
      </c>
      <c r="U71" s="150">
        <v>0</v>
      </c>
      <c r="V71" s="154"/>
      <c r="W71" s="150" t="s">
        <v>241</v>
      </c>
      <c r="X71" s="154"/>
      <c r="Y71" s="155" t="s">
        <v>1177</v>
      </c>
      <c r="Z71" s="190" t="s">
        <v>238</v>
      </c>
      <c r="AA71" s="181"/>
      <c r="AB71" s="195" t="s">
        <v>223</v>
      </c>
      <c r="AC71" s="195"/>
      <c r="AD71" s="183" t="s">
        <v>589</v>
      </c>
    </row>
    <row r="72" spans="1:31" s="150" customFormat="1">
      <c r="A72" s="150" t="s">
        <v>85</v>
      </c>
      <c r="B72" s="150" t="s">
        <v>85</v>
      </c>
      <c r="C72" s="150" t="s">
        <v>1335</v>
      </c>
      <c r="D72" s="153" t="s">
        <v>85</v>
      </c>
      <c r="E72" s="153" t="s">
        <v>85</v>
      </c>
      <c r="F72" s="152" t="s">
        <v>194</v>
      </c>
      <c r="G72" s="155" t="s">
        <v>1309</v>
      </c>
      <c r="H72" s="155">
        <v>4</v>
      </c>
      <c r="I72" s="194">
        <v>850</v>
      </c>
      <c r="J72" s="173" t="s">
        <v>177</v>
      </c>
      <c r="K72" s="150">
        <v>1.0000000000000001E-5</v>
      </c>
      <c r="L72" s="154">
        <f t="shared" si="13"/>
        <v>8.5000000000000006E-3</v>
      </c>
      <c r="N72" s="150" t="s">
        <v>113</v>
      </c>
      <c r="P72" s="153"/>
      <c r="Q72" s="170" t="s">
        <v>1263</v>
      </c>
      <c r="R72" s="150" t="s">
        <v>219</v>
      </c>
      <c r="S72" s="154">
        <f t="shared" si="14"/>
        <v>8.5000000000000006E-3</v>
      </c>
      <c r="T72" s="150">
        <f xml:space="preserve"> L72*0.8</f>
        <v>6.8000000000000005E-3</v>
      </c>
      <c r="U72" s="154">
        <f>L72*1.2</f>
        <v>1.0200000000000001E-2</v>
      </c>
      <c r="V72" s="154"/>
      <c r="W72" s="150" t="s">
        <v>218</v>
      </c>
      <c r="X72" s="154"/>
      <c r="Y72" s="155" t="s">
        <v>1178</v>
      </c>
      <c r="Z72" s="154" t="s">
        <v>231</v>
      </c>
      <c r="AA72" s="181"/>
      <c r="AB72" s="170" t="s">
        <v>223</v>
      </c>
      <c r="AC72" s="170"/>
      <c r="AD72" s="183"/>
    </row>
    <row r="73" spans="1:31" s="150" customFormat="1">
      <c r="A73" s="150" t="s">
        <v>85</v>
      </c>
      <c r="B73" s="150" t="s">
        <v>85</v>
      </c>
      <c r="C73" s="150" t="s">
        <v>1335</v>
      </c>
      <c r="D73" s="153" t="s">
        <v>85</v>
      </c>
      <c r="E73" s="153" t="s">
        <v>85</v>
      </c>
      <c r="F73" s="152" t="s">
        <v>195</v>
      </c>
      <c r="G73" s="155" t="s">
        <v>1310</v>
      </c>
      <c r="H73" s="155">
        <v>5</v>
      </c>
      <c r="I73" s="194">
        <v>480</v>
      </c>
      <c r="J73" s="173" t="s">
        <v>177</v>
      </c>
      <c r="K73" s="150">
        <v>1.36E-5</v>
      </c>
      <c r="L73" s="154">
        <f t="shared" si="13"/>
        <v>6.5279999999999999E-3</v>
      </c>
      <c r="N73" s="150" t="s">
        <v>113</v>
      </c>
      <c r="P73" s="153" t="s">
        <v>1195</v>
      </c>
      <c r="Q73" s="170" t="s">
        <v>1264</v>
      </c>
      <c r="R73" s="150" t="s">
        <v>219</v>
      </c>
      <c r="S73" s="154">
        <f t="shared" si="14"/>
        <v>6.5279999999999999E-3</v>
      </c>
      <c r="T73" s="150">
        <f t="shared" ref="T73:T74" si="15" xml:space="preserve"> L73*0.8</f>
        <v>5.2224000000000003E-3</v>
      </c>
      <c r="U73" s="154">
        <f t="shared" ref="U73:U74" si="16">L73*1.2</f>
        <v>7.8335999999999996E-3</v>
      </c>
      <c r="V73" s="154"/>
      <c r="W73" s="150" t="s">
        <v>218</v>
      </c>
      <c r="X73" s="154"/>
      <c r="Y73" s="155" t="s">
        <v>1179</v>
      </c>
      <c r="Z73" s="190" t="s">
        <v>238</v>
      </c>
      <c r="AA73" s="181"/>
      <c r="AB73" s="195" t="s">
        <v>223</v>
      </c>
      <c r="AC73" s="195"/>
      <c r="AD73" s="183" t="s">
        <v>113</v>
      </c>
    </row>
    <row r="74" spans="1:31" s="150" customFormat="1">
      <c r="A74" s="150" t="s">
        <v>85</v>
      </c>
      <c r="B74" s="150" t="s">
        <v>85</v>
      </c>
      <c r="C74" s="150" t="s">
        <v>1335</v>
      </c>
      <c r="D74" s="153" t="s">
        <v>85</v>
      </c>
      <c r="E74" s="153" t="s">
        <v>85</v>
      </c>
      <c r="F74" s="152" t="s">
        <v>185</v>
      </c>
      <c r="G74" s="155" t="s">
        <v>1311</v>
      </c>
      <c r="H74" s="155">
        <v>6</v>
      </c>
      <c r="I74" s="194">
        <v>250</v>
      </c>
      <c r="J74" s="173" t="s">
        <v>177</v>
      </c>
      <c r="K74" s="150">
        <v>2.0000000000000002E-5</v>
      </c>
      <c r="L74" s="154">
        <f xml:space="preserve"> I74*K74</f>
        <v>5.0000000000000001E-3</v>
      </c>
      <c r="N74" s="150" t="s">
        <v>113</v>
      </c>
      <c r="P74" s="153" t="s">
        <v>1196</v>
      </c>
      <c r="Q74" s="170" t="s">
        <v>1265</v>
      </c>
      <c r="R74" s="150" t="s">
        <v>219</v>
      </c>
      <c r="S74" s="154">
        <f t="shared" si="14"/>
        <v>5.0000000000000001E-3</v>
      </c>
      <c r="T74" s="150">
        <f t="shared" si="15"/>
        <v>4.0000000000000001E-3</v>
      </c>
      <c r="U74" s="154">
        <f t="shared" si="16"/>
        <v>6.0000000000000001E-3</v>
      </c>
      <c r="V74" s="154"/>
      <c r="W74" s="150" t="s">
        <v>218</v>
      </c>
      <c r="X74" s="154"/>
      <c r="Y74" s="155" t="s">
        <v>1180</v>
      </c>
      <c r="Z74" s="190" t="s">
        <v>238</v>
      </c>
      <c r="AA74" s="181"/>
      <c r="AB74" s="195" t="s">
        <v>223</v>
      </c>
      <c r="AC74" s="195"/>
      <c r="AD74" s="183" t="s">
        <v>113</v>
      </c>
    </row>
    <row r="75" spans="1:31" s="55" customFormat="1">
      <c r="E75" s="67"/>
      <c r="F75" s="43"/>
      <c r="G75" s="43"/>
      <c r="H75" s="43"/>
      <c r="I75" s="102"/>
      <c r="J75" s="147"/>
      <c r="L75" s="57"/>
      <c r="N75" s="33"/>
      <c r="P75" s="43"/>
      <c r="Q75" s="88"/>
      <c r="S75" s="57"/>
      <c r="U75" s="57"/>
      <c r="V75" s="57"/>
      <c r="X75" s="57"/>
      <c r="Y75" s="43"/>
      <c r="Z75" s="39"/>
      <c r="AA75" s="111"/>
      <c r="AB75" s="108"/>
      <c r="AC75" s="108"/>
      <c r="AD75" s="148"/>
    </row>
    <row r="76" spans="1:31" s="33" customFormat="1">
      <c r="E76" s="67"/>
      <c r="J76" s="88"/>
      <c r="Q76" s="66"/>
      <c r="R76" s="88"/>
      <c r="Z76" s="66"/>
      <c r="AA76" s="115"/>
      <c r="AB76" s="88"/>
      <c r="AC76" s="88"/>
      <c r="AE76" s="66"/>
    </row>
    <row r="77" spans="1:31" s="33" customFormat="1">
      <c r="E77" s="67"/>
      <c r="J77" s="88"/>
      <c r="Q77" s="66"/>
      <c r="R77" s="88"/>
      <c r="Z77" s="66"/>
      <c r="AA77" s="115"/>
      <c r="AB77" s="88"/>
      <c r="AC77" s="88"/>
      <c r="AE77" s="66"/>
    </row>
  </sheetData>
  <conditionalFormatting sqref="I1:L1 Q1:Y1">
    <cfRule type="cellIs" dxfId="622" priority="1" operator="equal">
      <formula>"Elec"</formula>
    </cfRule>
    <cfRule type="cellIs" dxfId="621" priority="2" operator="equal">
      <formula>"Mech"</formula>
    </cfRule>
  </conditionalFormatting>
  <hyperlinks>
    <hyperlink ref="P18" r:id="rId1" location="bib74" display="https://www.sciencedirect.com/science/article/pii/S0039914022008293#bib74" xr:uid="{ED414F7E-4965-435B-BC99-5AE8F2074916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62058-F777-453F-8549-885CA7A01FD2}">
  <sheetPr>
    <tabColor theme="4" tint="-0.249977111117893"/>
  </sheetPr>
  <dimension ref="A1:AC81"/>
  <sheetViews>
    <sheetView zoomScale="55" zoomScaleNormal="55" workbookViewId="0">
      <selection activeCell="D85" sqref="D85"/>
    </sheetView>
  </sheetViews>
  <sheetFormatPr defaultColWidth="9.140625" defaultRowHeight="15"/>
  <cols>
    <col min="1" max="1" width="17.28515625" style="56" bestFit="1" customWidth="1"/>
    <col min="2" max="2" width="24.85546875" style="56" customWidth="1"/>
    <col min="3" max="3" width="25.7109375" style="56" customWidth="1"/>
    <col min="4" max="4" width="56" style="56" customWidth="1"/>
    <col min="5" max="5" width="58.5703125" style="56" customWidth="1"/>
    <col min="6" max="6" width="48" style="56" customWidth="1"/>
    <col min="7" max="7" width="22.28515625" style="115" customWidth="1"/>
    <col min="8" max="8" width="10.5703125" style="56" bestFit="1" customWidth="1"/>
    <col min="9" max="9" width="14.7109375" style="115" customWidth="1"/>
    <col min="10" max="10" width="15.5703125" style="56" customWidth="1"/>
    <col min="11" max="11" width="17.7109375" style="56" bestFit="1" customWidth="1"/>
    <col min="12" max="12" width="7.42578125" style="56" customWidth="1"/>
    <col min="13" max="13" width="21" style="56" customWidth="1"/>
    <col min="14" max="14" width="47.140625" style="56" customWidth="1"/>
    <col min="15" max="15" width="86.42578125" style="56" customWidth="1"/>
    <col min="16" max="16" width="25.7109375" style="56" customWidth="1"/>
    <col min="17" max="17" width="12.7109375" style="115" customWidth="1"/>
    <col min="18" max="18" width="15" style="56" customWidth="1"/>
    <col min="19" max="20" width="15.42578125" style="56" customWidth="1"/>
    <col min="21" max="21" width="13.5703125" style="56" bestFit="1" customWidth="1"/>
    <col min="22" max="22" width="13.42578125" style="56" bestFit="1" customWidth="1"/>
    <col min="23" max="23" width="11.28515625" style="56" customWidth="1"/>
    <col min="24" max="24" width="45" style="56" customWidth="1"/>
    <col min="25" max="25" width="88.28515625" style="56" customWidth="1"/>
    <col min="26" max="26" width="35.5703125" style="115" customWidth="1"/>
    <col min="27" max="27" width="15.28515625" style="115" customWidth="1"/>
    <col min="28" max="28" width="27.42578125" style="115" customWidth="1"/>
    <col min="29" max="29" width="255.85546875" style="56" customWidth="1"/>
    <col min="30" max="30" width="179.140625" style="56" customWidth="1"/>
    <col min="31" max="16384" width="9.140625" style="56"/>
  </cols>
  <sheetData>
    <row r="1" spans="1:29" s="86" customFormat="1" ht="47.25">
      <c r="A1" s="75" t="s">
        <v>3</v>
      </c>
      <c r="B1" s="75" t="s">
        <v>591</v>
      </c>
      <c r="C1" s="75" t="s">
        <v>482</v>
      </c>
      <c r="D1" s="76" t="s">
        <v>520</v>
      </c>
      <c r="E1" s="78" t="s">
        <v>208</v>
      </c>
      <c r="F1" s="79" t="s">
        <v>225</v>
      </c>
      <c r="G1" s="79" t="s">
        <v>11</v>
      </c>
      <c r="H1" s="80" t="s">
        <v>7</v>
      </c>
      <c r="I1" s="93" t="s">
        <v>582</v>
      </c>
      <c r="J1" s="80" t="s">
        <v>583</v>
      </c>
      <c r="K1" s="80" t="s">
        <v>584</v>
      </c>
      <c r="L1" s="80" t="s">
        <v>1</v>
      </c>
      <c r="M1" s="80" t="s">
        <v>967</v>
      </c>
      <c r="N1" s="80" t="s">
        <v>968</v>
      </c>
      <c r="O1" s="81" t="s">
        <v>2</v>
      </c>
      <c r="P1" s="87" t="s">
        <v>226</v>
      </c>
      <c r="Q1" s="82" t="s">
        <v>209</v>
      </c>
      <c r="R1" s="82" t="s">
        <v>210</v>
      </c>
      <c r="S1" s="82" t="s">
        <v>211</v>
      </c>
      <c r="T1" s="82" t="s">
        <v>212</v>
      </c>
      <c r="U1" s="82" t="s">
        <v>213</v>
      </c>
      <c r="V1" s="82" t="s">
        <v>214</v>
      </c>
      <c r="W1" s="82" t="s">
        <v>215</v>
      </c>
      <c r="X1" s="83" t="s">
        <v>207</v>
      </c>
      <c r="Y1" s="84" t="s">
        <v>15</v>
      </c>
      <c r="Z1" s="91" t="s">
        <v>239</v>
      </c>
      <c r="AA1" s="91" t="s">
        <v>220</v>
      </c>
      <c r="AB1" s="91" t="s">
        <v>483</v>
      </c>
      <c r="AC1" s="85" t="s">
        <v>196</v>
      </c>
    </row>
    <row r="2" spans="1:29" s="55" customFormat="1">
      <c r="A2" s="55" t="s">
        <v>4</v>
      </c>
      <c r="B2" s="55" t="s">
        <v>1143</v>
      </c>
      <c r="C2" s="55" t="s">
        <v>1337</v>
      </c>
      <c r="D2" s="6" t="s">
        <v>1344</v>
      </c>
      <c r="E2" s="63" t="s">
        <v>10</v>
      </c>
      <c r="F2" s="53" t="s">
        <v>1074</v>
      </c>
      <c r="G2" s="128" t="s">
        <v>12</v>
      </c>
      <c r="H2" s="63">
        <v>0.33</v>
      </c>
      <c r="I2" s="96" t="s">
        <v>6</v>
      </c>
      <c r="J2" s="116">
        <v>1E-3</v>
      </c>
      <c r="K2" s="55">
        <f xml:space="preserve"> H2*J2</f>
        <v>3.3E-4</v>
      </c>
      <c r="O2" s="129" t="s">
        <v>113</v>
      </c>
      <c r="P2" s="89" t="s">
        <v>647</v>
      </c>
      <c r="Q2" s="55" t="s">
        <v>219</v>
      </c>
      <c r="R2" s="55">
        <f xml:space="preserve"> K2</f>
        <v>3.3E-4</v>
      </c>
      <c r="V2" s="55" t="s">
        <v>241</v>
      </c>
      <c r="X2" s="53" t="s">
        <v>1074</v>
      </c>
      <c r="Y2" s="57" t="s">
        <v>182</v>
      </c>
      <c r="Z2" s="110" t="s">
        <v>472</v>
      </c>
      <c r="AA2" s="89" t="s">
        <v>221</v>
      </c>
      <c r="AB2" s="89"/>
      <c r="AC2" s="67"/>
    </row>
    <row r="3" spans="1:29" s="55" customFormat="1">
      <c r="A3" s="55" t="s">
        <v>4</v>
      </c>
      <c r="B3" s="55" t="s">
        <v>1143</v>
      </c>
      <c r="C3" s="55" t="s">
        <v>1337</v>
      </c>
      <c r="D3" s="6" t="s">
        <v>1344</v>
      </c>
      <c r="E3" s="63" t="s">
        <v>13</v>
      </c>
      <c r="F3" s="53" t="s">
        <v>1075</v>
      </c>
      <c r="G3" s="128" t="s">
        <v>14</v>
      </c>
      <c r="H3" s="63">
        <v>0.84</v>
      </c>
      <c r="I3" s="96" t="s">
        <v>6</v>
      </c>
      <c r="J3" s="116">
        <v>1E-3</v>
      </c>
      <c r="K3" s="55">
        <f t="shared" ref="K3:K62" si="0" xml:space="preserve"> H3*J3</f>
        <v>8.4000000000000003E-4</v>
      </c>
      <c r="O3" s="117" t="s">
        <v>113</v>
      </c>
      <c r="P3" s="89" t="s">
        <v>648</v>
      </c>
      <c r="Q3" s="55" t="s">
        <v>219</v>
      </c>
      <c r="R3" s="55">
        <f t="shared" ref="R3:R60" si="1" xml:space="preserve"> K3</f>
        <v>8.4000000000000003E-4</v>
      </c>
      <c r="V3" s="55" t="s">
        <v>241</v>
      </c>
      <c r="X3" s="53" t="s">
        <v>1075</v>
      </c>
      <c r="Y3" s="57" t="s">
        <v>182</v>
      </c>
      <c r="Z3" s="110" t="s">
        <v>472</v>
      </c>
      <c r="AA3" s="89" t="s">
        <v>221</v>
      </c>
      <c r="AB3" s="89"/>
      <c r="AC3" s="67"/>
    </row>
    <row r="4" spans="1:29" s="55" customFormat="1">
      <c r="A4" s="55" t="s">
        <v>4</v>
      </c>
      <c r="B4" s="55" t="s">
        <v>1143</v>
      </c>
      <c r="C4" s="55" t="s">
        <v>1337</v>
      </c>
      <c r="D4" s="6" t="s">
        <v>1344</v>
      </c>
      <c r="E4" s="63" t="s">
        <v>16</v>
      </c>
      <c r="F4" s="53" t="s">
        <v>1064</v>
      </c>
      <c r="G4" s="128" t="s">
        <v>17</v>
      </c>
      <c r="H4" s="63">
        <v>0.96</v>
      </c>
      <c r="I4" s="96" t="s">
        <v>6</v>
      </c>
      <c r="J4" s="116">
        <v>1E-3</v>
      </c>
      <c r="K4" s="55">
        <f t="shared" si="0"/>
        <v>9.6000000000000002E-4</v>
      </c>
      <c r="O4" s="117" t="s">
        <v>113</v>
      </c>
      <c r="P4" s="89" t="s">
        <v>649</v>
      </c>
      <c r="Q4" s="55" t="s">
        <v>219</v>
      </c>
      <c r="R4" s="55">
        <f t="shared" si="1"/>
        <v>9.6000000000000002E-4</v>
      </c>
      <c r="V4" s="55" t="s">
        <v>241</v>
      </c>
      <c r="X4" s="53" t="s">
        <v>1064</v>
      </c>
      <c r="Y4" s="57" t="s">
        <v>182</v>
      </c>
      <c r="Z4" s="110" t="s">
        <v>738</v>
      </c>
      <c r="AA4" s="89" t="s">
        <v>221</v>
      </c>
      <c r="AB4" s="89"/>
      <c r="AC4" s="67"/>
    </row>
    <row r="5" spans="1:29" s="55" customFormat="1">
      <c r="A5" s="55" t="s">
        <v>4</v>
      </c>
      <c r="B5" s="55" t="s">
        <v>1143</v>
      </c>
      <c r="C5" s="55" t="s">
        <v>1337</v>
      </c>
      <c r="D5" s="6" t="s">
        <v>1344</v>
      </c>
      <c r="E5" s="63" t="s">
        <v>23</v>
      </c>
      <c r="F5" s="53" t="s">
        <v>1076</v>
      </c>
      <c r="G5" s="128" t="s">
        <v>18</v>
      </c>
      <c r="H5" s="63">
        <v>2.88</v>
      </c>
      <c r="I5" s="96" t="s">
        <v>6</v>
      </c>
      <c r="J5" s="116">
        <v>1E-3</v>
      </c>
      <c r="K5" s="55">
        <f t="shared" si="0"/>
        <v>2.8799999999999997E-3</v>
      </c>
      <c r="M5" s="55" t="s">
        <v>9</v>
      </c>
      <c r="N5" s="55" t="s">
        <v>9</v>
      </c>
      <c r="O5" s="67" t="s">
        <v>985</v>
      </c>
      <c r="P5" s="89" t="s">
        <v>650</v>
      </c>
      <c r="Q5" s="55" t="s">
        <v>219</v>
      </c>
      <c r="R5" s="55">
        <f t="shared" si="1"/>
        <v>2.8799999999999997E-3</v>
      </c>
      <c r="V5" s="55" t="s">
        <v>241</v>
      </c>
      <c r="X5" s="53" t="s">
        <v>1076</v>
      </c>
      <c r="Y5" s="57" t="s">
        <v>182</v>
      </c>
      <c r="Z5" s="110" t="s">
        <v>471</v>
      </c>
      <c r="AA5" s="89" t="s">
        <v>221</v>
      </c>
      <c r="AB5" s="89"/>
      <c r="AC5" s="67" t="s">
        <v>749</v>
      </c>
    </row>
    <row r="6" spans="1:29" s="55" customFormat="1">
      <c r="A6" s="55" t="s">
        <v>4</v>
      </c>
      <c r="B6" s="55" t="s">
        <v>1143</v>
      </c>
      <c r="C6" s="55" t="s">
        <v>1337</v>
      </c>
      <c r="D6" s="6" t="s">
        <v>1344</v>
      </c>
      <c r="E6" s="63" t="s">
        <v>24</v>
      </c>
      <c r="F6" s="53" t="s">
        <v>1077</v>
      </c>
      <c r="G6" s="128" t="s">
        <v>19</v>
      </c>
      <c r="H6" s="63">
        <v>0.82</v>
      </c>
      <c r="I6" s="96" t="s">
        <v>6</v>
      </c>
      <c r="J6" s="116">
        <v>1E-3</v>
      </c>
      <c r="K6" s="55">
        <f t="shared" si="0"/>
        <v>8.1999999999999998E-4</v>
      </c>
      <c r="M6" s="55" t="s">
        <v>9</v>
      </c>
      <c r="N6" s="55" t="s">
        <v>9</v>
      </c>
      <c r="O6" s="67" t="s">
        <v>985</v>
      </c>
      <c r="P6" s="89" t="s">
        <v>651</v>
      </c>
      <c r="Q6" s="55" t="s">
        <v>219</v>
      </c>
      <c r="R6" s="55">
        <f t="shared" si="1"/>
        <v>8.1999999999999998E-4</v>
      </c>
      <c r="V6" s="55" t="s">
        <v>241</v>
      </c>
      <c r="X6" s="53" t="s">
        <v>1077</v>
      </c>
      <c r="Y6" s="57" t="s">
        <v>182</v>
      </c>
      <c r="Z6" s="110" t="s">
        <v>471</v>
      </c>
      <c r="AA6" s="89" t="s">
        <v>221</v>
      </c>
      <c r="AB6" s="89"/>
      <c r="AC6" s="67" t="s">
        <v>749</v>
      </c>
    </row>
    <row r="7" spans="1:29" s="55" customFormat="1">
      <c r="A7" s="55" t="s">
        <v>4</v>
      </c>
      <c r="B7" s="55" t="s">
        <v>1143</v>
      </c>
      <c r="C7" s="55" t="s">
        <v>1337</v>
      </c>
      <c r="D7" s="6" t="s">
        <v>1344</v>
      </c>
      <c r="E7" s="63" t="s">
        <v>25</v>
      </c>
      <c r="F7" s="53" t="s">
        <v>1078</v>
      </c>
      <c r="G7" s="128" t="s">
        <v>20</v>
      </c>
      <c r="H7" s="63">
        <v>0.85</v>
      </c>
      <c r="I7" s="96" t="s">
        <v>6</v>
      </c>
      <c r="J7" s="116">
        <v>1E-3</v>
      </c>
      <c r="K7" s="55">
        <f t="shared" si="0"/>
        <v>8.4999999999999995E-4</v>
      </c>
      <c r="M7" s="55" t="s">
        <v>9</v>
      </c>
      <c r="N7" s="55" t="s">
        <v>9</v>
      </c>
      <c r="O7" s="117" t="s">
        <v>986</v>
      </c>
      <c r="P7" s="89" t="s">
        <v>652</v>
      </c>
      <c r="Q7" s="55" t="s">
        <v>219</v>
      </c>
      <c r="R7" s="55">
        <f t="shared" si="1"/>
        <v>8.4999999999999995E-4</v>
      </c>
      <c r="V7" s="55" t="s">
        <v>241</v>
      </c>
      <c r="X7" s="53" t="s">
        <v>1078</v>
      </c>
      <c r="Y7" s="57" t="s">
        <v>182</v>
      </c>
      <c r="Z7" s="110" t="s">
        <v>729</v>
      </c>
      <c r="AA7" s="89" t="s">
        <v>221</v>
      </c>
      <c r="AB7" s="89"/>
      <c r="AC7" s="67" t="s">
        <v>758</v>
      </c>
    </row>
    <row r="8" spans="1:29" s="55" customFormat="1">
      <c r="A8" s="55" t="s">
        <v>4</v>
      </c>
      <c r="B8" s="55" t="s">
        <v>1143</v>
      </c>
      <c r="C8" s="55" t="s">
        <v>1337</v>
      </c>
      <c r="D8" s="6" t="s">
        <v>1344</v>
      </c>
      <c r="E8" s="63" t="s">
        <v>26</v>
      </c>
      <c r="F8" s="53" t="s">
        <v>1079</v>
      </c>
      <c r="G8" s="128" t="s">
        <v>21</v>
      </c>
      <c r="H8" s="63">
        <v>2.38</v>
      </c>
      <c r="I8" s="96" t="s">
        <v>6</v>
      </c>
      <c r="J8" s="116">
        <v>1E-3</v>
      </c>
      <c r="K8" s="55">
        <f t="shared" si="0"/>
        <v>2.3799999999999997E-3</v>
      </c>
      <c r="M8" s="55" t="s">
        <v>9</v>
      </c>
      <c r="N8" s="55" t="s">
        <v>9</v>
      </c>
      <c r="O8" s="67" t="s">
        <v>748</v>
      </c>
      <c r="P8" s="89" t="s">
        <v>653</v>
      </c>
      <c r="Q8" s="55" t="s">
        <v>219</v>
      </c>
      <c r="R8" s="55">
        <f t="shared" si="1"/>
        <v>2.3799999999999997E-3</v>
      </c>
      <c r="V8" s="55" t="s">
        <v>241</v>
      </c>
      <c r="X8" s="53" t="s">
        <v>1079</v>
      </c>
      <c r="Y8" s="57" t="s">
        <v>182</v>
      </c>
      <c r="Z8" s="110" t="s">
        <v>471</v>
      </c>
      <c r="AA8" s="89" t="s">
        <v>221</v>
      </c>
      <c r="AB8" s="89"/>
      <c r="AC8" s="67" t="s">
        <v>748</v>
      </c>
    </row>
    <row r="9" spans="1:29" s="55" customFormat="1">
      <c r="A9" s="55" t="s">
        <v>4</v>
      </c>
      <c r="B9" s="55" t="s">
        <v>1143</v>
      </c>
      <c r="C9" s="55" t="s">
        <v>1337</v>
      </c>
      <c r="D9" s="6" t="s">
        <v>1344</v>
      </c>
      <c r="E9" s="63" t="s">
        <v>27</v>
      </c>
      <c r="F9" s="53" t="s">
        <v>1080</v>
      </c>
      <c r="G9" s="128" t="s">
        <v>22</v>
      </c>
      <c r="H9" s="63">
        <v>0.47</v>
      </c>
      <c r="I9" s="96" t="s">
        <v>6</v>
      </c>
      <c r="J9" s="116">
        <v>1E-3</v>
      </c>
      <c r="K9" s="55">
        <f t="shared" si="0"/>
        <v>4.6999999999999999E-4</v>
      </c>
      <c r="M9" s="55" t="s">
        <v>9</v>
      </c>
      <c r="N9" s="55" t="s">
        <v>9</v>
      </c>
      <c r="O9" s="67" t="s">
        <v>987</v>
      </c>
      <c r="P9" s="89" t="s">
        <v>654</v>
      </c>
      <c r="Q9" s="55" t="s">
        <v>219</v>
      </c>
      <c r="R9" s="55">
        <f t="shared" si="1"/>
        <v>4.6999999999999999E-4</v>
      </c>
      <c r="V9" s="55" t="s">
        <v>241</v>
      </c>
      <c r="X9" s="53" t="s">
        <v>1080</v>
      </c>
      <c r="Y9" s="57" t="s">
        <v>182</v>
      </c>
      <c r="Z9" s="110" t="s">
        <v>729</v>
      </c>
      <c r="AA9" s="89" t="s">
        <v>221</v>
      </c>
      <c r="AB9" s="89"/>
      <c r="AC9" s="67" t="s">
        <v>759</v>
      </c>
    </row>
    <row r="10" spans="1:29" s="55" customFormat="1">
      <c r="A10" s="55" t="s">
        <v>4</v>
      </c>
      <c r="B10" s="55" t="s">
        <v>1143</v>
      </c>
      <c r="C10" s="55" t="s">
        <v>1337</v>
      </c>
      <c r="D10" s="6" t="s">
        <v>1344</v>
      </c>
      <c r="E10" s="63" t="s">
        <v>29</v>
      </c>
      <c r="F10" s="53" t="s">
        <v>1081</v>
      </c>
      <c r="G10" s="128" t="s">
        <v>28</v>
      </c>
      <c r="H10" s="63">
        <v>0.51</v>
      </c>
      <c r="I10" s="96" t="s">
        <v>6</v>
      </c>
      <c r="J10" s="116">
        <v>1E-3</v>
      </c>
      <c r="K10" s="55">
        <f t="shared" si="0"/>
        <v>5.1000000000000004E-4</v>
      </c>
      <c r="M10" s="55" t="s">
        <v>9</v>
      </c>
      <c r="N10" s="55" t="s">
        <v>9</v>
      </c>
      <c r="O10" s="67" t="s">
        <v>988</v>
      </c>
      <c r="P10" s="89" t="s">
        <v>655</v>
      </c>
      <c r="Q10" s="55" t="s">
        <v>219</v>
      </c>
      <c r="R10" s="55">
        <f t="shared" si="1"/>
        <v>5.1000000000000004E-4</v>
      </c>
      <c r="V10" s="55" t="s">
        <v>241</v>
      </c>
      <c r="X10" s="53" t="s">
        <v>1081</v>
      </c>
      <c r="Y10" s="57" t="s">
        <v>182</v>
      </c>
      <c r="Z10" s="110" t="s">
        <v>729</v>
      </c>
      <c r="AA10" s="89" t="s">
        <v>221</v>
      </c>
      <c r="AB10" s="89"/>
      <c r="AC10" s="67" t="s">
        <v>758</v>
      </c>
    </row>
    <row r="11" spans="1:29" s="55" customFormat="1">
      <c r="A11" s="55" t="s">
        <v>4</v>
      </c>
      <c r="B11" s="55" t="s">
        <v>1143</v>
      </c>
      <c r="C11" s="55" t="s">
        <v>1337</v>
      </c>
      <c r="D11" s="6" t="s">
        <v>1344</v>
      </c>
      <c r="E11" s="63" t="s">
        <v>30</v>
      </c>
      <c r="F11" s="53" t="s">
        <v>1082</v>
      </c>
      <c r="G11" s="128" t="s">
        <v>31</v>
      </c>
      <c r="H11" s="63">
        <v>1.42</v>
      </c>
      <c r="I11" s="96" t="s">
        <v>6</v>
      </c>
      <c r="J11" s="116">
        <v>1E-3</v>
      </c>
      <c r="K11" s="55">
        <f t="shared" si="0"/>
        <v>1.42E-3</v>
      </c>
      <c r="M11" s="55" t="s">
        <v>9</v>
      </c>
      <c r="N11" s="55" t="s">
        <v>9</v>
      </c>
      <c r="O11" s="117" t="s">
        <v>986</v>
      </c>
      <c r="P11" s="89" t="s">
        <v>656</v>
      </c>
      <c r="Q11" s="55" t="s">
        <v>219</v>
      </c>
      <c r="R11" s="55">
        <f t="shared" si="1"/>
        <v>1.42E-3</v>
      </c>
      <c r="V11" s="55" t="s">
        <v>241</v>
      </c>
      <c r="X11" s="53" t="s">
        <v>1082</v>
      </c>
      <c r="Y11" s="57" t="s">
        <v>182</v>
      </c>
      <c r="Z11" s="110" t="s">
        <v>729</v>
      </c>
      <c r="AA11" s="89" t="s">
        <v>221</v>
      </c>
      <c r="AB11" s="89"/>
      <c r="AC11" s="67" t="s">
        <v>758</v>
      </c>
    </row>
    <row r="12" spans="1:29" s="55" customFormat="1">
      <c r="A12" s="55" t="s">
        <v>4</v>
      </c>
      <c r="B12" s="55" t="s">
        <v>1143</v>
      </c>
      <c r="C12" s="55" t="s">
        <v>1337</v>
      </c>
      <c r="D12" s="6" t="s">
        <v>1344</v>
      </c>
      <c r="E12" s="63" t="s">
        <v>32</v>
      </c>
      <c r="F12" s="53" t="s">
        <v>1083</v>
      </c>
      <c r="G12" s="128" t="s">
        <v>33</v>
      </c>
      <c r="H12" s="63">
        <v>1.59</v>
      </c>
      <c r="I12" s="96" t="s">
        <v>6</v>
      </c>
      <c r="J12" s="116">
        <v>1E-3</v>
      </c>
      <c r="K12" s="55">
        <f t="shared" si="0"/>
        <v>1.5900000000000001E-3</v>
      </c>
      <c r="M12" s="55" t="s">
        <v>9</v>
      </c>
      <c r="N12" s="55" t="s">
        <v>9</v>
      </c>
      <c r="O12" s="117" t="s">
        <v>986</v>
      </c>
      <c r="P12" s="89" t="s">
        <v>657</v>
      </c>
      <c r="Q12" s="55" t="s">
        <v>219</v>
      </c>
      <c r="R12" s="55">
        <f t="shared" si="1"/>
        <v>1.5900000000000001E-3</v>
      </c>
      <c r="V12" s="55" t="s">
        <v>241</v>
      </c>
      <c r="X12" s="53" t="s">
        <v>1083</v>
      </c>
      <c r="Y12" s="57" t="s">
        <v>182</v>
      </c>
      <c r="Z12" s="110" t="s">
        <v>729</v>
      </c>
      <c r="AA12" s="89" t="s">
        <v>221</v>
      </c>
      <c r="AB12" s="89"/>
      <c r="AC12" s="67" t="s">
        <v>758</v>
      </c>
    </row>
    <row r="13" spans="1:29" s="55" customFormat="1">
      <c r="A13" s="55" t="s">
        <v>4</v>
      </c>
      <c r="B13" s="55" t="s">
        <v>1143</v>
      </c>
      <c r="C13" s="55" t="s">
        <v>1337</v>
      </c>
      <c r="D13" s="6" t="s">
        <v>1344</v>
      </c>
      <c r="E13" s="6" t="s">
        <v>59</v>
      </c>
      <c r="F13" s="53" t="s">
        <v>1084</v>
      </c>
      <c r="G13" s="128" t="s">
        <v>60</v>
      </c>
      <c r="H13" s="6">
        <v>0.13</v>
      </c>
      <c r="I13" s="95" t="s">
        <v>6</v>
      </c>
      <c r="J13" s="116">
        <v>1E-3</v>
      </c>
      <c r="K13" s="55">
        <f t="shared" si="0"/>
        <v>1.3000000000000002E-4</v>
      </c>
      <c r="M13" s="55" t="s">
        <v>9</v>
      </c>
      <c r="N13" s="55" t="s">
        <v>9</v>
      </c>
      <c r="O13" s="117" t="s">
        <v>1001</v>
      </c>
      <c r="P13" s="89" t="s">
        <v>658</v>
      </c>
      <c r="Q13" s="55" t="s">
        <v>219</v>
      </c>
      <c r="R13" s="55">
        <f t="shared" si="1"/>
        <v>1.3000000000000002E-4</v>
      </c>
      <c r="V13" s="55" t="s">
        <v>241</v>
      </c>
      <c r="X13" s="53" t="s">
        <v>1084</v>
      </c>
      <c r="Y13" s="57" t="s">
        <v>182</v>
      </c>
      <c r="Z13" s="110" t="s">
        <v>471</v>
      </c>
      <c r="AA13" s="89" t="s">
        <v>221</v>
      </c>
      <c r="AB13" s="89"/>
      <c r="AC13" s="67" t="s">
        <v>750</v>
      </c>
    </row>
    <row r="14" spans="1:29" s="150" customFormat="1" ht="15.6" customHeight="1">
      <c r="A14" s="150" t="s">
        <v>4</v>
      </c>
      <c r="B14" s="150" t="s">
        <v>1319</v>
      </c>
      <c r="C14" s="150" t="s">
        <v>1320</v>
      </c>
      <c r="D14" s="150" t="s">
        <v>1437</v>
      </c>
      <c r="E14" s="167" t="s">
        <v>1320</v>
      </c>
      <c r="F14" s="157" t="s">
        <v>1321</v>
      </c>
      <c r="G14" s="278"/>
      <c r="H14" s="167">
        <v>1</v>
      </c>
      <c r="I14" s="173" t="s">
        <v>111</v>
      </c>
      <c r="J14" s="170">
        <v>1</v>
      </c>
      <c r="K14" s="150">
        <f t="shared" si="0"/>
        <v>1</v>
      </c>
      <c r="M14" s="154"/>
      <c r="N14" s="154"/>
      <c r="O14" s="153"/>
      <c r="P14" s="170" t="s">
        <v>659</v>
      </c>
      <c r="Q14" s="150" t="s">
        <v>219</v>
      </c>
      <c r="R14" s="154">
        <f xml:space="preserve"> K14</f>
        <v>1</v>
      </c>
      <c r="T14" s="154"/>
      <c r="V14" s="150" t="s">
        <v>241</v>
      </c>
      <c r="X14" s="157" t="s">
        <v>1321</v>
      </c>
      <c r="Y14" s="154" t="s">
        <v>182</v>
      </c>
      <c r="Z14" s="181" t="s">
        <v>1323</v>
      </c>
      <c r="AA14" s="170" t="s">
        <v>221</v>
      </c>
      <c r="AB14" s="170"/>
      <c r="AC14" s="153"/>
    </row>
    <row r="15" spans="1:29" s="150" customFormat="1">
      <c r="A15" s="150" t="s">
        <v>4</v>
      </c>
      <c r="B15" s="150" t="s">
        <v>1144</v>
      </c>
      <c r="C15" s="150" t="s">
        <v>1338</v>
      </c>
      <c r="D15" s="150" t="s">
        <v>1459</v>
      </c>
      <c r="E15" s="275" t="s">
        <v>34</v>
      </c>
      <c r="F15" s="157" t="s">
        <v>1085</v>
      </c>
      <c r="G15" s="279" t="s">
        <v>35</v>
      </c>
      <c r="H15" s="275">
        <v>0</v>
      </c>
      <c r="I15" s="173" t="s">
        <v>6</v>
      </c>
      <c r="J15" s="280">
        <v>1E-3</v>
      </c>
      <c r="K15" s="150">
        <f t="shared" si="0"/>
        <v>0</v>
      </c>
      <c r="O15" s="281" t="s">
        <v>113</v>
      </c>
      <c r="P15" s="170" t="s">
        <v>660</v>
      </c>
      <c r="Q15" s="150" t="s">
        <v>219</v>
      </c>
      <c r="R15" s="150">
        <f t="shared" si="1"/>
        <v>0</v>
      </c>
      <c r="V15" s="150" t="s">
        <v>241</v>
      </c>
      <c r="X15" s="157" t="s">
        <v>1085</v>
      </c>
      <c r="Y15" s="154" t="s">
        <v>182</v>
      </c>
      <c r="Z15" s="181" t="s">
        <v>473</v>
      </c>
      <c r="AA15" s="170" t="s">
        <v>221</v>
      </c>
      <c r="AB15" s="170"/>
      <c r="AC15" s="153"/>
    </row>
    <row r="16" spans="1:29" s="150" customFormat="1">
      <c r="A16" s="150" t="s">
        <v>4</v>
      </c>
      <c r="B16" s="150" t="s">
        <v>1144</v>
      </c>
      <c r="C16" s="150" t="s">
        <v>1338</v>
      </c>
      <c r="D16" s="150" t="s">
        <v>1459</v>
      </c>
      <c r="E16" s="275" t="s">
        <v>36</v>
      </c>
      <c r="F16" s="157" t="s">
        <v>1086</v>
      </c>
      <c r="G16" s="279" t="s">
        <v>37</v>
      </c>
      <c r="H16" s="275">
        <v>0</v>
      </c>
      <c r="I16" s="173" t="s">
        <v>6</v>
      </c>
      <c r="J16" s="280">
        <v>1E-3</v>
      </c>
      <c r="K16" s="150">
        <f t="shared" si="0"/>
        <v>0</v>
      </c>
      <c r="M16" s="150" t="s">
        <v>219</v>
      </c>
      <c r="N16" s="150" t="s">
        <v>989</v>
      </c>
      <c r="O16" s="281" t="s">
        <v>990</v>
      </c>
      <c r="P16" s="170" t="s">
        <v>661</v>
      </c>
      <c r="Q16" s="150" t="s">
        <v>219</v>
      </c>
      <c r="R16" s="150">
        <f t="shared" si="1"/>
        <v>0</v>
      </c>
      <c r="V16" s="150" t="s">
        <v>241</v>
      </c>
      <c r="X16" s="157" t="s">
        <v>1086</v>
      </c>
      <c r="Y16" s="154" t="s">
        <v>182</v>
      </c>
      <c r="Z16" s="181" t="s">
        <v>769</v>
      </c>
      <c r="AA16" s="170" t="s">
        <v>221</v>
      </c>
      <c r="AB16" s="170"/>
      <c r="AC16" s="282" t="s">
        <v>760</v>
      </c>
    </row>
    <row r="17" spans="1:29" s="150" customFormat="1">
      <c r="A17" s="241" t="s">
        <v>4</v>
      </c>
      <c r="B17" s="241" t="s">
        <v>1412</v>
      </c>
      <c r="C17" s="150" t="s">
        <v>1338</v>
      </c>
      <c r="D17" s="150" t="s">
        <v>1459</v>
      </c>
      <c r="E17" s="167" t="s">
        <v>1413</v>
      </c>
      <c r="F17" s="157" t="s">
        <v>1414</v>
      </c>
      <c r="G17" s="276" t="s">
        <v>1415</v>
      </c>
      <c r="H17" s="167">
        <v>1</v>
      </c>
      <c r="I17" s="173" t="s">
        <v>111</v>
      </c>
      <c r="J17" s="170">
        <v>1</v>
      </c>
      <c r="K17" s="283">
        <v>1</v>
      </c>
      <c r="M17" s="154"/>
      <c r="N17" s="154"/>
      <c r="O17" s="153"/>
      <c r="P17" s="170" t="s">
        <v>662</v>
      </c>
      <c r="Q17" s="150" t="s">
        <v>219</v>
      </c>
      <c r="R17" s="154">
        <f xml:space="preserve"> K17</f>
        <v>1</v>
      </c>
      <c r="T17" s="154"/>
      <c r="V17" s="150" t="s">
        <v>241</v>
      </c>
      <c r="X17" s="157" t="s">
        <v>1414</v>
      </c>
      <c r="Y17" s="154" t="s">
        <v>182</v>
      </c>
      <c r="Z17" s="181" t="s">
        <v>1417</v>
      </c>
      <c r="AA17" s="170" t="s">
        <v>221</v>
      </c>
      <c r="AB17" s="170"/>
      <c r="AC17" s="284"/>
    </row>
    <row r="18" spans="1:29" s="55" customFormat="1">
      <c r="A18" s="55" t="s">
        <v>4</v>
      </c>
      <c r="B18" s="55" t="s">
        <v>1142</v>
      </c>
      <c r="C18" s="55" t="s">
        <v>1339</v>
      </c>
      <c r="D18" s="6" t="s">
        <v>1344</v>
      </c>
      <c r="E18" s="6" t="s">
        <v>49</v>
      </c>
      <c r="F18" s="53" t="s">
        <v>1087</v>
      </c>
      <c r="G18" s="119" t="s">
        <v>39</v>
      </c>
      <c r="H18" s="6">
        <v>2.19</v>
      </c>
      <c r="I18" s="95" t="s">
        <v>6</v>
      </c>
      <c r="J18" s="116">
        <v>1E-3</v>
      </c>
      <c r="K18" s="55">
        <f t="shared" si="0"/>
        <v>2.1900000000000001E-3</v>
      </c>
      <c r="M18" s="55" t="s">
        <v>9</v>
      </c>
      <c r="N18" s="55" t="s">
        <v>9</v>
      </c>
      <c r="O18" s="117" t="s">
        <v>991</v>
      </c>
      <c r="P18" s="89" t="s">
        <v>663</v>
      </c>
      <c r="Q18" s="55" t="s">
        <v>219</v>
      </c>
      <c r="R18" s="55">
        <f t="shared" si="1"/>
        <v>2.1900000000000001E-3</v>
      </c>
      <c r="V18" s="55" t="s">
        <v>241</v>
      </c>
      <c r="X18" s="53" t="s">
        <v>1087</v>
      </c>
      <c r="Y18" s="57" t="s">
        <v>182</v>
      </c>
      <c r="Z18" s="110" t="s">
        <v>729</v>
      </c>
      <c r="AA18" s="89" t="s">
        <v>221</v>
      </c>
      <c r="AB18" s="89"/>
      <c r="AC18" s="67" t="s">
        <v>730</v>
      </c>
    </row>
    <row r="19" spans="1:29" s="55" customFormat="1">
      <c r="A19" s="55" t="s">
        <v>4</v>
      </c>
      <c r="B19" s="55" t="s">
        <v>1142</v>
      </c>
      <c r="C19" s="55" t="s">
        <v>1339</v>
      </c>
      <c r="D19" s="6" t="s">
        <v>1344</v>
      </c>
      <c r="E19" s="6" t="s">
        <v>50</v>
      </c>
      <c r="F19" s="53" t="s">
        <v>1088</v>
      </c>
      <c r="G19" s="119" t="s">
        <v>40</v>
      </c>
      <c r="H19" s="6">
        <v>8.66</v>
      </c>
      <c r="I19" s="95" t="s">
        <v>6</v>
      </c>
      <c r="J19" s="116">
        <v>1E-3</v>
      </c>
      <c r="K19" s="55">
        <f t="shared" si="0"/>
        <v>8.660000000000001E-3</v>
      </c>
      <c r="M19" s="55" t="s">
        <v>9</v>
      </c>
      <c r="N19" s="55" t="s">
        <v>9</v>
      </c>
      <c r="O19" s="67" t="s">
        <v>992</v>
      </c>
      <c r="P19" s="89" t="s">
        <v>664</v>
      </c>
      <c r="Q19" s="55" t="s">
        <v>219</v>
      </c>
      <c r="R19" s="55">
        <f t="shared" si="1"/>
        <v>8.660000000000001E-3</v>
      </c>
      <c r="V19" s="55" t="s">
        <v>241</v>
      </c>
      <c r="X19" s="53" t="s">
        <v>1088</v>
      </c>
      <c r="Y19" s="57" t="s">
        <v>182</v>
      </c>
      <c r="Z19" s="110" t="s">
        <v>729</v>
      </c>
      <c r="AA19" s="89" t="s">
        <v>221</v>
      </c>
      <c r="AB19" s="89"/>
      <c r="AC19" s="131" t="s">
        <v>1139</v>
      </c>
    </row>
    <row r="20" spans="1:29" s="55" customFormat="1">
      <c r="A20" s="55" t="s">
        <v>4</v>
      </c>
      <c r="B20" s="55" t="s">
        <v>1142</v>
      </c>
      <c r="C20" s="55" t="s">
        <v>1339</v>
      </c>
      <c r="D20" s="6" t="s">
        <v>1344</v>
      </c>
      <c r="E20" s="6" t="s">
        <v>51</v>
      </c>
      <c r="F20" s="53" t="s">
        <v>1089</v>
      </c>
      <c r="G20" s="119" t="s">
        <v>41</v>
      </c>
      <c r="H20" s="6">
        <v>5.55</v>
      </c>
      <c r="I20" s="95" t="s">
        <v>6</v>
      </c>
      <c r="J20" s="116">
        <v>1E-3</v>
      </c>
      <c r="K20" s="55">
        <f t="shared" si="0"/>
        <v>5.5500000000000002E-3</v>
      </c>
      <c r="M20" s="55" t="s">
        <v>9</v>
      </c>
      <c r="N20" s="55" t="s">
        <v>9</v>
      </c>
      <c r="O20" s="117" t="s">
        <v>991</v>
      </c>
      <c r="P20" s="89" t="s">
        <v>665</v>
      </c>
      <c r="Q20" s="55" t="s">
        <v>219</v>
      </c>
      <c r="R20" s="55">
        <f t="shared" si="1"/>
        <v>5.5500000000000002E-3</v>
      </c>
      <c r="V20" s="55" t="s">
        <v>241</v>
      </c>
      <c r="X20" s="53" t="s">
        <v>1089</v>
      </c>
      <c r="Y20" s="57" t="s">
        <v>182</v>
      </c>
      <c r="Z20" s="110" t="s">
        <v>729</v>
      </c>
      <c r="AA20" s="89" t="s">
        <v>221</v>
      </c>
      <c r="AB20" s="89"/>
      <c r="AC20" s="70" t="s">
        <v>720</v>
      </c>
    </row>
    <row r="21" spans="1:29" s="55" customFormat="1">
      <c r="A21" s="55" t="s">
        <v>4</v>
      </c>
      <c r="B21" s="55" t="s">
        <v>1142</v>
      </c>
      <c r="C21" s="55" t="s">
        <v>1339</v>
      </c>
      <c r="D21" s="6" t="s">
        <v>1344</v>
      </c>
      <c r="E21" s="6" t="s">
        <v>52</v>
      </c>
      <c r="F21" s="53" t="s">
        <v>1090</v>
      </c>
      <c r="G21" s="119" t="s">
        <v>42</v>
      </c>
      <c r="H21" s="6">
        <v>3.37</v>
      </c>
      <c r="I21" s="95" t="s">
        <v>6</v>
      </c>
      <c r="J21" s="116">
        <v>1E-3</v>
      </c>
      <c r="K21" s="55">
        <f t="shared" si="0"/>
        <v>3.3700000000000002E-3</v>
      </c>
      <c r="M21" s="55" t="s">
        <v>969</v>
      </c>
      <c r="N21" s="55" t="s">
        <v>993</v>
      </c>
      <c r="O21" s="117" t="s">
        <v>994</v>
      </c>
      <c r="P21" s="89" t="s">
        <v>666</v>
      </c>
      <c r="Q21" s="55" t="s">
        <v>219</v>
      </c>
      <c r="R21" s="55">
        <f t="shared" si="1"/>
        <v>3.3700000000000002E-3</v>
      </c>
      <c r="V21" s="55" t="s">
        <v>241</v>
      </c>
      <c r="X21" s="53" t="s">
        <v>1090</v>
      </c>
      <c r="Y21" s="57" t="s">
        <v>182</v>
      </c>
      <c r="Z21" s="110" t="s">
        <v>471</v>
      </c>
      <c r="AA21" s="89" t="s">
        <v>221</v>
      </c>
      <c r="AB21" s="89"/>
      <c r="AC21" s="67" t="s">
        <v>750</v>
      </c>
    </row>
    <row r="22" spans="1:29" s="55" customFormat="1">
      <c r="A22" s="55" t="s">
        <v>4</v>
      </c>
      <c r="B22" s="55" t="s">
        <v>1142</v>
      </c>
      <c r="C22" s="55" t="s">
        <v>1339</v>
      </c>
      <c r="D22" s="6" t="s">
        <v>1344</v>
      </c>
      <c r="E22" s="6" t="s">
        <v>53</v>
      </c>
      <c r="F22" s="53" t="s">
        <v>1091</v>
      </c>
      <c r="G22" s="119" t="s">
        <v>43</v>
      </c>
      <c r="H22" s="6">
        <v>0.27</v>
      </c>
      <c r="I22" s="95" t="s">
        <v>6</v>
      </c>
      <c r="J22" s="116">
        <v>1E-3</v>
      </c>
      <c r="K22" s="55">
        <f t="shared" si="0"/>
        <v>2.7E-4</v>
      </c>
      <c r="M22" s="55" t="s">
        <v>9</v>
      </c>
      <c r="N22" s="55" t="s">
        <v>9</v>
      </c>
      <c r="O22" s="67" t="s">
        <v>992</v>
      </c>
      <c r="P22" s="89" t="s">
        <v>667</v>
      </c>
      <c r="Q22" s="55" t="s">
        <v>219</v>
      </c>
      <c r="R22" s="55">
        <f t="shared" si="1"/>
        <v>2.7E-4</v>
      </c>
      <c r="V22" s="55" t="s">
        <v>241</v>
      </c>
      <c r="X22" s="53" t="s">
        <v>1091</v>
      </c>
      <c r="Y22" s="57" t="s">
        <v>182</v>
      </c>
      <c r="Z22" s="110" t="s">
        <v>729</v>
      </c>
      <c r="AA22" s="89" t="s">
        <v>221</v>
      </c>
      <c r="AB22" s="89"/>
      <c r="AC22" s="67" t="s">
        <v>730</v>
      </c>
    </row>
    <row r="23" spans="1:29" s="55" customFormat="1">
      <c r="A23" s="55" t="s">
        <v>4</v>
      </c>
      <c r="B23" s="55" t="s">
        <v>1142</v>
      </c>
      <c r="C23" s="55" t="s">
        <v>1339</v>
      </c>
      <c r="D23" s="6" t="s">
        <v>1344</v>
      </c>
      <c r="E23" s="6" t="s">
        <v>54</v>
      </c>
      <c r="F23" s="53" t="s">
        <v>1092</v>
      </c>
      <c r="G23" s="119" t="s">
        <v>44</v>
      </c>
      <c r="H23" s="6">
        <v>0.28000000000000003</v>
      </c>
      <c r="I23" s="95" t="s">
        <v>6</v>
      </c>
      <c r="J23" s="116">
        <v>1E-3</v>
      </c>
      <c r="K23" s="55">
        <f t="shared" si="0"/>
        <v>2.8000000000000003E-4</v>
      </c>
      <c r="M23" s="55" t="s">
        <v>9</v>
      </c>
      <c r="N23" s="55" t="s">
        <v>9</v>
      </c>
      <c r="O23" s="67" t="s">
        <v>992</v>
      </c>
      <c r="P23" s="89" t="s">
        <v>668</v>
      </c>
      <c r="Q23" s="55" t="s">
        <v>219</v>
      </c>
      <c r="R23" s="55">
        <f t="shared" si="1"/>
        <v>2.8000000000000003E-4</v>
      </c>
      <c r="V23" s="55" t="s">
        <v>241</v>
      </c>
      <c r="X23" s="53" t="s">
        <v>1092</v>
      </c>
      <c r="Y23" s="57" t="s">
        <v>182</v>
      </c>
      <c r="Z23" s="110" t="s">
        <v>729</v>
      </c>
      <c r="AA23" s="89" t="s">
        <v>221</v>
      </c>
      <c r="AB23" s="89"/>
      <c r="AC23" s="67" t="s">
        <v>730</v>
      </c>
    </row>
    <row r="24" spans="1:29" s="55" customFormat="1">
      <c r="A24" s="55" t="s">
        <v>4</v>
      </c>
      <c r="B24" s="55" t="s">
        <v>1142</v>
      </c>
      <c r="C24" s="55" t="s">
        <v>1339</v>
      </c>
      <c r="D24" s="6" t="s">
        <v>1344</v>
      </c>
      <c r="E24" s="6" t="s">
        <v>55</v>
      </c>
      <c r="F24" s="53" t="s">
        <v>1093</v>
      </c>
      <c r="G24" s="119" t="s">
        <v>45</v>
      </c>
      <c r="H24" s="6">
        <v>0.1</v>
      </c>
      <c r="I24" s="95" t="s">
        <v>6</v>
      </c>
      <c r="J24" s="116">
        <v>1E-3</v>
      </c>
      <c r="K24" s="55">
        <f t="shared" si="0"/>
        <v>1E-4</v>
      </c>
      <c r="M24" s="55" t="s">
        <v>969</v>
      </c>
      <c r="N24" s="55" t="s">
        <v>995</v>
      </c>
      <c r="O24" s="117" t="s">
        <v>1004</v>
      </c>
      <c r="P24" s="89" t="s">
        <v>669</v>
      </c>
      <c r="Q24" s="55" t="s">
        <v>219</v>
      </c>
      <c r="R24" s="55">
        <f t="shared" si="1"/>
        <v>1E-4</v>
      </c>
      <c r="V24" s="55" t="s">
        <v>241</v>
      </c>
      <c r="X24" s="53" t="s">
        <v>1093</v>
      </c>
      <c r="Y24" s="57" t="s">
        <v>182</v>
      </c>
      <c r="Z24" s="110" t="s">
        <v>736</v>
      </c>
      <c r="AA24" s="89" t="s">
        <v>221</v>
      </c>
      <c r="AB24" s="89"/>
      <c r="AC24" s="130" t="s">
        <v>761</v>
      </c>
    </row>
    <row r="25" spans="1:29" s="55" customFormat="1">
      <c r="A25" s="55" t="s">
        <v>4</v>
      </c>
      <c r="B25" s="55" t="s">
        <v>1142</v>
      </c>
      <c r="C25" s="55" t="s">
        <v>1339</v>
      </c>
      <c r="D25" s="6" t="s">
        <v>1344</v>
      </c>
      <c r="E25" s="6" t="s">
        <v>56</v>
      </c>
      <c r="F25" s="53" t="s">
        <v>1094</v>
      </c>
      <c r="G25" s="119" t="s">
        <v>46</v>
      </c>
      <c r="H25" s="6">
        <v>0.13</v>
      </c>
      <c r="I25" s="95" t="s">
        <v>6</v>
      </c>
      <c r="J25" s="116">
        <v>1E-3</v>
      </c>
      <c r="K25" s="55">
        <f t="shared" si="0"/>
        <v>1.3000000000000002E-4</v>
      </c>
      <c r="M25" s="55" t="s">
        <v>9</v>
      </c>
      <c r="N25" s="55" t="s">
        <v>9</v>
      </c>
      <c r="O25" s="67" t="s">
        <v>992</v>
      </c>
      <c r="P25" s="89" t="s">
        <v>670</v>
      </c>
      <c r="Q25" s="55" t="s">
        <v>219</v>
      </c>
      <c r="R25" s="55">
        <f t="shared" si="1"/>
        <v>1.3000000000000002E-4</v>
      </c>
      <c r="V25" s="55" t="s">
        <v>241</v>
      </c>
      <c r="X25" s="53" t="s">
        <v>1094</v>
      </c>
      <c r="Y25" s="57" t="s">
        <v>182</v>
      </c>
      <c r="Z25" s="110" t="s">
        <v>729</v>
      </c>
      <c r="AA25" s="89" t="s">
        <v>221</v>
      </c>
      <c r="AB25" s="108"/>
      <c r="AC25" s="67" t="s">
        <v>730</v>
      </c>
    </row>
    <row r="26" spans="1:29" s="55" customFormat="1">
      <c r="A26" s="55" t="s">
        <v>4</v>
      </c>
      <c r="B26" s="55" t="s">
        <v>1142</v>
      </c>
      <c r="C26" s="55" t="s">
        <v>1339</v>
      </c>
      <c r="D26" s="6" t="s">
        <v>1344</v>
      </c>
      <c r="E26" s="6" t="s">
        <v>57</v>
      </c>
      <c r="F26" s="53" t="s">
        <v>1095</v>
      </c>
      <c r="G26" s="119" t="s">
        <v>47</v>
      </c>
      <c r="H26" s="6">
        <v>4.4999999999999998E-2</v>
      </c>
      <c r="I26" s="95" t="s">
        <v>6</v>
      </c>
      <c r="J26" s="116">
        <v>1E-3</v>
      </c>
      <c r="K26" s="55">
        <f t="shared" si="0"/>
        <v>4.4999999999999996E-5</v>
      </c>
      <c r="O26" s="117" t="s">
        <v>113</v>
      </c>
      <c r="P26" s="89" t="s">
        <v>671</v>
      </c>
      <c r="Q26" s="55" t="s">
        <v>219</v>
      </c>
      <c r="R26" s="55">
        <f t="shared" si="1"/>
        <v>4.4999999999999996E-5</v>
      </c>
      <c r="V26" s="55" t="s">
        <v>241</v>
      </c>
      <c r="X26" s="53" t="s">
        <v>1095</v>
      </c>
      <c r="Y26" s="57" t="s">
        <v>182</v>
      </c>
      <c r="Z26" s="110" t="s">
        <v>472</v>
      </c>
      <c r="AA26" s="89" t="s">
        <v>221</v>
      </c>
      <c r="AB26" s="108"/>
      <c r="AC26" s="70"/>
    </row>
    <row r="27" spans="1:29" s="55" customFormat="1">
      <c r="A27" s="55" t="s">
        <v>4</v>
      </c>
      <c r="B27" s="55" t="s">
        <v>1142</v>
      </c>
      <c r="C27" s="55" t="s">
        <v>1339</v>
      </c>
      <c r="D27" s="6" t="s">
        <v>1344</v>
      </c>
      <c r="E27" s="6" t="s">
        <v>58</v>
      </c>
      <c r="F27" s="53" t="s">
        <v>1096</v>
      </c>
      <c r="G27" s="119" t="s">
        <v>48</v>
      </c>
      <c r="H27" s="6">
        <v>0.32</v>
      </c>
      <c r="I27" s="95" t="s">
        <v>6</v>
      </c>
      <c r="J27" s="116">
        <v>1E-3</v>
      </c>
      <c r="K27" s="55">
        <f t="shared" si="0"/>
        <v>3.2000000000000003E-4</v>
      </c>
      <c r="M27" s="55" t="s">
        <v>969</v>
      </c>
      <c r="N27" s="55" t="s">
        <v>996</v>
      </c>
      <c r="O27" s="117" t="s">
        <v>997</v>
      </c>
      <c r="P27" s="89" t="s">
        <v>672</v>
      </c>
      <c r="Q27" s="55" t="s">
        <v>219</v>
      </c>
      <c r="R27" s="55">
        <f t="shared" si="1"/>
        <v>3.2000000000000003E-4</v>
      </c>
      <c r="T27" s="57"/>
      <c r="V27" s="55" t="s">
        <v>241</v>
      </c>
      <c r="X27" s="53" t="s">
        <v>1096</v>
      </c>
      <c r="Y27" s="57" t="s">
        <v>182</v>
      </c>
      <c r="Z27" s="110" t="s">
        <v>471</v>
      </c>
      <c r="AA27" s="89" t="s">
        <v>221</v>
      </c>
      <c r="AB27" s="108"/>
      <c r="AC27" s="70" t="s">
        <v>776</v>
      </c>
    </row>
    <row r="28" spans="1:29" s="55" customFormat="1">
      <c r="A28" s="55" t="s">
        <v>4</v>
      </c>
      <c r="B28" s="55" t="s">
        <v>1142</v>
      </c>
      <c r="C28" s="55" t="s">
        <v>1331</v>
      </c>
      <c r="D28" s="55" t="s">
        <v>1343</v>
      </c>
      <c r="E28" s="6" t="s">
        <v>61</v>
      </c>
      <c r="F28" s="53" t="s">
        <v>1097</v>
      </c>
      <c r="G28" s="119" t="s">
        <v>62</v>
      </c>
      <c r="H28" s="6">
        <v>1.1499999999999999</v>
      </c>
      <c r="I28" s="95" t="s">
        <v>6</v>
      </c>
      <c r="J28" s="116">
        <v>1E-3</v>
      </c>
      <c r="K28" s="55">
        <f t="shared" si="0"/>
        <v>1.15E-3</v>
      </c>
      <c r="M28" s="55" t="s">
        <v>969</v>
      </c>
      <c r="N28" s="55" t="s">
        <v>996</v>
      </c>
      <c r="O28" s="117" t="s">
        <v>997</v>
      </c>
      <c r="P28" s="89" t="s">
        <v>673</v>
      </c>
      <c r="Q28" s="55" t="s">
        <v>219</v>
      </c>
      <c r="R28" s="55">
        <f t="shared" si="1"/>
        <v>1.15E-3</v>
      </c>
      <c r="T28" s="57"/>
      <c r="V28" s="55" t="s">
        <v>241</v>
      </c>
      <c r="X28" s="53" t="s">
        <v>1097</v>
      </c>
      <c r="Y28" s="57" t="s">
        <v>182</v>
      </c>
      <c r="Z28" s="110" t="s">
        <v>471</v>
      </c>
      <c r="AA28" s="89" t="s">
        <v>221</v>
      </c>
      <c r="AB28" s="108"/>
      <c r="AC28" s="70"/>
    </row>
    <row r="29" spans="1:29" s="55" customFormat="1">
      <c r="A29" s="55" t="s">
        <v>4</v>
      </c>
      <c r="B29" s="55" t="s">
        <v>1142</v>
      </c>
      <c r="C29" s="55" t="s">
        <v>1331</v>
      </c>
      <c r="D29" s="55" t="s">
        <v>1343</v>
      </c>
      <c r="E29" s="6" t="s">
        <v>63</v>
      </c>
      <c r="F29" s="53" t="s">
        <v>1098</v>
      </c>
      <c r="G29" s="119" t="s">
        <v>64</v>
      </c>
      <c r="H29" s="6">
        <v>0.15</v>
      </c>
      <c r="I29" s="95" t="s">
        <v>6</v>
      </c>
      <c r="J29" s="116">
        <v>0</v>
      </c>
      <c r="K29" s="137">
        <f t="shared" si="0"/>
        <v>0</v>
      </c>
      <c r="M29" s="137"/>
      <c r="N29" s="137"/>
      <c r="O29" s="136" t="s">
        <v>905</v>
      </c>
      <c r="P29" s="89" t="s">
        <v>674</v>
      </c>
      <c r="Q29" s="55" t="s">
        <v>219</v>
      </c>
      <c r="R29" s="55">
        <f t="shared" si="1"/>
        <v>0</v>
      </c>
      <c r="V29" s="55" t="s">
        <v>241</v>
      </c>
      <c r="X29" s="53" t="s">
        <v>1098</v>
      </c>
      <c r="Y29" s="138" t="s">
        <v>904</v>
      </c>
      <c r="Z29" s="111"/>
      <c r="AA29" s="89" t="s">
        <v>221</v>
      </c>
      <c r="AB29" s="89"/>
      <c r="AC29" s="70"/>
    </row>
    <row r="30" spans="1:29" s="55" customFormat="1">
      <c r="A30" s="55" t="s">
        <v>4</v>
      </c>
      <c r="B30" s="55" t="s">
        <v>1142</v>
      </c>
      <c r="C30" s="55" t="s">
        <v>1331</v>
      </c>
      <c r="D30" s="55" t="s">
        <v>1343</v>
      </c>
      <c r="E30" s="6" t="s">
        <v>71</v>
      </c>
      <c r="F30" s="53" t="s">
        <v>1099</v>
      </c>
      <c r="G30" s="119" t="s">
        <v>65</v>
      </c>
      <c r="H30" s="6">
        <v>0.08</v>
      </c>
      <c r="I30" s="95" t="s">
        <v>6</v>
      </c>
      <c r="J30" s="116">
        <v>0</v>
      </c>
      <c r="K30" s="137">
        <f t="shared" si="0"/>
        <v>0</v>
      </c>
      <c r="M30" s="137"/>
      <c r="N30" s="137"/>
      <c r="O30" s="136" t="s">
        <v>905</v>
      </c>
      <c r="P30" s="89" t="s">
        <v>675</v>
      </c>
      <c r="Q30" s="55" t="s">
        <v>219</v>
      </c>
      <c r="R30" s="55">
        <f t="shared" si="1"/>
        <v>0</v>
      </c>
      <c r="V30" s="55" t="s">
        <v>241</v>
      </c>
      <c r="X30" s="53" t="s">
        <v>1099</v>
      </c>
      <c r="Y30" s="138" t="s">
        <v>904</v>
      </c>
      <c r="Z30" s="111"/>
      <c r="AA30" s="89" t="s">
        <v>221</v>
      </c>
      <c r="AB30" s="89"/>
      <c r="AC30" s="70"/>
    </row>
    <row r="31" spans="1:29" s="55" customFormat="1">
      <c r="A31" s="55" t="s">
        <v>4</v>
      </c>
      <c r="B31" s="55" t="s">
        <v>1142</v>
      </c>
      <c r="C31" s="55" t="s">
        <v>1331</v>
      </c>
      <c r="D31" s="55" t="s">
        <v>1343</v>
      </c>
      <c r="E31" s="6" t="s">
        <v>72</v>
      </c>
      <c r="F31" s="53" t="s">
        <v>1100</v>
      </c>
      <c r="G31" s="119" t="s">
        <v>66</v>
      </c>
      <c r="H31" s="6">
        <v>0.22</v>
      </c>
      <c r="I31" s="95" t="s">
        <v>6</v>
      </c>
      <c r="J31" s="116">
        <v>0</v>
      </c>
      <c r="K31" s="137">
        <f t="shared" si="0"/>
        <v>0</v>
      </c>
      <c r="M31" s="137"/>
      <c r="N31" s="137"/>
      <c r="O31" s="136" t="s">
        <v>905</v>
      </c>
      <c r="P31" s="89" t="s">
        <v>676</v>
      </c>
      <c r="Q31" s="55" t="s">
        <v>219</v>
      </c>
      <c r="R31" s="55">
        <f t="shared" si="1"/>
        <v>0</v>
      </c>
      <c r="V31" s="55" t="s">
        <v>241</v>
      </c>
      <c r="X31" s="53" t="s">
        <v>1100</v>
      </c>
      <c r="Y31" s="138" t="s">
        <v>904</v>
      </c>
      <c r="Z31" s="111"/>
      <c r="AA31" s="89" t="s">
        <v>221</v>
      </c>
      <c r="AB31" s="89"/>
      <c r="AC31" s="70"/>
    </row>
    <row r="32" spans="1:29" s="55" customFormat="1">
      <c r="A32" s="55" t="s">
        <v>4</v>
      </c>
      <c r="B32" s="55" t="s">
        <v>1142</v>
      </c>
      <c r="C32" s="55" t="s">
        <v>1331</v>
      </c>
      <c r="D32" s="55" t="s">
        <v>1343</v>
      </c>
      <c r="E32" s="6" t="s">
        <v>73</v>
      </c>
      <c r="F32" s="53" t="s">
        <v>1101</v>
      </c>
      <c r="G32" s="119" t="s">
        <v>67</v>
      </c>
      <c r="H32" s="6">
        <v>1.45</v>
      </c>
      <c r="I32" s="95" t="s">
        <v>6</v>
      </c>
      <c r="J32" s="116">
        <v>1E-3</v>
      </c>
      <c r="K32" s="55">
        <f t="shared" si="0"/>
        <v>1.4499999999999999E-3</v>
      </c>
      <c r="M32" s="55" t="s">
        <v>969</v>
      </c>
      <c r="N32" s="55" t="s">
        <v>999</v>
      </c>
      <c r="O32" s="117" t="s">
        <v>998</v>
      </c>
      <c r="P32" s="89" t="s">
        <v>677</v>
      </c>
      <c r="Q32" s="55" t="s">
        <v>219</v>
      </c>
      <c r="R32" s="55">
        <f t="shared" si="1"/>
        <v>1.4499999999999999E-3</v>
      </c>
      <c r="V32" s="55" t="s">
        <v>241</v>
      </c>
      <c r="X32" s="53" t="s">
        <v>1101</v>
      </c>
      <c r="Y32" s="57" t="s">
        <v>182</v>
      </c>
      <c r="Z32" s="110" t="s">
        <v>729</v>
      </c>
      <c r="AA32" s="89" t="s">
        <v>221</v>
      </c>
      <c r="AB32" s="89"/>
      <c r="AC32" s="70"/>
    </row>
    <row r="33" spans="1:29" s="55" customFormat="1">
      <c r="A33" s="55" t="s">
        <v>4</v>
      </c>
      <c r="B33" s="55" t="s">
        <v>1142</v>
      </c>
      <c r="C33" s="55" t="s">
        <v>1331</v>
      </c>
      <c r="D33" s="55" t="s">
        <v>1343</v>
      </c>
      <c r="E33" s="6" t="s">
        <v>74</v>
      </c>
      <c r="F33" s="53" t="s">
        <v>1102</v>
      </c>
      <c r="G33" s="119" t="s">
        <v>68</v>
      </c>
      <c r="H33" s="6">
        <v>0.02</v>
      </c>
      <c r="I33" s="95" t="s">
        <v>6</v>
      </c>
      <c r="J33" s="116">
        <v>0</v>
      </c>
      <c r="K33" s="137">
        <f t="shared" si="0"/>
        <v>0</v>
      </c>
      <c r="M33" s="137"/>
      <c r="N33" s="137"/>
      <c r="O33" s="136" t="s">
        <v>905</v>
      </c>
      <c r="P33" s="89" t="s">
        <v>678</v>
      </c>
      <c r="Q33" s="55" t="s">
        <v>219</v>
      </c>
      <c r="R33" s="55">
        <f t="shared" si="1"/>
        <v>0</v>
      </c>
      <c r="V33" s="55" t="s">
        <v>241</v>
      </c>
      <c r="X33" s="53" t="s">
        <v>1102</v>
      </c>
      <c r="Y33" s="138" t="s">
        <v>904</v>
      </c>
      <c r="Z33" s="111"/>
      <c r="AA33" s="89" t="s">
        <v>221</v>
      </c>
      <c r="AB33" s="89"/>
      <c r="AC33" s="70"/>
    </row>
    <row r="34" spans="1:29" s="55" customFormat="1">
      <c r="A34" s="55" t="s">
        <v>4</v>
      </c>
      <c r="B34" s="55" t="s">
        <v>1142</v>
      </c>
      <c r="C34" s="55" t="s">
        <v>1331</v>
      </c>
      <c r="D34" s="55" t="s">
        <v>1343</v>
      </c>
      <c r="E34" s="6" t="s">
        <v>889</v>
      </c>
      <c r="F34" s="53" t="s">
        <v>1065</v>
      </c>
      <c r="G34" s="119" t="s">
        <v>69</v>
      </c>
      <c r="H34" s="6">
        <v>1</v>
      </c>
      <c r="I34" s="95" t="s">
        <v>111</v>
      </c>
      <c r="J34" s="116">
        <v>1</v>
      </c>
      <c r="K34" s="55">
        <f t="shared" si="0"/>
        <v>1</v>
      </c>
      <c r="O34" s="117" t="s">
        <v>903</v>
      </c>
      <c r="P34" s="89" t="s">
        <v>679</v>
      </c>
      <c r="Q34" s="55" t="s">
        <v>219</v>
      </c>
      <c r="R34" s="55">
        <f t="shared" si="1"/>
        <v>1</v>
      </c>
      <c r="V34" s="55" t="s">
        <v>241</v>
      </c>
      <c r="X34" s="53" t="s">
        <v>1065</v>
      </c>
      <c r="Y34" s="57" t="s">
        <v>182</v>
      </c>
      <c r="Z34" s="111" t="s">
        <v>890</v>
      </c>
      <c r="AA34" s="89" t="s">
        <v>221</v>
      </c>
      <c r="AB34" s="89"/>
      <c r="AC34" s="70"/>
    </row>
    <row r="35" spans="1:29" s="55" customFormat="1">
      <c r="A35" s="55" t="s">
        <v>4</v>
      </c>
      <c r="B35" s="55" t="s">
        <v>1142</v>
      </c>
      <c r="C35" s="55" t="s">
        <v>1331</v>
      </c>
      <c r="D35" s="55" t="s">
        <v>1343</v>
      </c>
      <c r="E35" s="6" t="s">
        <v>75</v>
      </c>
      <c r="F35" s="53" t="s">
        <v>1103</v>
      </c>
      <c r="G35" s="119" t="s">
        <v>70</v>
      </c>
      <c r="H35" s="6">
        <v>4.92</v>
      </c>
      <c r="I35" s="95" t="s">
        <v>6</v>
      </c>
      <c r="J35" s="116">
        <v>1E-3</v>
      </c>
      <c r="K35" s="55">
        <f t="shared" si="0"/>
        <v>4.9199999999999999E-3</v>
      </c>
      <c r="O35" s="117" t="s">
        <v>113</v>
      </c>
      <c r="P35" s="89" t="s">
        <v>680</v>
      </c>
      <c r="Q35" s="55" t="s">
        <v>219</v>
      </c>
      <c r="R35" s="55">
        <f t="shared" si="1"/>
        <v>4.9199999999999999E-3</v>
      </c>
      <c r="V35" s="55" t="s">
        <v>241</v>
      </c>
      <c r="X35" s="53" t="s">
        <v>1103</v>
      </c>
      <c r="Y35" s="45" t="s">
        <v>888</v>
      </c>
      <c r="Z35" s="111"/>
      <c r="AA35" s="89" t="s">
        <v>221</v>
      </c>
      <c r="AB35" s="89"/>
      <c r="AC35" s="70"/>
    </row>
    <row r="36" spans="1:29" s="55" customFormat="1">
      <c r="A36" s="55" t="s">
        <v>4</v>
      </c>
      <c r="B36" s="55" t="s">
        <v>1142</v>
      </c>
      <c r="C36" s="55" t="s">
        <v>76</v>
      </c>
      <c r="D36" s="55" t="s">
        <v>1343</v>
      </c>
      <c r="E36" s="60" t="s">
        <v>899</v>
      </c>
      <c r="F36" s="53" t="s">
        <v>1104</v>
      </c>
      <c r="G36" s="120"/>
      <c r="H36" s="60">
        <v>1.28</v>
      </c>
      <c r="I36" s="95" t="s">
        <v>401</v>
      </c>
      <c r="J36" s="89">
        <v>1</v>
      </c>
      <c r="K36" s="55">
        <f t="shared" si="0"/>
        <v>1.28</v>
      </c>
      <c r="O36" s="67" t="s">
        <v>901</v>
      </c>
      <c r="P36" s="89" t="s">
        <v>681</v>
      </c>
      <c r="Q36" s="55" t="s">
        <v>219</v>
      </c>
      <c r="R36" s="57">
        <f xml:space="preserve"> K36</f>
        <v>1.28</v>
      </c>
      <c r="S36" s="55">
        <f xml:space="preserve"> R36/2</f>
        <v>0.64</v>
      </c>
      <c r="T36" s="57">
        <f>K36*2</f>
        <v>2.56</v>
      </c>
      <c r="V36" s="55" t="s">
        <v>419</v>
      </c>
      <c r="X36" s="53" t="s">
        <v>1104</v>
      </c>
      <c r="Y36" s="45" t="s">
        <v>408</v>
      </c>
      <c r="Z36" s="111"/>
      <c r="AA36" s="89" t="s">
        <v>221</v>
      </c>
      <c r="AB36" s="89"/>
      <c r="AC36" s="70" t="s">
        <v>902</v>
      </c>
    </row>
    <row r="37" spans="1:29" s="55" customFormat="1">
      <c r="A37" s="55" t="s">
        <v>4</v>
      </c>
      <c r="B37" s="55" t="s">
        <v>1142</v>
      </c>
      <c r="C37" s="55" t="s">
        <v>76</v>
      </c>
      <c r="D37" s="55" t="s">
        <v>1343</v>
      </c>
      <c r="E37" s="6" t="s">
        <v>78</v>
      </c>
      <c r="F37" s="53" t="s">
        <v>1105</v>
      </c>
      <c r="G37" s="119" t="s">
        <v>77</v>
      </c>
      <c r="H37" s="6">
        <v>3.08</v>
      </c>
      <c r="I37" s="95" t="s">
        <v>6</v>
      </c>
      <c r="J37" s="116">
        <v>2E-3</v>
      </c>
      <c r="K37" s="55">
        <f xml:space="preserve"> H37*J37</f>
        <v>6.1600000000000005E-3</v>
      </c>
      <c r="O37" s="117" t="s">
        <v>913</v>
      </c>
      <c r="P37" s="89" t="s">
        <v>682</v>
      </c>
      <c r="Q37" s="55" t="s">
        <v>219</v>
      </c>
      <c r="R37" s="55">
        <f t="shared" si="1"/>
        <v>6.1600000000000005E-3</v>
      </c>
      <c r="T37" s="57"/>
      <c r="V37" s="55" t="s">
        <v>241</v>
      </c>
      <c r="X37" s="53" t="s">
        <v>1105</v>
      </c>
      <c r="Y37" s="127" t="s">
        <v>906</v>
      </c>
      <c r="Z37" s="111"/>
      <c r="AA37" s="89" t="s">
        <v>224</v>
      </c>
      <c r="AB37" s="89" t="s">
        <v>907</v>
      </c>
      <c r="AC37" s="70" t="s">
        <v>912</v>
      </c>
    </row>
    <row r="38" spans="1:29" s="55" customFormat="1">
      <c r="A38" s="55" t="s">
        <v>4</v>
      </c>
      <c r="B38" s="55" t="s">
        <v>1145</v>
      </c>
      <c r="C38" s="55" t="s">
        <v>1332</v>
      </c>
      <c r="D38" s="6" t="s">
        <v>1344</v>
      </c>
      <c r="E38" s="6" t="s">
        <v>79</v>
      </c>
      <c r="F38" s="53" t="s">
        <v>1106</v>
      </c>
      <c r="G38" s="119" t="s">
        <v>82</v>
      </c>
      <c r="H38" s="6">
        <v>0.75800000000000001</v>
      </c>
      <c r="I38" s="95" t="s">
        <v>6</v>
      </c>
      <c r="J38" s="116">
        <v>1E-3</v>
      </c>
      <c r="K38" s="55">
        <f xml:space="preserve"> H38*J38</f>
        <v>7.5799999999999999E-4</v>
      </c>
      <c r="L38" s="100"/>
      <c r="M38" s="100" t="s">
        <v>9</v>
      </c>
      <c r="N38" s="100" t="s">
        <v>9</v>
      </c>
      <c r="O38" s="117" t="s">
        <v>1000</v>
      </c>
      <c r="P38" s="89" t="s">
        <v>683</v>
      </c>
      <c r="Q38" s="55" t="s">
        <v>219</v>
      </c>
      <c r="R38" s="55">
        <f t="shared" si="1"/>
        <v>7.5799999999999999E-4</v>
      </c>
      <c r="V38" s="55" t="s">
        <v>241</v>
      </c>
      <c r="X38" s="53" t="s">
        <v>1106</v>
      </c>
      <c r="Y38" s="57" t="s">
        <v>182</v>
      </c>
      <c r="Z38" s="111" t="s">
        <v>786</v>
      </c>
      <c r="AA38" s="105" t="s">
        <v>221</v>
      </c>
      <c r="AB38" s="89"/>
      <c r="AC38" s="70" t="s">
        <v>785</v>
      </c>
    </row>
    <row r="39" spans="1:29" s="55" customFormat="1">
      <c r="A39" s="55" t="s">
        <v>4</v>
      </c>
      <c r="B39" s="55" t="s">
        <v>1145</v>
      </c>
      <c r="C39" s="55" t="s">
        <v>1338</v>
      </c>
      <c r="D39" s="6" t="s">
        <v>1438</v>
      </c>
      <c r="E39" s="6" t="s">
        <v>80</v>
      </c>
      <c r="F39" s="53" t="s">
        <v>1107</v>
      </c>
      <c r="G39" s="119" t="s">
        <v>83</v>
      </c>
      <c r="H39" s="6">
        <v>0</v>
      </c>
      <c r="I39" s="95" t="s">
        <v>6</v>
      </c>
      <c r="J39" s="116">
        <v>1E-3</v>
      </c>
      <c r="K39" s="55">
        <f t="shared" si="0"/>
        <v>0</v>
      </c>
      <c r="L39" s="100"/>
      <c r="M39" s="100" t="s">
        <v>975</v>
      </c>
      <c r="N39" s="100" t="s">
        <v>975</v>
      </c>
      <c r="O39" s="117" t="s">
        <v>1330</v>
      </c>
      <c r="P39" s="89" t="s">
        <v>684</v>
      </c>
      <c r="Q39" s="55" t="s">
        <v>219</v>
      </c>
      <c r="R39" s="55">
        <f t="shared" si="1"/>
        <v>0</v>
      </c>
      <c r="V39" s="55" t="s">
        <v>241</v>
      </c>
      <c r="X39" s="53" t="s">
        <v>1107</v>
      </c>
      <c r="Y39" s="57" t="s">
        <v>182</v>
      </c>
      <c r="Z39" s="111" t="s">
        <v>795</v>
      </c>
      <c r="AA39" s="105" t="s">
        <v>221</v>
      </c>
      <c r="AB39" s="89"/>
      <c r="AC39" s="70" t="s">
        <v>796</v>
      </c>
    </row>
    <row r="40" spans="1:29" s="100" customFormat="1">
      <c r="A40" s="55" t="s">
        <v>4</v>
      </c>
      <c r="B40" s="55" t="s">
        <v>1145</v>
      </c>
      <c r="C40" s="55" t="s">
        <v>1332</v>
      </c>
      <c r="D40" s="6" t="s">
        <v>1344</v>
      </c>
      <c r="E40" s="6" t="s">
        <v>81</v>
      </c>
      <c r="F40" s="53" t="s">
        <v>1108</v>
      </c>
      <c r="G40" s="119" t="s">
        <v>84</v>
      </c>
      <c r="H40" s="6">
        <v>2.7</v>
      </c>
      <c r="I40" s="95" t="s">
        <v>6</v>
      </c>
      <c r="J40" s="116">
        <v>1E-3</v>
      </c>
      <c r="K40" s="55">
        <f t="shared" si="0"/>
        <v>2.7000000000000001E-3</v>
      </c>
      <c r="N40" s="100" t="s">
        <v>1002</v>
      </c>
      <c r="O40" s="117" t="s">
        <v>1003</v>
      </c>
      <c r="P40" s="89" t="s">
        <v>685</v>
      </c>
      <c r="Q40" s="55" t="s">
        <v>219</v>
      </c>
      <c r="R40" s="55">
        <f t="shared" si="1"/>
        <v>2.7000000000000001E-3</v>
      </c>
      <c r="T40" s="104"/>
      <c r="U40" s="104"/>
      <c r="V40" s="55" t="s">
        <v>241</v>
      </c>
      <c r="W40" s="104"/>
      <c r="X40" s="53" t="s">
        <v>1108</v>
      </c>
      <c r="Y40" s="23" t="s">
        <v>1005</v>
      </c>
      <c r="Z40" s="113"/>
      <c r="AA40" s="105" t="s">
        <v>222</v>
      </c>
      <c r="AB40" s="105"/>
      <c r="AC40" s="132" t="s">
        <v>718</v>
      </c>
    </row>
    <row r="41" spans="1:29" s="55" customFormat="1">
      <c r="A41" s="55" t="s">
        <v>4</v>
      </c>
      <c r="B41" s="55" t="s">
        <v>1146</v>
      </c>
      <c r="C41" s="55" t="s">
        <v>1332</v>
      </c>
      <c r="D41" s="6" t="s">
        <v>1344</v>
      </c>
      <c r="E41" s="6" t="s">
        <v>90</v>
      </c>
      <c r="F41" s="53" t="s">
        <v>1109</v>
      </c>
      <c r="G41" s="119" t="s">
        <v>87</v>
      </c>
      <c r="H41" s="6">
        <v>37</v>
      </c>
      <c r="I41" s="95" t="s">
        <v>6</v>
      </c>
      <c r="J41" s="116">
        <v>1E-3</v>
      </c>
      <c r="K41" s="55">
        <f t="shared" si="0"/>
        <v>3.6999999999999998E-2</v>
      </c>
      <c r="O41" s="117" t="s">
        <v>113</v>
      </c>
      <c r="P41" s="89" t="s">
        <v>686</v>
      </c>
      <c r="Q41" s="55" t="s">
        <v>219</v>
      </c>
      <c r="R41" s="55">
        <f t="shared" si="1"/>
        <v>3.6999999999999998E-2</v>
      </c>
      <c r="V41" s="55" t="s">
        <v>241</v>
      </c>
      <c r="X41" s="53" t="s">
        <v>1109</v>
      </c>
      <c r="Y41" s="39" t="s">
        <v>719</v>
      </c>
      <c r="Z41" s="114"/>
      <c r="AA41" s="89" t="s">
        <v>222</v>
      </c>
      <c r="AB41" s="89"/>
      <c r="AC41" s="70"/>
    </row>
    <row r="42" spans="1:29" s="55" customFormat="1">
      <c r="A42" s="55" t="s">
        <v>4</v>
      </c>
      <c r="B42" s="55" t="s">
        <v>1146</v>
      </c>
      <c r="C42" s="55" t="s">
        <v>1332</v>
      </c>
      <c r="D42" s="6" t="s">
        <v>1344</v>
      </c>
      <c r="E42" s="6" t="s">
        <v>88</v>
      </c>
      <c r="F42" s="53" t="s">
        <v>1110</v>
      </c>
      <c r="G42" s="119" t="s">
        <v>89</v>
      </c>
      <c r="H42" s="6">
        <v>42.5</v>
      </c>
      <c r="I42" s="95" t="s">
        <v>6</v>
      </c>
      <c r="J42" s="116">
        <v>1E-3</v>
      </c>
      <c r="K42" s="55">
        <f t="shared" si="0"/>
        <v>4.2500000000000003E-2</v>
      </c>
      <c r="O42" s="117" t="s">
        <v>1192</v>
      </c>
      <c r="P42" s="89" t="s">
        <v>687</v>
      </c>
      <c r="Q42" s="55" t="s">
        <v>219</v>
      </c>
      <c r="R42" s="55">
        <f t="shared" si="1"/>
        <v>4.2500000000000003E-2</v>
      </c>
      <c r="V42" s="55" t="s">
        <v>241</v>
      </c>
      <c r="X42" s="53" t="s">
        <v>1110</v>
      </c>
      <c r="Y42" s="57" t="s">
        <v>237</v>
      </c>
      <c r="Z42" s="114"/>
      <c r="AA42" s="89" t="s">
        <v>222</v>
      </c>
      <c r="AB42" s="89"/>
      <c r="AC42" s="70" t="s">
        <v>777</v>
      </c>
    </row>
    <row r="43" spans="1:29" s="55" customFormat="1">
      <c r="A43" s="55" t="s">
        <v>4</v>
      </c>
      <c r="B43" s="55" t="s">
        <v>1147</v>
      </c>
      <c r="C43" s="55" t="s">
        <v>1340</v>
      </c>
      <c r="D43" s="6" t="s">
        <v>1344</v>
      </c>
      <c r="E43" s="6" t="s">
        <v>91</v>
      </c>
      <c r="F43" s="53" t="s">
        <v>1111</v>
      </c>
      <c r="G43" s="128" t="s">
        <v>94</v>
      </c>
      <c r="H43" s="6">
        <v>88</v>
      </c>
      <c r="I43" s="95" t="s">
        <v>6</v>
      </c>
      <c r="J43" s="116">
        <v>1E-3</v>
      </c>
      <c r="K43" s="55">
        <f t="shared" si="0"/>
        <v>8.7999999999999995E-2</v>
      </c>
      <c r="O43" s="117" t="s">
        <v>113</v>
      </c>
      <c r="P43" s="89" t="s">
        <v>688</v>
      </c>
      <c r="Q43" s="55" t="s">
        <v>219</v>
      </c>
      <c r="R43" s="55">
        <f t="shared" si="1"/>
        <v>8.7999999999999995E-2</v>
      </c>
      <c r="V43" s="55" t="s">
        <v>241</v>
      </c>
      <c r="X43" s="53" t="s">
        <v>1111</v>
      </c>
      <c r="Y43" s="127" t="s">
        <v>233</v>
      </c>
      <c r="Z43" s="114"/>
      <c r="AA43" s="89" t="s">
        <v>221</v>
      </c>
      <c r="AB43" s="89"/>
      <c r="AC43" s="70"/>
    </row>
    <row r="44" spans="1:29" s="55" customFormat="1">
      <c r="A44" s="55" t="s">
        <v>4</v>
      </c>
      <c r="B44" s="55" t="s">
        <v>1147</v>
      </c>
      <c r="C44" s="55" t="s">
        <v>1340</v>
      </c>
      <c r="D44" s="6" t="s">
        <v>1344</v>
      </c>
      <c r="E44" s="6" t="s">
        <v>92</v>
      </c>
      <c r="F44" s="53" t="s">
        <v>1112</v>
      </c>
      <c r="G44" s="128" t="s">
        <v>95</v>
      </c>
      <c r="H44" s="6">
        <v>41</v>
      </c>
      <c r="I44" s="95" t="s">
        <v>6</v>
      </c>
      <c r="J44" s="116">
        <v>1E-3</v>
      </c>
      <c r="K44" s="55">
        <f t="shared" si="0"/>
        <v>4.1000000000000002E-2</v>
      </c>
      <c r="O44" s="117" t="s">
        <v>113</v>
      </c>
      <c r="P44" s="89" t="s">
        <v>689</v>
      </c>
      <c r="Q44" s="55" t="s">
        <v>219</v>
      </c>
      <c r="R44" s="55">
        <f t="shared" si="1"/>
        <v>4.1000000000000002E-2</v>
      </c>
      <c r="V44" s="55" t="s">
        <v>241</v>
      </c>
      <c r="X44" s="53" t="s">
        <v>1112</v>
      </c>
      <c r="Y44" s="127" t="s">
        <v>233</v>
      </c>
      <c r="Z44" s="114"/>
      <c r="AA44" s="89" t="s">
        <v>221</v>
      </c>
      <c r="AB44" s="89"/>
      <c r="AC44" s="70"/>
    </row>
    <row r="45" spans="1:29" s="55" customFormat="1">
      <c r="A45" s="55" t="s">
        <v>4</v>
      </c>
      <c r="B45" s="55" t="s">
        <v>1147</v>
      </c>
      <c r="C45" s="55" t="s">
        <v>1340</v>
      </c>
      <c r="D45" s="6" t="s">
        <v>1344</v>
      </c>
      <c r="E45" s="6" t="s">
        <v>93</v>
      </c>
      <c r="F45" s="53" t="s">
        <v>1113</v>
      </c>
      <c r="G45" s="128" t="s">
        <v>96</v>
      </c>
      <c r="H45" s="6">
        <v>31.6</v>
      </c>
      <c r="I45" s="95" t="s">
        <v>6</v>
      </c>
      <c r="J45" s="116">
        <v>1E-3</v>
      </c>
      <c r="K45" s="55">
        <f t="shared" si="0"/>
        <v>3.1600000000000003E-2</v>
      </c>
      <c r="O45" s="117" t="s">
        <v>113</v>
      </c>
      <c r="P45" s="89" t="s">
        <v>690</v>
      </c>
      <c r="Q45" s="55" t="s">
        <v>219</v>
      </c>
      <c r="R45" s="55">
        <f t="shared" si="1"/>
        <v>3.1600000000000003E-2</v>
      </c>
      <c r="V45" s="55" t="s">
        <v>241</v>
      </c>
      <c r="X45" s="53" t="s">
        <v>1113</v>
      </c>
      <c r="Y45" s="127" t="s">
        <v>233</v>
      </c>
      <c r="Z45" s="110"/>
      <c r="AA45" s="89" t="s">
        <v>221</v>
      </c>
      <c r="AB45" s="89"/>
      <c r="AC45" s="70"/>
    </row>
    <row r="46" spans="1:29" s="55" customFormat="1" ht="16.5">
      <c r="A46" s="55" t="s">
        <v>4</v>
      </c>
      <c r="B46" s="55" t="s">
        <v>1142</v>
      </c>
      <c r="C46" s="55" t="s">
        <v>1331</v>
      </c>
      <c r="D46" s="55" t="s">
        <v>1343</v>
      </c>
      <c r="E46" s="6" t="s">
        <v>97</v>
      </c>
      <c r="F46" s="53" t="s">
        <v>1114</v>
      </c>
      <c r="G46" s="119"/>
      <c r="H46" s="6">
        <v>1.6000000000000001E-3</v>
      </c>
      <c r="I46" s="95" t="s">
        <v>6</v>
      </c>
      <c r="J46" s="116">
        <v>4.7E-2</v>
      </c>
      <c r="K46" s="55">
        <f t="shared" si="0"/>
        <v>7.5199999999999998E-5</v>
      </c>
      <c r="O46" s="117" t="s">
        <v>577</v>
      </c>
      <c r="P46" s="89" t="s">
        <v>691</v>
      </c>
      <c r="Q46" s="55" t="s">
        <v>219</v>
      </c>
      <c r="R46" s="55">
        <f t="shared" si="1"/>
        <v>7.5199999999999998E-5</v>
      </c>
      <c r="S46" s="57">
        <f xml:space="preserve"> R46/2</f>
        <v>3.7599999999999999E-5</v>
      </c>
      <c r="T46" s="57">
        <f xml:space="preserve"> R46*2</f>
        <v>1.504E-4</v>
      </c>
      <c r="V46" s="55" t="s">
        <v>218</v>
      </c>
      <c r="X46" s="53" t="s">
        <v>1114</v>
      </c>
      <c r="Y46" s="15" t="s">
        <v>1006</v>
      </c>
      <c r="Z46" s="110"/>
      <c r="AA46" s="89" t="s">
        <v>221</v>
      </c>
      <c r="AB46" s="89"/>
      <c r="AC46" s="70"/>
    </row>
    <row r="47" spans="1:29" s="55" customFormat="1" ht="16.5">
      <c r="A47" s="55" t="s">
        <v>4</v>
      </c>
      <c r="B47" s="55" t="s">
        <v>1142</v>
      </c>
      <c r="C47" s="55" t="s">
        <v>1331</v>
      </c>
      <c r="D47" s="55" t="s">
        <v>1343</v>
      </c>
      <c r="E47" s="6" t="s">
        <v>98</v>
      </c>
      <c r="F47" s="53" t="s">
        <v>1115</v>
      </c>
      <c r="G47" s="119"/>
      <c r="H47" s="6">
        <v>8.0999999999999996E-3</v>
      </c>
      <c r="I47" s="95" t="s">
        <v>6</v>
      </c>
      <c r="J47" s="116">
        <v>1E-3</v>
      </c>
      <c r="K47" s="55">
        <f t="shared" si="0"/>
        <v>8.1000000000000004E-6</v>
      </c>
      <c r="O47" s="117" t="s">
        <v>577</v>
      </c>
      <c r="P47" s="89" t="s">
        <v>692</v>
      </c>
      <c r="Q47" s="55" t="s">
        <v>219</v>
      </c>
      <c r="R47" s="55">
        <f t="shared" si="1"/>
        <v>8.1000000000000004E-6</v>
      </c>
      <c r="S47" s="57">
        <f t="shared" ref="S47:S49" si="2" xml:space="preserve"> R47/2</f>
        <v>4.0500000000000002E-6</v>
      </c>
      <c r="T47" s="57">
        <f t="shared" ref="T47:T49" si="3" xml:space="preserve"> R47*2</f>
        <v>1.6200000000000001E-5</v>
      </c>
      <c r="V47" s="55" t="s">
        <v>218</v>
      </c>
      <c r="X47" s="53" t="s">
        <v>1115</v>
      </c>
      <c r="Y47" s="15" t="s">
        <v>1006</v>
      </c>
      <c r="Z47" s="110"/>
      <c r="AA47" s="89" t="s">
        <v>221</v>
      </c>
      <c r="AB47" s="89"/>
      <c r="AC47" s="70"/>
    </row>
    <row r="48" spans="1:29" s="55" customFormat="1" ht="16.5">
      <c r="A48" s="55" t="s">
        <v>4</v>
      </c>
      <c r="B48" s="55" t="s">
        <v>1142</v>
      </c>
      <c r="C48" s="55" t="s">
        <v>1331</v>
      </c>
      <c r="D48" s="55" t="s">
        <v>1343</v>
      </c>
      <c r="E48" s="6" t="s">
        <v>99</v>
      </c>
      <c r="F48" s="53" t="s">
        <v>1116</v>
      </c>
      <c r="G48" s="119"/>
      <c r="H48" s="6">
        <v>8.0000000000000004E-4</v>
      </c>
      <c r="I48" s="95" t="s">
        <v>6</v>
      </c>
      <c r="J48" s="116">
        <v>2.7E-2</v>
      </c>
      <c r="K48" s="55">
        <f t="shared" si="0"/>
        <v>2.16E-5</v>
      </c>
      <c r="O48" s="117" t="s">
        <v>577</v>
      </c>
      <c r="P48" s="89" t="s">
        <v>693</v>
      </c>
      <c r="Q48" s="55" t="s">
        <v>219</v>
      </c>
      <c r="R48" s="55">
        <f t="shared" si="1"/>
        <v>2.16E-5</v>
      </c>
      <c r="S48" s="57">
        <f t="shared" si="2"/>
        <v>1.08E-5</v>
      </c>
      <c r="T48" s="57">
        <f t="shared" si="3"/>
        <v>4.32E-5</v>
      </c>
      <c r="V48" s="55" t="s">
        <v>218</v>
      </c>
      <c r="X48" s="53" t="s">
        <v>1116</v>
      </c>
      <c r="Y48" s="15" t="s">
        <v>1007</v>
      </c>
      <c r="Z48" s="110"/>
      <c r="AA48" s="89" t="s">
        <v>221</v>
      </c>
      <c r="AB48" s="89"/>
      <c r="AC48" s="74"/>
    </row>
    <row r="49" spans="1:29" s="55" customFormat="1" ht="16.5">
      <c r="A49" s="55" t="s">
        <v>4</v>
      </c>
      <c r="B49" s="55" t="s">
        <v>1142</v>
      </c>
      <c r="C49" s="55" t="s">
        <v>1331</v>
      </c>
      <c r="D49" s="55" t="s">
        <v>1343</v>
      </c>
      <c r="E49" s="6" t="s">
        <v>155</v>
      </c>
      <c r="F49" s="53" t="s">
        <v>1117</v>
      </c>
      <c r="G49" s="119"/>
      <c r="H49" s="6">
        <v>4.0000000000000001E-3</v>
      </c>
      <c r="I49" s="95" t="s">
        <v>6</v>
      </c>
      <c r="J49" s="116">
        <v>1E-3</v>
      </c>
      <c r="K49" s="55">
        <f t="shared" si="0"/>
        <v>3.9999999999999998E-6</v>
      </c>
      <c r="O49" s="117" t="s">
        <v>577</v>
      </c>
      <c r="P49" s="89" t="s">
        <v>694</v>
      </c>
      <c r="Q49" s="55" t="s">
        <v>219</v>
      </c>
      <c r="R49" s="55">
        <f t="shared" si="1"/>
        <v>3.9999999999999998E-6</v>
      </c>
      <c r="S49" s="57">
        <f t="shared" si="2"/>
        <v>1.9999999999999999E-6</v>
      </c>
      <c r="T49" s="57">
        <f t="shared" si="3"/>
        <v>7.9999999999999996E-6</v>
      </c>
      <c r="V49" s="55" t="s">
        <v>218</v>
      </c>
      <c r="X49" s="53" t="s">
        <v>1117</v>
      </c>
      <c r="Y49" s="15" t="s">
        <v>1007</v>
      </c>
      <c r="Z49" s="110"/>
      <c r="AA49" s="89" t="s">
        <v>221</v>
      </c>
      <c r="AB49" s="89"/>
      <c r="AC49" s="74"/>
    </row>
    <row r="50" spans="1:29" s="55" customFormat="1" ht="16.5">
      <c r="A50" s="55" t="s">
        <v>4</v>
      </c>
      <c r="B50" s="55" t="s">
        <v>1142</v>
      </c>
      <c r="C50" s="55" t="s">
        <v>1331</v>
      </c>
      <c r="D50" s="55" t="s">
        <v>1343</v>
      </c>
      <c r="E50" s="6" t="s">
        <v>100</v>
      </c>
      <c r="F50" s="53" t="s">
        <v>1118</v>
      </c>
      <c r="G50" s="119"/>
      <c r="H50" s="6">
        <v>6.4000000000000001E-2</v>
      </c>
      <c r="I50" s="95" t="s">
        <v>6</v>
      </c>
      <c r="J50" s="116">
        <v>1E-3</v>
      </c>
      <c r="K50" s="55">
        <f t="shared" si="0"/>
        <v>6.3999999999999997E-5</v>
      </c>
      <c r="O50" s="117" t="s">
        <v>577</v>
      </c>
      <c r="P50" s="89" t="s">
        <v>695</v>
      </c>
      <c r="Q50" s="55" t="s">
        <v>219</v>
      </c>
      <c r="R50" s="55">
        <f t="shared" si="1"/>
        <v>6.3999999999999997E-5</v>
      </c>
      <c r="S50" s="57">
        <f xml:space="preserve"> R50/2</f>
        <v>3.1999999999999999E-5</v>
      </c>
      <c r="T50" s="57">
        <f xml:space="preserve"> R50*2</f>
        <v>1.2799999999999999E-4</v>
      </c>
      <c r="V50" s="55" t="s">
        <v>218</v>
      </c>
      <c r="X50" s="53" t="s">
        <v>1118</v>
      </c>
      <c r="Y50" s="15" t="s">
        <v>1008</v>
      </c>
      <c r="Z50" s="110"/>
      <c r="AA50" s="89" t="s">
        <v>221</v>
      </c>
      <c r="AB50" s="89"/>
      <c r="AC50" s="70" t="s">
        <v>804</v>
      </c>
    </row>
    <row r="51" spans="1:29" s="55" customFormat="1" ht="17.25" customHeight="1">
      <c r="A51" s="55" t="s">
        <v>4</v>
      </c>
      <c r="B51" s="55" t="s">
        <v>1142</v>
      </c>
      <c r="C51" s="55" t="s">
        <v>1331</v>
      </c>
      <c r="D51" s="55" t="s">
        <v>1343</v>
      </c>
      <c r="E51" s="6" t="s">
        <v>101</v>
      </c>
      <c r="F51" s="53" t="s">
        <v>1119</v>
      </c>
      <c r="G51" s="119"/>
      <c r="H51" s="6">
        <v>1.6000000000000001E-3</v>
      </c>
      <c r="I51" s="95" t="s">
        <v>802</v>
      </c>
      <c r="J51" s="116">
        <v>2E-3</v>
      </c>
      <c r="K51" s="55">
        <f t="shared" si="0"/>
        <v>3.2000000000000003E-6</v>
      </c>
      <c r="L51" s="107"/>
      <c r="M51" s="107"/>
      <c r="N51" s="107"/>
      <c r="O51" s="117" t="s">
        <v>803</v>
      </c>
      <c r="P51" s="89" t="s">
        <v>696</v>
      </c>
      <c r="Q51" s="55" t="s">
        <v>219</v>
      </c>
      <c r="R51" s="55">
        <f t="shared" si="1"/>
        <v>3.2000000000000003E-6</v>
      </c>
      <c r="S51" s="57">
        <f xml:space="preserve"> R51/2</f>
        <v>1.6000000000000001E-6</v>
      </c>
      <c r="T51" s="57">
        <f xml:space="preserve"> R51*2</f>
        <v>6.4000000000000006E-6</v>
      </c>
      <c r="V51" s="55" t="s">
        <v>419</v>
      </c>
      <c r="X51" s="53" t="s">
        <v>1119</v>
      </c>
      <c r="Y51" s="15" t="s">
        <v>1009</v>
      </c>
      <c r="Z51" s="110"/>
      <c r="AA51" s="89" t="s">
        <v>221</v>
      </c>
      <c r="AB51" s="89"/>
      <c r="AC51" s="70" t="s">
        <v>801</v>
      </c>
    </row>
    <row r="52" spans="1:29" s="55" customFormat="1">
      <c r="A52" s="55" t="s">
        <v>4</v>
      </c>
      <c r="B52" s="55" t="s">
        <v>1142</v>
      </c>
      <c r="C52" s="55" t="s">
        <v>1331</v>
      </c>
      <c r="D52" s="55" t="s">
        <v>1343</v>
      </c>
      <c r="E52" s="6" t="s">
        <v>103</v>
      </c>
      <c r="F52" s="53" t="s">
        <v>1120</v>
      </c>
      <c r="G52" s="119"/>
      <c r="H52" s="5">
        <v>4.5135000000000002E-2</v>
      </c>
      <c r="I52" s="95" t="s">
        <v>102</v>
      </c>
      <c r="J52" s="116">
        <v>1E-4</v>
      </c>
      <c r="K52" s="55">
        <f t="shared" si="0"/>
        <v>4.5135000000000001E-6</v>
      </c>
      <c r="O52" s="117" t="s">
        <v>113</v>
      </c>
      <c r="P52" s="89" t="s">
        <v>697</v>
      </c>
      <c r="Q52" s="55" t="s">
        <v>219</v>
      </c>
      <c r="R52" s="55">
        <f t="shared" si="1"/>
        <v>4.5135000000000001E-6</v>
      </c>
      <c r="V52" s="55" t="s">
        <v>241</v>
      </c>
      <c r="X52" s="53" t="s">
        <v>1120</v>
      </c>
      <c r="Y52" s="57" t="s">
        <v>182</v>
      </c>
      <c r="Z52" s="110" t="s">
        <v>805</v>
      </c>
      <c r="AA52" s="89" t="s">
        <v>221</v>
      </c>
      <c r="AB52" s="89"/>
      <c r="AC52" s="70" t="s">
        <v>887</v>
      </c>
    </row>
    <row r="53" spans="1:29" s="55" customFormat="1">
      <c r="A53" s="55" t="s">
        <v>4</v>
      </c>
      <c r="B53" s="55" t="s">
        <v>1142</v>
      </c>
      <c r="C53" s="55" t="s">
        <v>1331</v>
      </c>
      <c r="D53" s="55" t="s">
        <v>1343</v>
      </c>
      <c r="E53" s="6" t="s">
        <v>104</v>
      </c>
      <c r="F53" s="53" t="s">
        <v>1121</v>
      </c>
      <c r="G53" s="119"/>
      <c r="H53" s="5">
        <v>4.5989000000000002E-2</v>
      </c>
      <c r="I53" s="95" t="s">
        <v>102</v>
      </c>
      <c r="J53" s="116">
        <v>1E-4</v>
      </c>
      <c r="K53" s="55">
        <f t="shared" si="0"/>
        <v>4.5989000000000001E-6</v>
      </c>
      <c r="O53" s="117" t="s">
        <v>113</v>
      </c>
      <c r="P53" s="89" t="s">
        <v>698</v>
      </c>
      <c r="Q53" s="55" t="s">
        <v>219</v>
      </c>
      <c r="R53" s="55">
        <f t="shared" si="1"/>
        <v>4.5989000000000001E-6</v>
      </c>
      <c r="V53" s="55" t="s">
        <v>241</v>
      </c>
      <c r="X53" s="53" t="s">
        <v>1121</v>
      </c>
      <c r="Y53" s="57" t="s">
        <v>182</v>
      </c>
      <c r="Z53" s="110" t="s">
        <v>805</v>
      </c>
      <c r="AA53" s="89" t="s">
        <v>221</v>
      </c>
      <c r="AB53" s="89"/>
      <c r="AC53" s="70" t="s">
        <v>887</v>
      </c>
    </row>
    <row r="54" spans="1:29" s="55" customFormat="1">
      <c r="A54" s="55" t="s">
        <v>4</v>
      </c>
      <c r="B54" s="55" t="s">
        <v>1142</v>
      </c>
      <c r="C54" s="55" t="s">
        <v>1331</v>
      </c>
      <c r="D54" s="55" t="s">
        <v>1343</v>
      </c>
      <c r="E54" s="6" t="s">
        <v>105</v>
      </c>
      <c r="F54" s="53" t="s">
        <v>1122</v>
      </c>
      <c r="G54" s="119"/>
      <c r="H54" s="5">
        <v>7.1133000000000002E-2</v>
      </c>
      <c r="I54" s="95" t="s">
        <v>102</v>
      </c>
      <c r="J54" s="116">
        <v>1E-4</v>
      </c>
      <c r="K54" s="55">
        <f t="shared" si="0"/>
        <v>7.1133000000000001E-6</v>
      </c>
      <c r="O54" s="117" t="s">
        <v>113</v>
      </c>
      <c r="P54" s="89" t="s">
        <v>699</v>
      </c>
      <c r="Q54" s="55" t="s">
        <v>219</v>
      </c>
      <c r="R54" s="55">
        <f t="shared" si="1"/>
        <v>7.1133000000000001E-6</v>
      </c>
      <c r="T54" s="57"/>
      <c r="U54" s="57"/>
      <c r="V54" s="55" t="s">
        <v>241</v>
      </c>
      <c r="W54" s="57"/>
      <c r="X54" s="53" t="s">
        <v>1122</v>
      </c>
      <c r="Y54" s="57" t="s">
        <v>182</v>
      </c>
      <c r="Z54" s="110" t="s">
        <v>805</v>
      </c>
      <c r="AA54" s="89" t="s">
        <v>221</v>
      </c>
      <c r="AB54" s="108"/>
      <c r="AC54" s="70" t="s">
        <v>887</v>
      </c>
    </row>
    <row r="55" spans="1:29" s="55" customFormat="1">
      <c r="A55" s="55" t="s">
        <v>4</v>
      </c>
      <c r="B55" s="55" t="s">
        <v>1142</v>
      </c>
      <c r="C55" s="58" t="s">
        <v>106</v>
      </c>
      <c r="D55" s="55" t="s">
        <v>1343</v>
      </c>
      <c r="E55" s="60" t="s">
        <v>570</v>
      </c>
      <c r="F55" s="53" t="s">
        <v>1123</v>
      </c>
      <c r="G55" s="120" t="s">
        <v>107</v>
      </c>
      <c r="H55" s="60">
        <v>12.67</v>
      </c>
      <c r="I55" s="95" t="s">
        <v>436</v>
      </c>
      <c r="J55" s="89">
        <v>9.9999999999999995E-7</v>
      </c>
      <c r="K55" s="55">
        <f t="shared" si="0"/>
        <v>1.2669999999999999E-5</v>
      </c>
      <c r="O55" s="133" t="s">
        <v>114</v>
      </c>
      <c r="P55" s="89" t="s">
        <v>700</v>
      </c>
      <c r="Q55" s="55" t="s">
        <v>219</v>
      </c>
      <c r="R55" s="57">
        <f xml:space="preserve"> K55</f>
        <v>1.2669999999999999E-5</v>
      </c>
      <c r="T55" s="57"/>
      <c r="U55" s="57"/>
      <c r="V55" s="55" t="s">
        <v>241</v>
      </c>
      <c r="W55" s="57"/>
      <c r="X55" s="53" t="s">
        <v>1123</v>
      </c>
      <c r="Y55" s="57" t="s">
        <v>182</v>
      </c>
      <c r="Z55" s="110" t="s">
        <v>574</v>
      </c>
      <c r="AA55" s="108" t="s">
        <v>221</v>
      </c>
      <c r="AB55" s="108"/>
      <c r="AC55" s="70"/>
    </row>
    <row r="56" spans="1:29" s="55" customFormat="1">
      <c r="A56" s="55" t="s">
        <v>4</v>
      </c>
      <c r="B56" s="55" t="s">
        <v>1142</v>
      </c>
      <c r="C56" s="58" t="s">
        <v>106</v>
      </c>
      <c r="D56" s="55" t="s">
        <v>1343</v>
      </c>
      <c r="E56" s="12" t="s">
        <v>571</v>
      </c>
      <c r="F56" s="53" t="s">
        <v>1124</v>
      </c>
      <c r="G56" s="119" t="s">
        <v>107</v>
      </c>
      <c r="H56" s="60">
        <v>1.03E-2</v>
      </c>
      <c r="I56" s="95" t="s">
        <v>6</v>
      </c>
      <c r="J56" s="116">
        <v>1E-3</v>
      </c>
      <c r="K56" s="55">
        <f t="shared" si="0"/>
        <v>1.03E-5</v>
      </c>
      <c r="O56" s="133"/>
      <c r="P56" s="89" t="s">
        <v>701</v>
      </c>
      <c r="Q56" s="55" t="s">
        <v>219</v>
      </c>
      <c r="R56" s="55">
        <f t="shared" si="1"/>
        <v>1.03E-5</v>
      </c>
      <c r="T56" s="57"/>
      <c r="U56" s="57"/>
      <c r="V56" s="55" t="s">
        <v>241</v>
      </c>
      <c r="W56" s="57"/>
      <c r="X56" s="53" t="s">
        <v>1124</v>
      </c>
      <c r="Y56" s="57" t="s">
        <v>182</v>
      </c>
      <c r="Z56" s="110" t="s">
        <v>575</v>
      </c>
      <c r="AA56" s="108" t="s">
        <v>221</v>
      </c>
      <c r="AB56" s="89"/>
      <c r="AC56" s="70"/>
    </row>
    <row r="57" spans="1:29" s="55" customFormat="1">
      <c r="A57" s="55" t="s">
        <v>4</v>
      </c>
      <c r="B57" s="55" t="s">
        <v>1142</v>
      </c>
      <c r="C57" s="58" t="s">
        <v>106</v>
      </c>
      <c r="D57" s="55" t="s">
        <v>1343</v>
      </c>
      <c r="E57" s="60" t="s">
        <v>572</v>
      </c>
      <c r="F57" s="53" t="s">
        <v>1125</v>
      </c>
      <c r="G57" s="119" t="s">
        <v>108</v>
      </c>
      <c r="H57" s="60">
        <v>29.42</v>
      </c>
      <c r="I57" s="95" t="s">
        <v>436</v>
      </c>
      <c r="J57" s="89">
        <v>9.9999999999999995E-7</v>
      </c>
      <c r="K57" s="55">
        <f t="shared" si="0"/>
        <v>2.942E-5</v>
      </c>
      <c r="O57" s="117" t="s">
        <v>593</v>
      </c>
      <c r="P57" s="89" t="s">
        <v>702</v>
      </c>
      <c r="Q57" s="55" t="s">
        <v>219</v>
      </c>
      <c r="R57" s="57">
        <f xml:space="preserve"> K57</f>
        <v>2.942E-5</v>
      </c>
      <c r="T57" s="57"/>
      <c r="U57" s="57"/>
      <c r="V57" s="55" t="s">
        <v>241</v>
      </c>
      <c r="W57" s="57"/>
      <c r="X57" s="53" t="s">
        <v>1125</v>
      </c>
      <c r="Y57" s="57" t="s">
        <v>182</v>
      </c>
      <c r="Z57" s="110" t="s">
        <v>574</v>
      </c>
      <c r="AA57" s="108" t="s">
        <v>221</v>
      </c>
      <c r="AB57" s="89"/>
      <c r="AC57" s="70"/>
    </row>
    <row r="58" spans="1:29" s="55" customFormat="1">
      <c r="A58" s="55" t="s">
        <v>4</v>
      </c>
      <c r="B58" s="55" t="s">
        <v>1142</v>
      </c>
      <c r="C58" s="58" t="s">
        <v>106</v>
      </c>
      <c r="D58" s="55" t="s">
        <v>1343</v>
      </c>
      <c r="E58" s="12" t="s">
        <v>573</v>
      </c>
      <c r="F58" s="53" t="s">
        <v>1126</v>
      </c>
      <c r="G58" s="119" t="s">
        <v>108</v>
      </c>
      <c r="H58" s="60">
        <v>0.14000000000000001</v>
      </c>
      <c r="I58" s="95" t="s">
        <v>6</v>
      </c>
      <c r="J58" s="116">
        <v>1E-3</v>
      </c>
      <c r="K58" s="55">
        <f t="shared" si="0"/>
        <v>1.4000000000000001E-4</v>
      </c>
      <c r="O58" s="117"/>
      <c r="P58" s="89" t="s">
        <v>703</v>
      </c>
      <c r="Q58" s="55" t="s">
        <v>219</v>
      </c>
      <c r="R58" s="55">
        <f t="shared" si="1"/>
        <v>1.4000000000000001E-4</v>
      </c>
      <c r="T58" s="57"/>
      <c r="U58" s="57"/>
      <c r="V58" s="55" t="s">
        <v>241</v>
      </c>
      <c r="W58" s="57"/>
      <c r="X58" s="53" t="s">
        <v>1126</v>
      </c>
      <c r="Y58" s="57" t="s">
        <v>182</v>
      </c>
      <c r="Z58" s="110" t="s">
        <v>575</v>
      </c>
      <c r="AA58" s="108" t="s">
        <v>221</v>
      </c>
      <c r="AB58" s="108"/>
      <c r="AC58" s="70"/>
    </row>
    <row r="59" spans="1:29" s="55" customFormat="1">
      <c r="A59" s="55" t="s">
        <v>4</v>
      </c>
      <c r="B59" s="55" t="s">
        <v>1142</v>
      </c>
      <c r="C59" s="58" t="s">
        <v>106</v>
      </c>
      <c r="D59" s="55" t="s">
        <v>1343</v>
      </c>
      <c r="E59" s="12" t="s">
        <v>712</v>
      </c>
      <c r="F59" s="53" t="s">
        <v>1127</v>
      </c>
      <c r="G59" s="119" t="s">
        <v>109</v>
      </c>
      <c r="H59" s="60">
        <v>3.49</v>
      </c>
      <c r="I59" s="95" t="s">
        <v>436</v>
      </c>
      <c r="J59" s="89">
        <v>9.9999999999999995E-7</v>
      </c>
      <c r="K59" s="55">
        <f t="shared" si="0"/>
        <v>3.49E-6</v>
      </c>
      <c r="O59" s="133" t="s">
        <v>115</v>
      </c>
      <c r="P59" s="89" t="s">
        <v>704</v>
      </c>
      <c r="Q59" s="55" t="s">
        <v>219</v>
      </c>
      <c r="R59" s="55">
        <f t="shared" si="1"/>
        <v>3.49E-6</v>
      </c>
      <c r="T59" s="57"/>
      <c r="U59" s="57"/>
      <c r="V59" s="55" t="s">
        <v>241</v>
      </c>
      <c r="W59" s="57"/>
      <c r="X59" s="53" t="s">
        <v>1127</v>
      </c>
      <c r="Y59" s="57" t="s">
        <v>182</v>
      </c>
      <c r="Z59" s="110" t="s">
        <v>574</v>
      </c>
      <c r="AA59" s="108" t="s">
        <v>221</v>
      </c>
      <c r="AB59" s="108"/>
      <c r="AC59" s="70"/>
    </row>
    <row r="60" spans="1:29" s="55" customFormat="1">
      <c r="A60" s="55" t="s">
        <v>4</v>
      </c>
      <c r="B60" s="55" t="s">
        <v>1142</v>
      </c>
      <c r="C60" s="58" t="s">
        <v>106</v>
      </c>
      <c r="D60" s="55" t="s">
        <v>1343</v>
      </c>
      <c r="E60" s="12" t="s">
        <v>713</v>
      </c>
      <c r="F60" s="53" t="s">
        <v>1128</v>
      </c>
      <c r="G60" s="119" t="s">
        <v>109</v>
      </c>
      <c r="H60" s="60">
        <v>4.3999999999999997E-2</v>
      </c>
      <c r="I60" s="95" t="s">
        <v>6</v>
      </c>
      <c r="J60" s="116">
        <v>1E-3</v>
      </c>
      <c r="K60" s="55">
        <f t="shared" si="0"/>
        <v>4.3999999999999999E-5</v>
      </c>
      <c r="L60" s="57"/>
      <c r="M60" s="57"/>
      <c r="N60" s="57"/>
      <c r="O60" s="117"/>
      <c r="P60" s="89" t="s">
        <v>705</v>
      </c>
      <c r="Q60" s="55" t="s">
        <v>219</v>
      </c>
      <c r="R60" s="55">
        <f t="shared" si="1"/>
        <v>4.3999999999999999E-5</v>
      </c>
      <c r="S60" s="57"/>
      <c r="T60" s="57"/>
      <c r="U60" s="57"/>
      <c r="V60" s="55" t="s">
        <v>241</v>
      </c>
      <c r="W60" s="57"/>
      <c r="X60" s="53" t="s">
        <v>1128</v>
      </c>
      <c r="Y60" s="57" t="s">
        <v>182</v>
      </c>
      <c r="Z60" s="110" t="s">
        <v>575</v>
      </c>
      <c r="AA60" s="108" t="s">
        <v>221</v>
      </c>
      <c r="AB60" s="90"/>
      <c r="AC60" s="70"/>
    </row>
    <row r="61" spans="1:29" s="55" customFormat="1">
      <c r="A61" s="55" t="s">
        <v>4</v>
      </c>
      <c r="B61" s="55" t="s">
        <v>1142</v>
      </c>
      <c r="C61" s="58" t="s">
        <v>106</v>
      </c>
      <c r="D61" s="55" t="s">
        <v>1343</v>
      </c>
      <c r="E61" s="12" t="s">
        <v>714</v>
      </c>
      <c r="F61" s="53" t="s">
        <v>1129</v>
      </c>
      <c r="G61" s="119" t="s">
        <v>110</v>
      </c>
      <c r="H61" s="60">
        <v>0.3</v>
      </c>
      <c r="I61" s="95" t="s">
        <v>436</v>
      </c>
      <c r="J61" s="89">
        <v>1.9999999999999999E-6</v>
      </c>
      <c r="K61" s="55">
        <f t="shared" si="0"/>
        <v>5.9999999999999997E-7</v>
      </c>
      <c r="L61" s="57"/>
      <c r="M61" s="57"/>
      <c r="N61" s="57"/>
      <c r="O61" s="117" t="s">
        <v>116</v>
      </c>
      <c r="P61" s="89" t="s">
        <v>706</v>
      </c>
      <c r="Q61" s="55" t="s">
        <v>219</v>
      </c>
      <c r="R61" s="55">
        <f t="shared" ref="R61" si="4" xml:space="preserve"> K61</f>
        <v>5.9999999999999997E-7</v>
      </c>
      <c r="S61" s="57"/>
      <c r="T61" s="57"/>
      <c r="U61" s="57"/>
      <c r="V61" s="55" t="s">
        <v>241</v>
      </c>
      <c r="W61" s="57"/>
      <c r="X61" s="53" t="s">
        <v>1129</v>
      </c>
      <c r="Y61" s="57" t="s">
        <v>182</v>
      </c>
      <c r="Z61" s="90" t="s">
        <v>574</v>
      </c>
      <c r="AA61" s="108" t="s">
        <v>221</v>
      </c>
      <c r="AB61" s="90"/>
      <c r="AC61" s="70"/>
    </row>
    <row r="62" spans="1:29" s="55" customFormat="1">
      <c r="A62" s="55" t="s">
        <v>4</v>
      </c>
      <c r="B62" s="55" t="s">
        <v>1142</v>
      </c>
      <c r="C62" s="58" t="s">
        <v>106</v>
      </c>
      <c r="D62" s="55" t="s">
        <v>1343</v>
      </c>
      <c r="E62" s="12" t="s">
        <v>715</v>
      </c>
      <c r="F62" s="53" t="s">
        <v>1130</v>
      </c>
      <c r="G62" s="119" t="s">
        <v>110</v>
      </c>
      <c r="H62" s="60">
        <v>3.0000000000000001E-3</v>
      </c>
      <c r="I62" s="95" t="s">
        <v>6</v>
      </c>
      <c r="J62" s="116">
        <v>2E-3</v>
      </c>
      <c r="K62" s="55">
        <f t="shared" si="0"/>
        <v>6.0000000000000002E-6</v>
      </c>
      <c r="L62" s="57"/>
      <c r="M62" s="57"/>
      <c r="N62" s="57"/>
      <c r="O62" s="117"/>
      <c r="P62" s="89" t="s">
        <v>707</v>
      </c>
      <c r="Q62" s="55" t="s">
        <v>219</v>
      </c>
      <c r="R62" s="55">
        <f t="shared" ref="R62:R74" si="5" xml:space="preserve"> K62</f>
        <v>6.0000000000000002E-6</v>
      </c>
      <c r="S62" s="57"/>
      <c r="T62" s="57"/>
      <c r="U62" s="57"/>
      <c r="V62" s="55" t="s">
        <v>241</v>
      </c>
      <c r="W62" s="57"/>
      <c r="X62" s="53" t="s">
        <v>1130</v>
      </c>
      <c r="Y62" s="57" t="s">
        <v>182</v>
      </c>
      <c r="Z62" s="110" t="s">
        <v>575</v>
      </c>
      <c r="AA62" s="108" t="s">
        <v>221</v>
      </c>
      <c r="AB62" s="90"/>
      <c r="AC62" s="70"/>
    </row>
    <row r="63" spans="1:29" s="55" customFormat="1">
      <c r="A63" s="55" t="s">
        <v>4</v>
      </c>
      <c r="B63" s="55" t="s">
        <v>1142</v>
      </c>
      <c r="C63" s="55" t="s">
        <v>1331</v>
      </c>
      <c r="D63" s="55" t="s">
        <v>1343</v>
      </c>
      <c r="E63" s="6" t="s">
        <v>161</v>
      </c>
      <c r="F63" s="53" t="s">
        <v>1131</v>
      </c>
      <c r="G63" s="119" t="s">
        <v>158</v>
      </c>
      <c r="H63" s="11">
        <v>0.16839999999999999</v>
      </c>
      <c r="I63" s="95" t="s">
        <v>6</v>
      </c>
      <c r="J63" s="116">
        <v>1E-3</v>
      </c>
      <c r="K63" s="55">
        <f t="shared" ref="K63:K77" si="6" xml:space="preserve"> H63*J63</f>
        <v>1.684E-4</v>
      </c>
      <c r="L63" s="57"/>
      <c r="M63" s="57"/>
      <c r="N63" s="57"/>
      <c r="O63" s="117" t="s">
        <v>113</v>
      </c>
      <c r="P63" s="89" t="s">
        <v>708</v>
      </c>
      <c r="Q63" s="55" t="s">
        <v>219</v>
      </c>
      <c r="R63" s="55">
        <f t="shared" si="5"/>
        <v>1.684E-4</v>
      </c>
      <c r="S63" s="57"/>
      <c r="T63" s="57"/>
      <c r="U63" s="57"/>
      <c r="V63" s="55" t="s">
        <v>241</v>
      </c>
      <c r="W63" s="57"/>
      <c r="X63" s="53" t="s">
        <v>1131</v>
      </c>
      <c r="Y63" s="57" t="s">
        <v>182</v>
      </c>
      <c r="Z63" s="90" t="s">
        <v>476</v>
      </c>
      <c r="AA63" s="108" t="s">
        <v>221</v>
      </c>
      <c r="AB63" s="90"/>
      <c r="AC63" s="70"/>
    </row>
    <row r="64" spans="1:29" s="55" customFormat="1">
      <c r="A64" s="55" t="s">
        <v>4</v>
      </c>
      <c r="B64" s="55" t="s">
        <v>1142</v>
      </c>
      <c r="C64" s="55" t="s">
        <v>1331</v>
      </c>
      <c r="D64" s="55" t="s">
        <v>1343</v>
      </c>
      <c r="E64" s="6" t="s">
        <v>162</v>
      </c>
      <c r="F64" s="53" t="s">
        <v>1132</v>
      </c>
      <c r="G64" s="119" t="s">
        <v>159</v>
      </c>
      <c r="H64" s="11">
        <v>0.16739999999999999</v>
      </c>
      <c r="I64" s="95" t="s">
        <v>6</v>
      </c>
      <c r="J64" s="116">
        <v>1E-3</v>
      </c>
      <c r="K64" s="55">
        <f t="shared" si="6"/>
        <v>1.674E-4</v>
      </c>
      <c r="L64" s="57"/>
      <c r="M64" s="57"/>
      <c r="N64" s="57"/>
      <c r="O64" s="117" t="s">
        <v>113</v>
      </c>
      <c r="P64" s="89" t="s">
        <v>709</v>
      </c>
      <c r="Q64" s="55" t="s">
        <v>219</v>
      </c>
      <c r="R64" s="55">
        <f t="shared" si="5"/>
        <v>1.674E-4</v>
      </c>
      <c r="S64" s="57"/>
      <c r="T64" s="57"/>
      <c r="U64" s="57"/>
      <c r="V64" s="55" t="s">
        <v>241</v>
      </c>
      <c r="W64" s="57"/>
      <c r="X64" s="53" t="s">
        <v>1132</v>
      </c>
      <c r="Y64" s="57" t="s">
        <v>182</v>
      </c>
      <c r="Z64" s="90" t="s">
        <v>476</v>
      </c>
      <c r="AA64" s="108" t="s">
        <v>221</v>
      </c>
      <c r="AB64" s="90"/>
      <c r="AC64" s="70"/>
    </row>
    <row r="65" spans="1:29" s="55" customFormat="1">
      <c r="A65" s="55" t="s">
        <v>4</v>
      </c>
      <c r="B65" s="55" t="s">
        <v>1142</v>
      </c>
      <c r="C65" s="55" t="s">
        <v>1331</v>
      </c>
      <c r="D65" s="55" t="s">
        <v>1343</v>
      </c>
      <c r="E65" s="6" t="s">
        <v>163</v>
      </c>
      <c r="F65" s="53" t="s">
        <v>1133</v>
      </c>
      <c r="G65" s="119" t="s">
        <v>160</v>
      </c>
      <c r="H65" s="11">
        <v>0.245</v>
      </c>
      <c r="I65" s="95" t="s">
        <v>6</v>
      </c>
      <c r="J65" s="116">
        <v>1E-3</v>
      </c>
      <c r="K65" s="55">
        <f t="shared" si="6"/>
        <v>2.4499999999999999E-4</v>
      </c>
      <c r="L65" s="57"/>
      <c r="M65" s="57"/>
      <c r="N65" s="57"/>
      <c r="O65" s="117" t="s">
        <v>113</v>
      </c>
      <c r="P65" s="89" t="s">
        <v>710</v>
      </c>
      <c r="Q65" s="55" t="s">
        <v>219</v>
      </c>
      <c r="R65" s="55">
        <f t="shared" si="5"/>
        <v>2.4499999999999999E-4</v>
      </c>
      <c r="S65" s="57"/>
      <c r="T65" s="57"/>
      <c r="U65" s="57"/>
      <c r="V65" s="55" t="s">
        <v>241</v>
      </c>
      <c r="W65" s="57"/>
      <c r="X65" s="53" t="s">
        <v>1133</v>
      </c>
      <c r="Y65" s="57" t="s">
        <v>182</v>
      </c>
      <c r="Z65" s="90" t="s">
        <v>476</v>
      </c>
      <c r="AA65" s="108" t="s">
        <v>221</v>
      </c>
      <c r="AB65" s="90"/>
      <c r="AC65" s="70"/>
    </row>
    <row r="66" spans="1:29" s="55" customFormat="1">
      <c r="A66" s="55" t="s">
        <v>4</v>
      </c>
      <c r="B66" s="55" t="s">
        <v>1142</v>
      </c>
      <c r="C66" s="55" t="s">
        <v>1331</v>
      </c>
      <c r="D66" s="55" t="s">
        <v>1343</v>
      </c>
      <c r="E66" s="6" t="s">
        <v>914</v>
      </c>
      <c r="F66" s="53" t="s">
        <v>1134</v>
      </c>
      <c r="G66" s="119"/>
      <c r="H66" s="11">
        <v>1</v>
      </c>
      <c r="I66" s="95" t="s">
        <v>111</v>
      </c>
      <c r="J66" s="116">
        <v>1</v>
      </c>
      <c r="K66" s="55">
        <f t="shared" si="6"/>
        <v>1</v>
      </c>
      <c r="L66" s="57"/>
      <c r="M66" s="57"/>
      <c r="N66" s="57"/>
      <c r="O66" s="117" t="s">
        <v>113</v>
      </c>
      <c r="P66" s="89" t="s">
        <v>711</v>
      </c>
      <c r="Q66" s="55" t="s">
        <v>219</v>
      </c>
      <c r="R66" s="55">
        <f t="shared" si="5"/>
        <v>1</v>
      </c>
      <c r="S66" s="57"/>
      <c r="T66" s="57"/>
      <c r="U66" s="57"/>
      <c r="V66" s="55" t="s">
        <v>241</v>
      </c>
      <c r="W66" s="57"/>
      <c r="X66" s="53" t="s">
        <v>1134</v>
      </c>
      <c r="Y66" s="57" t="s">
        <v>182</v>
      </c>
      <c r="Z66" s="90" t="s">
        <v>946</v>
      </c>
      <c r="AA66" s="108" t="s">
        <v>221</v>
      </c>
      <c r="AB66" s="90"/>
      <c r="AC66" s="70"/>
    </row>
    <row r="67" spans="1:29" s="55" customFormat="1">
      <c r="A67" s="55" t="s">
        <v>4</v>
      </c>
      <c r="B67" s="55" t="s">
        <v>1142</v>
      </c>
      <c r="C67" s="55" t="s">
        <v>1331</v>
      </c>
      <c r="D67" s="55" t="s">
        <v>1343</v>
      </c>
      <c r="E67" s="6" t="s">
        <v>165</v>
      </c>
      <c r="F67" s="53" t="s">
        <v>1135</v>
      </c>
      <c r="G67" s="119"/>
      <c r="H67" s="11">
        <v>1</v>
      </c>
      <c r="I67" s="95" t="s">
        <v>111</v>
      </c>
      <c r="J67" s="116">
        <v>1</v>
      </c>
      <c r="K67" s="55">
        <f t="shared" si="6"/>
        <v>1</v>
      </c>
      <c r="L67" s="57"/>
      <c r="M67" s="57"/>
      <c r="N67" s="57"/>
      <c r="O67" s="117"/>
      <c r="P67" s="89" t="s">
        <v>716</v>
      </c>
      <c r="Q67" s="55" t="s">
        <v>219</v>
      </c>
      <c r="R67" s="55">
        <f t="shared" si="5"/>
        <v>1</v>
      </c>
      <c r="S67" s="57"/>
      <c r="T67" s="57"/>
      <c r="U67" s="57"/>
      <c r="V67" s="55" t="s">
        <v>241</v>
      </c>
      <c r="W67" s="57"/>
      <c r="X67" s="53" t="s">
        <v>1135</v>
      </c>
      <c r="Y67" s="57" t="s">
        <v>182</v>
      </c>
      <c r="Z67" s="90" t="s">
        <v>1355</v>
      </c>
      <c r="AA67" s="108" t="s">
        <v>221</v>
      </c>
      <c r="AB67" s="90"/>
      <c r="AC67" s="70"/>
    </row>
    <row r="68" spans="1:29" s="55" customFormat="1">
      <c r="A68" s="55" t="s">
        <v>4</v>
      </c>
      <c r="B68" s="55" t="s">
        <v>1142</v>
      </c>
      <c r="C68" s="55" t="s">
        <v>1331</v>
      </c>
      <c r="D68" s="55" t="s">
        <v>1343</v>
      </c>
      <c r="E68" s="6" t="s">
        <v>164</v>
      </c>
      <c r="F68" s="53" t="s">
        <v>1136</v>
      </c>
      <c r="G68" s="119"/>
      <c r="H68" s="11">
        <v>2</v>
      </c>
      <c r="I68" s="95" t="s">
        <v>111</v>
      </c>
      <c r="J68" s="116">
        <v>1</v>
      </c>
      <c r="K68" s="55">
        <f t="shared" si="6"/>
        <v>2</v>
      </c>
      <c r="L68" s="57"/>
      <c r="M68" s="57"/>
      <c r="N68" s="57"/>
      <c r="O68" s="117" t="s">
        <v>113</v>
      </c>
      <c r="P68" s="89" t="s">
        <v>717</v>
      </c>
      <c r="Q68" s="55" t="s">
        <v>219</v>
      </c>
      <c r="R68" s="55">
        <f t="shared" si="5"/>
        <v>2</v>
      </c>
      <c r="S68" s="57"/>
      <c r="T68" s="57"/>
      <c r="U68" s="57"/>
      <c r="V68" s="55" t="s">
        <v>241</v>
      </c>
      <c r="W68" s="57"/>
      <c r="X68" s="53" t="s">
        <v>1136</v>
      </c>
      <c r="Y68" s="57" t="s">
        <v>182</v>
      </c>
      <c r="Z68" s="90" t="s">
        <v>951</v>
      </c>
      <c r="AA68" s="108" t="s">
        <v>221</v>
      </c>
      <c r="AB68" s="90"/>
      <c r="AC68" s="70"/>
    </row>
    <row r="69" spans="1:29" s="55" customFormat="1">
      <c r="A69" s="55" t="s">
        <v>4</v>
      </c>
      <c r="B69" s="55" t="s">
        <v>1142</v>
      </c>
      <c r="C69" s="55" t="s">
        <v>1331</v>
      </c>
      <c r="D69" s="55" t="s">
        <v>1343</v>
      </c>
      <c r="E69" s="6" t="s">
        <v>170</v>
      </c>
      <c r="F69" s="53" t="s">
        <v>1137</v>
      </c>
      <c r="G69" s="119"/>
      <c r="H69" s="11">
        <v>0.27500000000000002</v>
      </c>
      <c r="I69" s="95" t="s">
        <v>6</v>
      </c>
      <c r="J69" s="116">
        <v>1E-3</v>
      </c>
      <c r="K69" s="55">
        <f t="shared" si="6"/>
        <v>2.7500000000000002E-4</v>
      </c>
      <c r="L69" s="57"/>
      <c r="M69" s="57"/>
      <c r="N69" s="57"/>
      <c r="O69" s="117" t="s">
        <v>112</v>
      </c>
      <c r="P69" s="89" t="s">
        <v>798</v>
      </c>
      <c r="Q69" s="55" t="s">
        <v>219</v>
      </c>
      <c r="R69" s="55">
        <f t="shared" si="5"/>
        <v>2.7500000000000002E-4</v>
      </c>
      <c r="S69" s="57">
        <f xml:space="preserve"> R69/2</f>
        <v>1.3750000000000001E-4</v>
      </c>
      <c r="T69" s="57">
        <f xml:space="preserve"> R69*2</f>
        <v>5.5000000000000003E-4</v>
      </c>
      <c r="U69" s="57"/>
      <c r="V69" s="55" t="s">
        <v>218</v>
      </c>
      <c r="W69" s="57"/>
      <c r="X69" s="53" t="s">
        <v>1137</v>
      </c>
      <c r="Y69" s="57" t="s">
        <v>1010</v>
      </c>
      <c r="Z69" s="90"/>
      <c r="AA69" s="90" t="s">
        <v>221</v>
      </c>
      <c r="AB69" s="90"/>
      <c r="AC69" s="70"/>
    </row>
    <row r="70" spans="1:29" s="55" customFormat="1">
      <c r="A70" s="55" t="s">
        <v>4</v>
      </c>
      <c r="B70" s="55" t="s">
        <v>1142</v>
      </c>
      <c r="C70" s="55" t="s">
        <v>1331</v>
      </c>
      <c r="D70" s="55" t="s">
        <v>1343</v>
      </c>
      <c r="E70" s="6" t="s">
        <v>171</v>
      </c>
      <c r="F70" s="53" t="s">
        <v>1138</v>
      </c>
      <c r="G70" s="119"/>
      <c r="H70" s="11">
        <v>0.17</v>
      </c>
      <c r="I70" s="95" t="s">
        <v>6</v>
      </c>
      <c r="J70" s="116">
        <v>1E-3</v>
      </c>
      <c r="K70" s="55">
        <f t="shared" si="6"/>
        <v>1.7000000000000001E-4</v>
      </c>
      <c r="L70" s="57"/>
      <c r="M70" s="57"/>
      <c r="N70" s="57"/>
      <c r="O70" s="117" t="s">
        <v>172</v>
      </c>
      <c r="P70" s="89" t="s">
        <v>799</v>
      </c>
      <c r="Q70" s="55" t="s">
        <v>219</v>
      </c>
      <c r="R70" s="55">
        <f t="shared" si="5"/>
        <v>1.7000000000000001E-4</v>
      </c>
      <c r="S70" s="57">
        <f xml:space="preserve"> R70/2</f>
        <v>8.5000000000000006E-5</v>
      </c>
      <c r="T70" s="57">
        <f xml:space="preserve"> R70*2</f>
        <v>3.4000000000000002E-4</v>
      </c>
      <c r="U70" s="57"/>
      <c r="V70" s="55" t="s">
        <v>419</v>
      </c>
      <c r="W70" s="57"/>
      <c r="X70" s="53" t="s">
        <v>1138</v>
      </c>
      <c r="Y70" s="57" t="s">
        <v>1010</v>
      </c>
      <c r="Z70" s="90"/>
      <c r="AA70" s="90" t="s">
        <v>221</v>
      </c>
      <c r="AB70" s="90"/>
      <c r="AC70" s="70" t="s">
        <v>797</v>
      </c>
    </row>
    <row r="71" spans="1:29" s="55" customFormat="1">
      <c r="A71" s="55" t="s">
        <v>4</v>
      </c>
      <c r="B71" s="55" t="s">
        <v>1142</v>
      </c>
      <c r="C71" s="55" t="s">
        <v>1331</v>
      </c>
      <c r="D71" s="55" t="s">
        <v>1343</v>
      </c>
      <c r="E71" s="6" t="s">
        <v>1352</v>
      </c>
      <c r="F71" s="53" t="s">
        <v>1353</v>
      </c>
      <c r="G71" s="119"/>
      <c r="H71" s="5">
        <v>22.879145000000001</v>
      </c>
      <c r="I71" s="95" t="s">
        <v>102</v>
      </c>
      <c r="J71" s="116">
        <v>1E-4</v>
      </c>
      <c r="K71" s="55">
        <f t="shared" si="6"/>
        <v>2.2879145000000004E-3</v>
      </c>
      <c r="L71" s="57"/>
      <c r="M71" s="57"/>
      <c r="N71" s="57"/>
      <c r="O71" s="117" t="s">
        <v>113</v>
      </c>
      <c r="P71" s="89" t="s">
        <v>800</v>
      </c>
      <c r="Q71" s="55" t="s">
        <v>219</v>
      </c>
      <c r="R71" s="55">
        <f t="shared" si="5"/>
        <v>2.2879145000000004E-3</v>
      </c>
      <c r="S71" s="57"/>
      <c r="T71" s="57"/>
      <c r="U71" s="57"/>
      <c r="V71" s="55" t="s">
        <v>241</v>
      </c>
      <c r="W71" s="57"/>
      <c r="X71" s="53" t="s">
        <v>1066</v>
      </c>
      <c r="Y71" s="104" t="s">
        <v>484</v>
      </c>
      <c r="Z71" s="90"/>
      <c r="AA71" s="90" t="s">
        <v>221</v>
      </c>
      <c r="AB71" s="90" t="s">
        <v>1350</v>
      </c>
      <c r="AC71" s="70"/>
    </row>
    <row r="72" spans="1:29" s="55" customFormat="1">
      <c r="A72" s="55" t="s">
        <v>85</v>
      </c>
      <c r="B72" s="55" t="s">
        <v>85</v>
      </c>
      <c r="C72" s="55" t="s">
        <v>1342</v>
      </c>
      <c r="D72" s="6" t="s">
        <v>1344</v>
      </c>
      <c r="E72" s="13" t="s">
        <v>955</v>
      </c>
      <c r="F72" s="53" t="s">
        <v>1067</v>
      </c>
      <c r="G72" s="111"/>
      <c r="H72" s="13">
        <v>1000</v>
      </c>
      <c r="I72" s="95" t="s">
        <v>177</v>
      </c>
      <c r="J72" s="55">
        <v>1.43E-5</v>
      </c>
      <c r="K72" s="55">
        <f t="shared" si="6"/>
        <v>1.43E-2</v>
      </c>
      <c r="L72" s="57"/>
      <c r="M72" s="57"/>
      <c r="N72" s="57"/>
      <c r="O72" s="70" t="s">
        <v>953</v>
      </c>
      <c r="P72" s="89" t="s">
        <v>900</v>
      </c>
      <c r="Q72" s="55" t="s">
        <v>219</v>
      </c>
      <c r="R72" s="55">
        <f t="shared" si="5"/>
        <v>1.43E-2</v>
      </c>
      <c r="S72" s="57">
        <f xml:space="preserve"> R72/2</f>
        <v>7.1500000000000001E-3</v>
      </c>
      <c r="T72" s="57">
        <f xml:space="preserve"> R72*2</f>
        <v>2.86E-2</v>
      </c>
      <c r="U72" s="57"/>
      <c r="V72" s="55" t="s">
        <v>419</v>
      </c>
      <c r="W72" s="57"/>
      <c r="X72" s="53" t="s">
        <v>1067</v>
      </c>
      <c r="Y72" s="57" t="s">
        <v>230</v>
      </c>
      <c r="Z72" s="90"/>
      <c r="AA72" s="89" t="s">
        <v>222</v>
      </c>
      <c r="AB72" s="90"/>
      <c r="AC72" s="70"/>
    </row>
    <row r="73" spans="1:29" s="55" customFormat="1">
      <c r="A73" s="55" t="s">
        <v>85</v>
      </c>
      <c r="B73" s="55" t="s">
        <v>85</v>
      </c>
      <c r="C73" s="55" t="s">
        <v>1342</v>
      </c>
      <c r="D73" s="6" t="s">
        <v>1344</v>
      </c>
      <c r="E73" s="13" t="s">
        <v>956</v>
      </c>
      <c r="F73" s="53" t="s">
        <v>1068</v>
      </c>
      <c r="G73" s="111"/>
      <c r="H73" s="13">
        <v>1000</v>
      </c>
      <c r="I73" s="95" t="s">
        <v>177</v>
      </c>
      <c r="J73" s="55">
        <v>1.43E-5</v>
      </c>
      <c r="K73" s="55">
        <f t="shared" si="6"/>
        <v>1.43E-2</v>
      </c>
      <c r="L73" s="57"/>
      <c r="M73" s="57"/>
      <c r="N73" s="57"/>
      <c r="O73" s="70" t="s">
        <v>953</v>
      </c>
      <c r="P73" s="89" t="s">
        <v>958</v>
      </c>
      <c r="Q73" s="55" t="s">
        <v>219</v>
      </c>
      <c r="R73" s="55">
        <f t="shared" si="5"/>
        <v>1.43E-2</v>
      </c>
      <c r="S73" s="57">
        <f t="shared" ref="S73:S74" si="7" xml:space="preserve"> R73/2</f>
        <v>7.1500000000000001E-3</v>
      </c>
      <c r="T73" s="57">
        <f t="shared" ref="T73:T74" si="8" xml:space="preserve"> R73*2</f>
        <v>2.86E-2</v>
      </c>
      <c r="U73" s="57"/>
      <c r="V73" s="55" t="s">
        <v>419</v>
      </c>
      <c r="W73" s="57"/>
      <c r="X73" s="53" t="s">
        <v>1068</v>
      </c>
      <c r="Y73" s="39" t="s">
        <v>236</v>
      </c>
      <c r="Z73" s="90"/>
      <c r="AA73" s="89" t="s">
        <v>224</v>
      </c>
      <c r="AB73" s="90"/>
      <c r="AC73" s="70"/>
    </row>
    <row r="74" spans="1:29" s="55" customFormat="1">
      <c r="A74" s="55" t="s">
        <v>85</v>
      </c>
      <c r="B74" s="55" t="s">
        <v>85</v>
      </c>
      <c r="C74" s="55" t="s">
        <v>1342</v>
      </c>
      <c r="D74" s="6" t="s">
        <v>1344</v>
      </c>
      <c r="E74" s="13" t="s">
        <v>957</v>
      </c>
      <c r="F74" s="53" t="s">
        <v>1069</v>
      </c>
      <c r="G74" s="111"/>
      <c r="H74" s="60">
        <v>2000</v>
      </c>
      <c r="I74" s="95" t="s">
        <v>177</v>
      </c>
      <c r="J74" s="55">
        <v>1.43E-5</v>
      </c>
      <c r="K74" s="55">
        <f t="shared" si="6"/>
        <v>2.86E-2</v>
      </c>
      <c r="L74" s="57"/>
      <c r="M74" s="57"/>
      <c r="N74" s="57"/>
      <c r="O74" s="70" t="s">
        <v>954</v>
      </c>
      <c r="P74" s="89" t="s">
        <v>959</v>
      </c>
      <c r="Q74" s="55" t="s">
        <v>219</v>
      </c>
      <c r="R74" s="55">
        <f t="shared" si="5"/>
        <v>2.86E-2</v>
      </c>
      <c r="S74" s="57">
        <f t="shared" si="7"/>
        <v>1.43E-2</v>
      </c>
      <c r="T74" s="57">
        <f t="shared" si="8"/>
        <v>5.7200000000000001E-2</v>
      </c>
      <c r="U74" s="57"/>
      <c r="V74" s="55" t="s">
        <v>419</v>
      </c>
      <c r="W74" s="57"/>
      <c r="X74" s="53" t="s">
        <v>1069</v>
      </c>
      <c r="Y74" s="39" t="s">
        <v>232</v>
      </c>
      <c r="Z74" s="90"/>
      <c r="AA74" s="89" t="s">
        <v>221</v>
      </c>
      <c r="AB74" s="90"/>
      <c r="AC74" s="70"/>
    </row>
    <row r="75" spans="1:29" s="55" customFormat="1">
      <c r="A75" s="55" t="s">
        <v>85</v>
      </c>
      <c r="B75" s="55" t="s">
        <v>85</v>
      </c>
      <c r="C75" s="55" t="s">
        <v>1342</v>
      </c>
      <c r="D75" s="6" t="s">
        <v>1344</v>
      </c>
      <c r="E75" s="13" t="s">
        <v>963</v>
      </c>
      <c r="F75" s="53" t="s">
        <v>1070</v>
      </c>
      <c r="G75" s="120"/>
      <c r="H75" s="60">
        <v>10500</v>
      </c>
      <c r="I75" s="95" t="s">
        <v>177</v>
      </c>
      <c r="J75" s="55">
        <v>1.43E-5</v>
      </c>
      <c r="K75" s="55">
        <f t="shared" si="6"/>
        <v>0.15015000000000001</v>
      </c>
      <c r="L75" s="57"/>
      <c r="M75" s="57"/>
      <c r="N75" s="57"/>
      <c r="O75" s="70" t="s">
        <v>962</v>
      </c>
      <c r="P75" s="89" t="s">
        <v>960</v>
      </c>
      <c r="Q75" s="55" t="s">
        <v>219</v>
      </c>
      <c r="R75" s="57">
        <f xml:space="preserve"> K75</f>
        <v>0.15015000000000001</v>
      </c>
      <c r="S75" s="57">
        <f xml:space="preserve"> R75/2</f>
        <v>7.5075000000000003E-2</v>
      </c>
      <c r="T75" s="57">
        <f>R75*2</f>
        <v>0.30030000000000001</v>
      </c>
      <c r="U75" s="57"/>
      <c r="V75" s="55" t="s">
        <v>419</v>
      </c>
      <c r="W75" s="57"/>
      <c r="X75" s="53" t="s">
        <v>1070</v>
      </c>
      <c r="Y75" s="39" t="s">
        <v>232</v>
      </c>
      <c r="Z75" s="90"/>
      <c r="AA75" s="89" t="s">
        <v>221</v>
      </c>
      <c r="AB75" s="90"/>
      <c r="AC75" s="70"/>
    </row>
    <row r="76" spans="1:29" s="55" customFormat="1">
      <c r="A76" s="55" t="s">
        <v>85</v>
      </c>
      <c r="B76" s="55" t="s">
        <v>85</v>
      </c>
      <c r="C76" s="55" t="s">
        <v>1342</v>
      </c>
      <c r="D76" s="6" t="s">
        <v>1344</v>
      </c>
      <c r="E76" s="13" t="s">
        <v>964</v>
      </c>
      <c r="F76" s="53" t="s">
        <v>1071</v>
      </c>
      <c r="G76" s="120"/>
      <c r="H76" s="60">
        <v>530</v>
      </c>
      <c r="I76" s="95" t="s">
        <v>177</v>
      </c>
      <c r="J76" s="55">
        <v>1.43E-5</v>
      </c>
      <c r="K76" s="55">
        <f t="shared" si="6"/>
        <v>7.5789999999999998E-3</v>
      </c>
      <c r="L76" s="57"/>
      <c r="M76" s="57"/>
      <c r="N76" s="57"/>
      <c r="O76" s="67" t="s">
        <v>590</v>
      </c>
      <c r="P76" s="89" t="s">
        <v>961</v>
      </c>
      <c r="Q76" s="55" t="s">
        <v>219</v>
      </c>
      <c r="R76" s="57">
        <f xml:space="preserve"> K76</f>
        <v>7.5789999999999998E-3</v>
      </c>
      <c r="S76" s="57">
        <f xml:space="preserve"> R76*0.8</f>
        <v>6.0632000000000004E-3</v>
      </c>
      <c r="T76" s="57">
        <f>R76*1.2</f>
        <v>9.0948000000000001E-3</v>
      </c>
      <c r="U76" s="57"/>
      <c r="V76" s="55" t="s">
        <v>218</v>
      </c>
      <c r="W76" s="57"/>
      <c r="X76" s="53" t="s">
        <v>1071</v>
      </c>
      <c r="Y76" s="57" t="s">
        <v>231</v>
      </c>
      <c r="Z76" s="90"/>
      <c r="AA76" s="89" t="s">
        <v>223</v>
      </c>
      <c r="AB76" s="90"/>
      <c r="AC76" s="70"/>
    </row>
    <row r="77" spans="1:29" s="55" customFormat="1">
      <c r="A77" s="55" t="s">
        <v>85</v>
      </c>
      <c r="B77" s="55" t="s">
        <v>85</v>
      </c>
      <c r="C77" s="55" t="s">
        <v>1342</v>
      </c>
      <c r="D77" s="6" t="s">
        <v>1344</v>
      </c>
      <c r="E77" s="13" t="s">
        <v>965</v>
      </c>
      <c r="F77" s="53" t="s">
        <v>1072</v>
      </c>
      <c r="G77" s="120"/>
      <c r="H77" s="60">
        <v>550</v>
      </c>
      <c r="I77" s="95" t="s">
        <v>177</v>
      </c>
      <c r="J77" s="58">
        <v>2.5899999999999999E-5</v>
      </c>
      <c r="K77" s="55">
        <f t="shared" si="6"/>
        <v>1.4244999999999999E-2</v>
      </c>
      <c r="L77" s="57"/>
      <c r="M77" s="57"/>
      <c r="N77" s="57"/>
      <c r="O77" s="67" t="s">
        <v>590</v>
      </c>
      <c r="P77" s="89" t="s">
        <v>1322</v>
      </c>
      <c r="Q77" s="55" t="s">
        <v>219</v>
      </c>
      <c r="R77" s="57">
        <f xml:space="preserve"> K77</f>
        <v>1.4244999999999999E-2</v>
      </c>
      <c r="S77" s="57">
        <f t="shared" ref="S77:S80" si="9" xml:space="preserve"> R77*0.8</f>
        <v>1.1396E-2</v>
      </c>
      <c r="T77" s="57">
        <f t="shared" ref="T77:T80" si="10">R77*1.2</f>
        <v>1.7093999999999998E-2</v>
      </c>
      <c r="U77" s="57"/>
      <c r="V77" s="55" t="s">
        <v>218</v>
      </c>
      <c r="W77" s="57"/>
      <c r="X77" s="53" t="s">
        <v>1072</v>
      </c>
      <c r="Y77" s="57" t="s">
        <v>231</v>
      </c>
      <c r="Z77" s="90"/>
      <c r="AA77" s="89" t="s">
        <v>223</v>
      </c>
      <c r="AB77" s="90"/>
      <c r="AC77" s="70"/>
    </row>
    <row r="78" spans="1:29" s="33" customFormat="1">
      <c r="A78" s="55" t="s">
        <v>85</v>
      </c>
      <c r="B78" s="55" t="s">
        <v>85</v>
      </c>
      <c r="C78" s="55" t="s">
        <v>1342</v>
      </c>
      <c r="D78" s="6" t="s">
        <v>1344</v>
      </c>
      <c r="E78" s="13" t="s">
        <v>966</v>
      </c>
      <c r="F78" s="53" t="s">
        <v>1073</v>
      </c>
      <c r="G78" s="115"/>
      <c r="H78" s="11">
        <v>250</v>
      </c>
      <c r="I78" s="95" t="s">
        <v>177</v>
      </c>
      <c r="J78" s="55">
        <v>3.01E-5</v>
      </c>
      <c r="K78" s="55">
        <f t="shared" ref="K78:K80" si="11" xml:space="preserve"> H78*J78</f>
        <v>7.5249999999999996E-3</v>
      </c>
      <c r="L78" s="57"/>
      <c r="M78" s="57"/>
      <c r="N78" s="57"/>
      <c r="O78" s="67" t="s">
        <v>590</v>
      </c>
      <c r="P78" s="89" t="s">
        <v>1416</v>
      </c>
      <c r="Q78" s="55" t="s">
        <v>219</v>
      </c>
      <c r="R78" s="57">
        <f t="shared" ref="R78" si="12" xml:space="preserve"> K78</f>
        <v>7.5249999999999996E-3</v>
      </c>
      <c r="S78" s="57">
        <f t="shared" si="9"/>
        <v>6.0200000000000002E-3</v>
      </c>
      <c r="T78" s="57">
        <f t="shared" si="10"/>
        <v>9.0299999999999998E-3</v>
      </c>
      <c r="U78" s="57"/>
      <c r="V78" s="55" t="s">
        <v>218</v>
      </c>
      <c r="W78" s="57"/>
      <c r="X78" s="53" t="s">
        <v>1073</v>
      </c>
      <c r="Y78" s="39" t="s">
        <v>238</v>
      </c>
      <c r="Z78" s="92"/>
      <c r="AA78" s="89" t="s">
        <v>223</v>
      </c>
      <c r="AB78" s="92"/>
      <c r="AC78" s="73"/>
    </row>
    <row r="79" spans="1:29" s="150" customFormat="1">
      <c r="A79" s="150" t="s">
        <v>85</v>
      </c>
      <c r="B79" s="150" t="s">
        <v>85</v>
      </c>
      <c r="C79" s="150" t="s">
        <v>1342</v>
      </c>
      <c r="D79" s="275" t="s">
        <v>1344</v>
      </c>
      <c r="E79" s="152" t="s">
        <v>1420</v>
      </c>
      <c r="F79" s="157" t="s">
        <v>1418</v>
      </c>
      <c r="G79" s="276"/>
      <c r="H79" s="167">
        <v>550</v>
      </c>
      <c r="I79" s="173" t="s">
        <v>177</v>
      </c>
      <c r="J79" s="241">
        <v>1.15E-6</v>
      </c>
      <c r="K79" s="150">
        <f t="shared" si="11"/>
        <v>6.3250000000000003E-4</v>
      </c>
      <c r="L79" s="154"/>
      <c r="M79" s="154"/>
      <c r="N79" s="154"/>
      <c r="O79" s="153"/>
      <c r="P79" s="170" t="s">
        <v>1422</v>
      </c>
      <c r="Q79" s="150" t="s">
        <v>219</v>
      </c>
      <c r="R79" s="154">
        <f xml:space="preserve"> K79</f>
        <v>6.3250000000000003E-4</v>
      </c>
      <c r="S79" s="154">
        <f t="shared" si="9"/>
        <v>5.0600000000000005E-4</v>
      </c>
      <c r="T79" s="154">
        <f t="shared" si="10"/>
        <v>7.5900000000000002E-4</v>
      </c>
      <c r="U79" s="154"/>
      <c r="V79" s="150" t="s">
        <v>218</v>
      </c>
      <c r="W79" s="154"/>
      <c r="X79" s="157" t="s">
        <v>1418</v>
      </c>
      <c r="Y79" s="154" t="s">
        <v>231</v>
      </c>
      <c r="Z79" s="277"/>
      <c r="AA79" s="170" t="s">
        <v>223</v>
      </c>
      <c r="AB79" s="277"/>
      <c r="AC79" s="183"/>
    </row>
    <row r="80" spans="1:29" s="150" customFormat="1">
      <c r="A80" s="150" t="s">
        <v>85</v>
      </c>
      <c r="B80" s="150" t="s">
        <v>85</v>
      </c>
      <c r="C80" s="150" t="s">
        <v>1342</v>
      </c>
      <c r="D80" s="275" t="s">
        <v>1344</v>
      </c>
      <c r="E80" s="152" t="s">
        <v>1421</v>
      </c>
      <c r="F80" s="157" t="s">
        <v>1419</v>
      </c>
      <c r="G80" s="171"/>
      <c r="H80" s="194">
        <v>250</v>
      </c>
      <c r="I80" s="173" t="s">
        <v>177</v>
      </c>
      <c r="J80" s="150">
        <v>1.4699999999999999E-6</v>
      </c>
      <c r="K80" s="150">
        <f t="shared" si="11"/>
        <v>3.6749999999999999E-4</v>
      </c>
      <c r="L80" s="154"/>
      <c r="M80" s="154"/>
      <c r="N80" s="154"/>
      <c r="O80" s="153"/>
      <c r="P80" s="170" t="s">
        <v>1423</v>
      </c>
      <c r="Q80" s="150" t="s">
        <v>219</v>
      </c>
      <c r="R80" s="154">
        <f xml:space="preserve"> K80</f>
        <v>3.6749999999999999E-4</v>
      </c>
      <c r="S80" s="154">
        <f t="shared" si="9"/>
        <v>2.9399999999999999E-4</v>
      </c>
      <c r="T80" s="154">
        <f t="shared" si="10"/>
        <v>4.4099999999999999E-4</v>
      </c>
      <c r="U80" s="154"/>
      <c r="V80" s="150" t="s">
        <v>218</v>
      </c>
      <c r="W80" s="154"/>
      <c r="X80" s="157" t="s">
        <v>1419</v>
      </c>
      <c r="Y80" s="190" t="s">
        <v>238</v>
      </c>
      <c r="Z80" s="277"/>
      <c r="AA80" s="170" t="s">
        <v>223</v>
      </c>
      <c r="AB80" s="277"/>
      <c r="AC80" s="183"/>
    </row>
    <row r="81" spans="1:29" s="33" customFormat="1">
      <c r="A81" s="58"/>
      <c r="B81" s="58"/>
      <c r="C81" s="55"/>
      <c r="E81" s="13"/>
      <c r="F81" s="43"/>
      <c r="G81" s="120"/>
      <c r="H81" s="135"/>
      <c r="I81" s="95"/>
      <c r="J81" s="58"/>
      <c r="K81" s="118"/>
      <c r="L81" s="57"/>
      <c r="M81" s="57"/>
      <c r="N81" s="57"/>
      <c r="O81" s="70"/>
      <c r="P81" s="89"/>
      <c r="Q81" s="55"/>
      <c r="R81" s="57"/>
      <c r="S81" s="57"/>
      <c r="T81" s="57"/>
      <c r="U81" s="57"/>
      <c r="V81" s="57"/>
      <c r="W81" s="57"/>
      <c r="X81" s="70"/>
      <c r="Y81" s="118"/>
      <c r="Z81" s="92"/>
      <c r="AA81" s="92"/>
      <c r="AB81" s="92"/>
      <c r="AC81" s="73"/>
    </row>
  </sheetData>
  <conditionalFormatting sqref="H1:K1 P1:X1">
    <cfRule type="cellIs" dxfId="588" priority="1" operator="equal">
      <formula>"Elec"</formula>
    </cfRule>
    <cfRule type="cellIs" dxfId="587" priority="2" operator="equal">
      <formula>"Mech"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00B4-A406-40ED-B074-7AE284CE8F2A}">
  <sheetPr>
    <tabColor theme="9" tint="0.39997558519241921"/>
  </sheetPr>
  <dimension ref="A1:V5"/>
  <sheetViews>
    <sheetView workbookViewId="0">
      <selection activeCell="H16" sqref="H16"/>
    </sheetView>
  </sheetViews>
  <sheetFormatPr defaultColWidth="9.140625" defaultRowHeight="15"/>
  <cols>
    <col min="1" max="1" width="23.7109375" customWidth="1"/>
    <col min="2" max="2" width="27" customWidth="1"/>
    <col min="3" max="3" width="23.28515625" customWidth="1"/>
    <col min="4" max="4" width="8.140625" bestFit="1" customWidth="1"/>
    <col min="5" max="5" width="6.7109375" bestFit="1" customWidth="1"/>
    <col min="6" max="6" width="9.85546875" customWidth="1"/>
    <col min="7" max="7" width="14.140625" bestFit="1" customWidth="1"/>
    <col min="8" max="8" width="26.85546875" customWidth="1"/>
    <col min="9" max="9" width="7.28515625" bestFit="1" customWidth="1"/>
    <col min="10" max="10" width="9.28515625" bestFit="1" customWidth="1"/>
    <col min="11" max="11" width="10" bestFit="1" customWidth="1"/>
    <col min="12" max="12" width="6.85546875" bestFit="1" customWidth="1"/>
    <col min="13" max="13" width="6" bestFit="1" customWidth="1"/>
    <col min="14" max="14" width="9.28515625" bestFit="1" customWidth="1"/>
    <col min="15" max="15" width="21.28515625" customWidth="1"/>
    <col min="16" max="16" width="28.5703125" customWidth="1"/>
    <col min="17" max="17" width="4.5703125" customWidth="1"/>
    <col min="18" max="18" width="5" customWidth="1"/>
    <col min="19" max="19" width="11.5703125" bestFit="1" customWidth="1"/>
    <col min="20" max="20" width="16.42578125" customWidth="1"/>
    <col min="21" max="21" width="45.28515625" bestFit="1" customWidth="1"/>
    <col min="22" max="22" width="5.7109375" bestFit="1" customWidth="1"/>
  </cols>
  <sheetData>
    <row r="1" spans="1:22" ht="30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 s="5" customFormat="1">
      <c r="A2" s="35" t="s">
        <v>409</v>
      </c>
      <c r="B2" s="35" t="s">
        <v>412</v>
      </c>
      <c r="C2" s="63"/>
      <c r="D2" s="63">
        <v>20</v>
      </c>
      <c r="E2" s="122" t="s">
        <v>401</v>
      </c>
      <c r="F2" s="5">
        <v>1</v>
      </c>
      <c r="G2" s="5">
        <v>20</v>
      </c>
      <c r="H2" s="5" t="s">
        <v>1209</v>
      </c>
      <c r="I2" s="5" t="s">
        <v>219</v>
      </c>
      <c r="J2" s="5">
        <f>G2</f>
        <v>20</v>
      </c>
      <c r="K2" s="5">
        <v>7.15</v>
      </c>
      <c r="L2" s="5">
        <v>88.6</v>
      </c>
      <c r="N2" s="5" t="s">
        <v>218</v>
      </c>
      <c r="P2" s="35" t="s">
        <v>412</v>
      </c>
      <c r="S2" s="5" t="s">
        <v>9</v>
      </c>
      <c r="T2" s="55"/>
      <c r="U2" s="127" t="s">
        <v>485</v>
      </c>
      <c r="V2" s="55" t="s">
        <v>221</v>
      </c>
    </row>
    <row r="3" spans="1:22" s="5" customFormat="1" ht="16.5">
      <c r="A3" s="35" t="s">
        <v>410</v>
      </c>
      <c r="B3" s="35" t="s">
        <v>413</v>
      </c>
      <c r="C3" s="37"/>
      <c r="D3" s="63">
        <v>0.12221</v>
      </c>
      <c r="E3" s="122" t="s">
        <v>242</v>
      </c>
      <c r="F3" s="5">
        <v>1</v>
      </c>
      <c r="G3" s="5">
        <f t="shared" ref="G3:G4" si="0" xml:space="preserve"> D3*F3</f>
        <v>0.12221</v>
      </c>
      <c r="H3" s="5" t="s">
        <v>1210</v>
      </c>
      <c r="I3" s="5" t="s">
        <v>219</v>
      </c>
      <c r="J3" s="5">
        <f>G3</f>
        <v>0.12221</v>
      </c>
      <c r="K3" s="5">
        <v>3.0550000000000001E-2</v>
      </c>
      <c r="L3" s="5">
        <v>0.36664000000000002</v>
      </c>
      <c r="N3" s="5" t="s">
        <v>218</v>
      </c>
      <c r="P3" s="35" t="s">
        <v>413</v>
      </c>
      <c r="S3" s="5" t="s">
        <v>9</v>
      </c>
      <c r="T3" s="55"/>
      <c r="U3" s="209" t="s">
        <v>486</v>
      </c>
      <c r="V3" s="55" t="s">
        <v>221</v>
      </c>
    </row>
    <row r="4" spans="1:22" s="5" customFormat="1">
      <c r="A4" s="36" t="s">
        <v>411</v>
      </c>
      <c r="B4" s="36" t="s">
        <v>414</v>
      </c>
      <c r="C4" s="37"/>
      <c r="D4" s="139">
        <v>1.55E-4</v>
      </c>
      <c r="E4" s="122" t="s">
        <v>242</v>
      </c>
      <c r="F4" s="5">
        <v>1</v>
      </c>
      <c r="G4" s="5">
        <f t="shared" si="0"/>
        <v>1.55E-4</v>
      </c>
      <c r="H4" s="5" t="s">
        <v>1211</v>
      </c>
      <c r="I4" s="5" t="s">
        <v>219</v>
      </c>
      <c r="J4" s="5">
        <f t="shared" ref="J4" si="1">G4</f>
        <v>1.55E-4</v>
      </c>
      <c r="K4" s="5">
        <f xml:space="preserve"> J4/2</f>
        <v>7.75E-5</v>
      </c>
      <c r="L4" s="5">
        <f xml:space="preserve"> J4*2</f>
        <v>3.1E-4</v>
      </c>
      <c r="N4" s="5" t="s">
        <v>419</v>
      </c>
      <c r="P4" s="36" t="s">
        <v>414</v>
      </c>
      <c r="S4" s="5" t="s">
        <v>9</v>
      </c>
      <c r="T4" s="39"/>
      <c r="U4" s="127" t="s">
        <v>487</v>
      </c>
      <c r="V4" s="55" t="s">
        <v>221</v>
      </c>
    </row>
    <row r="5" spans="1:2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</sheetData>
  <conditionalFormatting sqref="D1:R1">
    <cfRule type="cellIs" dxfId="555" priority="1" operator="equal">
      <formula>"Elec"</formula>
    </cfRule>
    <cfRule type="cellIs" dxfId="554" priority="2" operator="equal">
      <formula>"Mech"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DC08-2F47-4F57-95D2-8BB0A816FADC}">
  <sheetPr>
    <tabColor theme="9" tint="0.39997558519241921"/>
  </sheetPr>
  <dimension ref="A1:V5"/>
  <sheetViews>
    <sheetView zoomScale="92" workbookViewId="0">
      <selection activeCell="C5" sqref="C5"/>
    </sheetView>
  </sheetViews>
  <sheetFormatPr defaultColWidth="9.140625" defaultRowHeight="15"/>
  <cols>
    <col min="1" max="1" width="23.7109375" customWidth="1"/>
    <col min="2" max="2" width="27" customWidth="1"/>
    <col min="3" max="3" width="23.28515625" customWidth="1"/>
    <col min="4" max="4" width="9.42578125" customWidth="1"/>
    <col min="5" max="5" width="6.7109375" bestFit="1" customWidth="1"/>
    <col min="6" max="6" width="9.85546875" customWidth="1"/>
    <col min="7" max="7" width="14.140625" bestFit="1" customWidth="1"/>
    <col min="8" max="8" width="29.140625" customWidth="1"/>
    <col min="9" max="9" width="7.28515625" bestFit="1" customWidth="1"/>
    <col min="10" max="10" width="9.28515625" bestFit="1" customWidth="1"/>
    <col min="11" max="11" width="6.5703125" bestFit="1" customWidth="1"/>
    <col min="12" max="12" width="6.85546875" bestFit="1" customWidth="1"/>
    <col min="13" max="13" width="6" bestFit="1" customWidth="1"/>
    <col min="14" max="14" width="9.28515625" bestFit="1" customWidth="1"/>
    <col min="15" max="15" width="21.28515625" customWidth="1"/>
    <col min="16" max="16" width="28.5703125" customWidth="1"/>
    <col min="17" max="17" width="4.5703125" customWidth="1"/>
    <col min="18" max="18" width="5" customWidth="1"/>
    <col min="19" max="19" width="11.5703125" bestFit="1" customWidth="1"/>
    <col min="20" max="20" width="16.42578125" customWidth="1"/>
    <col min="21" max="21" width="45.28515625" bestFit="1" customWidth="1"/>
    <col min="22" max="22" width="5.7109375" bestFit="1" customWidth="1"/>
  </cols>
  <sheetData>
    <row r="1" spans="1:22" ht="30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 s="5" customFormat="1">
      <c r="A2" s="35" t="s">
        <v>402</v>
      </c>
      <c r="B2" s="35" t="s">
        <v>405</v>
      </c>
      <c r="C2" s="63"/>
      <c r="D2" s="63">
        <v>20</v>
      </c>
      <c r="E2" s="122" t="s">
        <v>401</v>
      </c>
      <c r="F2" s="5">
        <v>1</v>
      </c>
      <c r="G2" s="5">
        <f t="shared" ref="G2" si="0" xml:space="preserve"> D2*F2</f>
        <v>20</v>
      </c>
      <c r="H2" s="5" t="s">
        <v>1212</v>
      </c>
      <c r="I2" s="5" t="s">
        <v>219</v>
      </c>
      <c r="J2" s="5">
        <v>20</v>
      </c>
      <c r="K2" s="5">
        <v>7.15</v>
      </c>
      <c r="L2" s="5">
        <v>88.6</v>
      </c>
      <c r="N2" s="5" t="s">
        <v>218</v>
      </c>
      <c r="P2" s="35" t="s">
        <v>405</v>
      </c>
      <c r="S2" s="5" t="s">
        <v>9</v>
      </c>
      <c r="T2" s="55"/>
      <c r="U2" s="127" t="s">
        <v>485</v>
      </c>
      <c r="V2" s="55" t="s">
        <v>221</v>
      </c>
    </row>
    <row r="3" spans="1:22" s="5" customFormat="1" ht="16.5">
      <c r="A3" s="35" t="s">
        <v>403</v>
      </c>
      <c r="B3" s="35" t="s">
        <v>406</v>
      </c>
      <c r="C3" s="37"/>
      <c r="D3" s="210">
        <v>0.61099999999999999</v>
      </c>
      <c r="E3" s="122" t="s">
        <v>242</v>
      </c>
      <c r="F3" s="5">
        <v>1</v>
      </c>
      <c r="G3" s="5">
        <f>D3*F3</f>
        <v>0.61099999999999999</v>
      </c>
      <c r="H3" s="5" t="s">
        <v>1213</v>
      </c>
      <c r="I3" s="5" t="s">
        <v>219</v>
      </c>
      <c r="J3" s="55">
        <f>G3</f>
        <v>0.61099999999999999</v>
      </c>
      <c r="K3" s="55">
        <v>0.183</v>
      </c>
      <c r="L3" s="55">
        <v>1.9554</v>
      </c>
      <c r="M3" s="55"/>
      <c r="N3" s="5" t="s">
        <v>218</v>
      </c>
      <c r="P3" s="35" t="s">
        <v>406</v>
      </c>
      <c r="S3" s="5" t="s">
        <v>9</v>
      </c>
      <c r="T3" s="55"/>
      <c r="U3" s="209" t="s">
        <v>486</v>
      </c>
      <c r="V3" s="55" t="s">
        <v>221</v>
      </c>
    </row>
    <row r="4" spans="1:22" s="5" customFormat="1">
      <c r="A4" s="36" t="s">
        <v>404</v>
      </c>
      <c r="B4" s="36" t="s">
        <v>407</v>
      </c>
      <c r="C4" s="37"/>
      <c r="D4" s="63">
        <v>0</v>
      </c>
      <c r="E4" s="122" t="s">
        <v>242</v>
      </c>
      <c r="F4" s="5">
        <v>1</v>
      </c>
      <c r="G4" s="5">
        <f>D4*F4</f>
        <v>0</v>
      </c>
      <c r="H4" s="5" t="s">
        <v>1214</v>
      </c>
      <c r="I4" s="5" t="s">
        <v>219</v>
      </c>
      <c r="J4" s="5">
        <f t="shared" ref="J4" si="1">G4</f>
        <v>0</v>
      </c>
      <c r="K4" s="5">
        <v>0</v>
      </c>
      <c r="L4" s="5">
        <v>0</v>
      </c>
      <c r="N4" s="5" t="s">
        <v>241</v>
      </c>
      <c r="P4" s="36" t="s">
        <v>407</v>
      </c>
      <c r="S4" s="5" t="s">
        <v>9</v>
      </c>
      <c r="T4" s="39"/>
      <c r="U4" s="127" t="s">
        <v>487</v>
      </c>
      <c r="V4" s="55" t="s">
        <v>221</v>
      </c>
    </row>
    <row r="5" spans="1:2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</sheetData>
  <conditionalFormatting sqref="D1:R1">
    <cfRule type="cellIs" dxfId="528" priority="1" operator="equal">
      <formula>"Elec"</formula>
    </cfRule>
    <cfRule type="cellIs" dxfId="527" priority="2" operator="equal">
      <formula>"Mech"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15E23-4E05-4845-A25A-2F84BFA47FCB}">
  <sheetPr>
    <tabColor theme="9" tint="0.39997558519241921"/>
  </sheetPr>
  <dimension ref="A1:V4"/>
  <sheetViews>
    <sheetView topLeftCell="B1" workbookViewId="0">
      <selection activeCell="L4" sqref="L4"/>
    </sheetView>
  </sheetViews>
  <sheetFormatPr defaultColWidth="9.140625" defaultRowHeight="15"/>
  <cols>
    <col min="1" max="1" width="39.85546875" customWidth="1"/>
    <col min="2" max="2" width="38.5703125" customWidth="1"/>
    <col min="3" max="3" width="23.28515625" customWidth="1"/>
    <col min="4" max="4" width="13.85546875" customWidth="1"/>
    <col min="5" max="5" width="6.7109375" bestFit="1" customWidth="1"/>
    <col min="6" max="6" width="9.85546875" customWidth="1"/>
    <col min="7" max="7" width="14.140625" bestFit="1" customWidth="1"/>
    <col min="8" max="8" width="27.7109375" customWidth="1"/>
    <col min="9" max="9" width="7.28515625" bestFit="1" customWidth="1"/>
    <col min="10" max="10" width="9.28515625" bestFit="1" customWidth="1"/>
    <col min="11" max="11" width="9.85546875" bestFit="1" customWidth="1"/>
    <col min="12" max="12" width="8.5703125" bestFit="1" customWidth="1"/>
    <col min="13" max="13" width="6" bestFit="1" customWidth="1"/>
    <col min="14" max="14" width="10.42578125" customWidth="1"/>
    <col min="15" max="15" width="16.42578125" customWidth="1"/>
    <col min="16" max="16" width="37.42578125" customWidth="1"/>
    <col min="17" max="17" width="11" customWidth="1"/>
    <col min="18" max="18" width="15.140625" customWidth="1"/>
    <col min="19" max="19" width="22.140625" customWidth="1"/>
    <col min="20" max="20" width="24.85546875" customWidth="1"/>
    <col min="21" max="21" width="73.85546875" customWidth="1"/>
    <col min="22" max="22" width="8" customWidth="1"/>
  </cols>
  <sheetData>
    <row r="1" spans="1:22" ht="30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>
      <c r="A2" s="35" t="s">
        <v>908</v>
      </c>
      <c r="B2" s="35" t="s">
        <v>909</v>
      </c>
      <c r="C2" s="63"/>
      <c r="D2" s="64">
        <v>21.77</v>
      </c>
      <c r="E2" s="10" t="s">
        <v>401</v>
      </c>
      <c r="F2">
        <v>1</v>
      </c>
      <c r="G2" s="49">
        <f xml:space="preserve"> D2*F2</f>
        <v>21.77</v>
      </c>
      <c r="H2" t="s">
        <v>910</v>
      </c>
      <c r="I2" t="s">
        <v>219</v>
      </c>
      <c r="J2" s="49">
        <f t="shared" ref="J2" si="0">G2</f>
        <v>21.77</v>
      </c>
      <c r="K2" s="49">
        <f xml:space="preserve"> J2</f>
        <v>21.77</v>
      </c>
      <c r="L2" s="49">
        <f>J2*1.5</f>
        <v>32.655000000000001</v>
      </c>
      <c r="N2" t="s">
        <v>419</v>
      </c>
      <c r="O2" s="5"/>
      <c r="P2" s="35" t="s">
        <v>909</v>
      </c>
      <c r="T2" s="33" t="s">
        <v>911</v>
      </c>
      <c r="U2" s="104" t="s">
        <v>485</v>
      </c>
      <c r="V2" s="33" t="s">
        <v>221</v>
      </c>
    </row>
    <row r="3" spans="1:2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 spans="1:22">
      <c r="A4" s="97"/>
    </row>
  </sheetData>
  <conditionalFormatting sqref="D1:R1">
    <cfRule type="cellIs" dxfId="501" priority="1" operator="equal">
      <formula>"Elec"</formula>
    </cfRule>
    <cfRule type="cellIs" dxfId="500" priority="2" operator="equal">
      <formula>"Mech"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10AA8-B7B8-434B-9E71-C3A086B95AE4}">
  <sheetPr>
    <tabColor rgb="FF00B050"/>
  </sheetPr>
  <dimension ref="A1:V7"/>
  <sheetViews>
    <sheetView zoomScale="85" zoomScaleNormal="85" workbookViewId="0">
      <selection activeCell="T11" sqref="T11"/>
    </sheetView>
  </sheetViews>
  <sheetFormatPr defaultColWidth="9.140625" defaultRowHeight="15"/>
  <cols>
    <col min="1" max="1" width="30.7109375" customWidth="1"/>
    <col min="2" max="2" width="34.5703125" bestFit="1" customWidth="1"/>
    <col min="3" max="3" width="23.28515625" customWidth="1"/>
    <col min="4" max="4" width="13.85546875" customWidth="1"/>
    <col min="5" max="5" width="11.85546875" customWidth="1"/>
    <col min="6" max="6" width="9.85546875" customWidth="1"/>
    <col min="7" max="7" width="14.140625" bestFit="1" customWidth="1"/>
    <col min="8" max="8" width="27.7109375" customWidth="1"/>
    <col min="9" max="9" width="7.28515625" bestFit="1" customWidth="1"/>
    <col min="10" max="10" width="9.28515625" bestFit="1" customWidth="1"/>
    <col min="11" max="11" width="9.85546875" bestFit="1" customWidth="1"/>
    <col min="12" max="12" width="8.5703125" bestFit="1" customWidth="1"/>
    <col min="13" max="13" width="6" bestFit="1" customWidth="1"/>
    <col min="14" max="14" width="10.42578125" customWidth="1"/>
    <col min="15" max="15" width="16.42578125" customWidth="1"/>
    <col min="16" max="16" width="31.42578125" customWidth="1"/>
    <col min="17" max="17" width="11" customWidth="1"/>
    <col min="18" max="18" width="15.140625" customWidth="1"/>
    <col min="19" max="19" width="22.140625" customWidth="1"/>
    <col min="20" max="20" width="24.85546875" customWidth="1"/>
    <col min="21" max="21" width="73.85546875" customWidth="1"/>
    <col min="22" max="22" width="8" customWidth="1"/>
  </cols>
  <sheetData>
    <row r="1" spans="1:22" ht="30">
      <c r="A1" s="17" t="s">
        <v>0</v>
      </c>
      <c r="B1" s="9" t="s">
        <v>225</v>
      </c>
      <c r="C1" s="9" t="s">
        <v>11</v>
      </c>
      <c r="D1" s="1" t="s">
        <v>7</v>
      </c>
      <c r="E1" s="1" t="s">
        <v>5</v>
      </c>
      <c r="F1" s="1" t="s">
        <v>8</v>
      </c>
      <c r="G1" s="18" t="s">
        <v>38</v>
      </c>
      <c r="H1" s="18" t="s">
        <v>226</v>
      </c>
      <c r="I1" s="18" t="s">
        <v>209</v>
      </c>
      <c r="J1" s="18" t="s">
        <v>210</v>
      </c>
      <c r="K1" s="18" t="s">
        <v>211</v>
      </c>
      <c r="L1" s="18" t="s">
        <v>212</v>
      </c>
      <c r="M1" s="18" t="s">
        <v>213</v>
      </c>
      <c r="N1" s="18" t="s">
        <v>214</v>
      </c>
      <c r="O1" s="18" t="s">
        <v>215</v>
      </c>
      <c r="P1" s="18" t="s">
        <v>207</v>
      </c>
      <c r="Q1" s="18" t="s">
        <v>216</v>
      </c>
      <c r="R1" s="18" t="s">
        <v>217</v>
      </c>
      <c r="S1" s="18" t="s">
        <v>1</v>
      </c>
      <c r="T1" s="18" t="s">
        <v>2</v>
      </c>
      <c r="U1" s="2" t="s">
        <v>15</v>
      </c>
      <c r="V1" s="19" t="s">
        <v>220</v>
      </c>
    </row>
    <row r="2" spans="1:22">
      <c r="A2" t="s">
        <v>1282</v>
      </c>
      <c r="B2" t="s">
        <v>1283</v>
      </c>
      <c r="C2" s="63"/>
      <c r="D2" s="64">
        <v>5</v>
      </c>
      <c r="E2" s="10" t="s">
        <v>6</v>
      </c>
      <c r="F2">
        <v>1E-3</v>
      </c>
      <c r="G2" s="49">
        <f t="shared" ref="G2:G5" si="0" xml:space="preserve"> D2*F2</f>
        <v>5.0000000000000001E-3</v>
      </c>
      <c r="H2" t="s">
        <v>1275</v>
      </c>
      <c r="I2" t="s">
        <v>219</v>
      </c>
      <c r="J2" s="49">
        <f t="shared" ref="J2:J5" si="1">G2</f>
        <v>5.0000000000000001E-3</v>
      </c>
      <c r="K2" s="49">
        <f t="shared" ref="K2:K5" si="2" xml:space="preserve"> J2/2</f>
        <v>2.5000000000000001E-3</v>
      </c>
      <c r="L2" s="49">
        <f t="shared" ref="L2:L5" si="3" xml:space="preserve"> J2*2</f>
        <v>0.01</v>
      </c>
      <c r="N2" t="s">
        <v>419</v>
      </c>
      <c r="O2" s="5"/>
      <c r="P2" t="s">
        <v>1283</v>
      </c>
      <c r="T2" s="33" t="s">
        <v>1456</v>
      </c>
      <c r="U2" s="23" t="s">
        <v>280</v>
      </c>
      <c r="V2" s="33" t="s">
        <v>221</v>
      </c>
    </row>
    <row r="3" spans="1:22">
      <c r="A3" s="35" t="s">
        <v>1279</v>
      </c>
      <c r="B3" s="35" t="s">
        <v>1284</v>
      </c>
      <c r="C3" s="37"/>
      <c r="D3" s="64">
        <v>5</v>
      </c>
      <c r="E3" s="10" t="s">
        <v>6</v>
      </c>
      <c r="F3">
        <v>1E-3</v>
      </c>
      <c r="G3" s="49">
        <f t="shared" si="0"/>
        <v>5.0000000000000001E-3</v>
      </c>
      <c r="H3" t="s">
        <v>1276</v>
      </c>
      <c r="I3" t="s">
        <v>219</v>
      </c>
      <c r="J3" s="49">
        <f t="shared" si="1"/>
        <v>5.0000000000000001E-3</v>
      </c>
      <c r="K3" s="49">
        <f t="shared" si="2"/>
        <v>2.5000000000000001E-3</v>
      </c>
      <c r="L3" s="49">
        <f t="shared" si="3"/>
        <v>0.01</v>
      </c>
      <c r="N3" t="s">
        <v>419</v>
      </c>
      <c r="O3" s="5"/>
      <c r="P3" s="35" t="s">
        <v>1284</v>
      </c>
      <c r="T3" s="33" t="s">
        <v>1456</v>
      </c>
      <c r="U3" s="45" t="s">
        <v>1287</v>
      </c>
      <c r="V3" s="33" t="s">
        <v>221</v>
      </c>
    </row>
    <row r="4" spans="1:22">
      <c r="A4" s="35" t="s">
        <v>1280</v>
      </c>
      <c r="B4" s="35" t="s">
        <v>1285</v>
      </c>
      <c r="C4" s="37"/>
      <c r="D4" s="64">
        <v>10</v>
      </c>
      <c r="E4" s="10" t="s">
        <v>6</v>
      </c>
      <c r="F4">
        <v>1E-3</v>
      </c>
      <c r="G4" s="49">
        <f t="shared" si="0"/>
        <v>0.01</v>
      </c>
      <c r="H4" t="s">
        <v>1277</v>
      </c>
      <c r="I4" t="s">
        <v>219</v>
      </c>
      <c r="J4" s="49">
        <f t="shared" si="1"/>
        <v>0.01</v>
      </c>
      <c r="K4" s="49">
        <f t="shared" si="2"/>
        <v>5.0000000000000001E-3</v>
      </c>
      <c r="L4" s="49">
        <f t="shared" si="3"/>
        <v>0.02</v>
      </c>
      <c r="N4" t="s">
        <v>419</v>
      </c>
      <c r="O4" s="5"/>
      <c r="P4" s="35" t="s">
        <v>1285</v>
      </c>
      <c r="T4" s="33" t="s">
        <v>1456</v>
      </c>
      <c r="U4" s="23" t="s">
        <v>227</v>
      </c>
      <c r="V4" s="33" t="s">
        <v>221</v>
      </c>
    </row>
    <row r="5" spans="1:22">
      <c r="A5" s="35" t="s">
        <v>1281</v>
      </c>
      <c r="B5" s="35" t="s">
        <v>1286</v>
      </c>
      <c r="C5" s="37"/>
      <c r="D5" s="64">
        <v>0.5</v>
      </c>
      <c r="E5" s="10" t="s">
        <v>1289</v>
      </c>
      <c r="F5">
        <v>1</v>
      </c>
      <c r="G5" s="49">
        <f t="shared" si="0"/>
        <v>0.5</v>
      </c>
      <c r="H5" t="s">
        <v>1278</v>
      </c>
      <c r="I5" t="s">
        <v>219</v>
      </c>
      <c r="J5" s="49">
        <f t="shared" si="1"/>
        <v>0.5</v>
      </c>
      <c r="K5" s="49">
        <f t="shared" si="2"/>
        <v>0.25</v>
      </c>
      <c r="L5" s="49">
        <f t="shared" si="3"/>
        <v>1</v>
      </c>
      <c r="N5" t="s">
        <v>419</v>
      </c>
      <c r="O5" s="5"/>
      <c r="P5" s="35" t="s">
        <v>1286</v>
      </c>
      <c r="T5" s="33" t="s">
        <v>1456</v>
      </c>
      <c r="U5" s="23" t="s">
        <v>1288</v>
      </c>
      <c r="V5" s="33" t="s">
        <v>221</v>
      </c>
    </row>
    <row r="6" spans="1:2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>
      <c r="A7" s="97"/>
    </row>
  </sheetData>
  <conditionalFormatting sqref="D1:R1">
    <cfRule type="cellIs" dxfId="484" priority="1" operator="equal">
      <formula>"Elec"</formula>
    </cfRule>
    <cfRule type="cellIs" dxfId="483" priority="2" operator="equal">
      <formula>"Mech"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3664E055D3024392F88086CF1FCE78" ma:contentTypeVersion="18" ma:contentTypeDescription="Crée un document." ma:contentTypeScope="" ma:versionID="6210ba4888d7ca466d6e1a77387b1376">
  <xsd:schema xmlns:xsd="http://www.w3.org/2001/XMLSchema" xmlns:xs="http://www.w3.org/2001/XMLSchema" xmlns:p="http://schemas.microsoft.com/office/2006/metadata/properties" xmlns:ns3="0697829a-e10a-4ecc-8cda-2f5d72ccb1b7" xmlns:ns4="13ef337f-c9b9-4264-a107-3231cbcfd79b" targetNamespace="http://schemas.microsoft.com/office/2006/metadata/properties" ma:root="true" ma:fieldsID="ce21685d69c12746a606a50df0c88be0" ns3:_="" ns4:_="">
    <xsd:import namespace="0697829a-e10a-4ecc-8cda-2f5d72ccb1b7"/>
    <xsd:import namespace="13ef337f-c9b9-4264-a107-3231cbcfd79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Locatio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97829a-e10a-4ecc-8cda-2f5d72ccb1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f337f-c9b9-4264-a107-3231cbcfd79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697829a-e10a-4ecc-8cda-2f5d72ccb1b7" xsi:nil="true"/>
  </documentManagement>
</p:properties>
</file>

<file path=customXml/itemProps1.xml><?xml version="1.0" encoding="utf-8"?>
<ds:datastoreItem xmlns:ds="http://schemas.openxmlformats.org/officeDocument/2006/customXml" ds:itemID="{39BE42DD-DB08-415E-ADAA-F88692392C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3114CE-CAEC-4CE8-82D8-6FC058EC24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97829a-e10a-4ecc-8cda-2f5d72ccb1b7"/>
    <ds:schemaRef ds:uri="13ef337f-c9b9-4264-a107-3231cbcfd7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534742-DDFF-404D-89F8-92EDE7099B04}">
  <ds:schemaRefs>
    <ds:schemaRef ds:uri="http://schemas.microsoft.com/office/2006/metadata/properties"/>
    <ds:schemaRef ds:uri="0697829a-e10a-4ecc-8cda-2f5d72ccb1b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13ef337f-c9b9-4264-a107-3231cbcfd79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A0</vt:lpstr>
      <vt:lpstr>A1</vt:lpstr>
      <vt:lpstr>A2</vt:lpstr>
      <vt:lpstr>A3</vt:lpstr>
      <vt:lpstr>B</vt:lpstr>
      <vt:lpstr>process_PWB_CGM</vt:lpstr>
      <vt:lpstr>process_PWB_FPBT</vt:lpstr>
      <vt:lpstr>process_Li_Ion_battery</vt:lpstr>
      <vt:lpstr>process_charger</vt:lpstr>
      <vt:lpstr>process_lancets</vt:lpstr>
      <vt:lpstr>process_strips</vt:lpstr>
      <vt:lpstr>process_push_buttons</vt:lpstr>
      <vt:lpstr>process_LCD_backlight</vt:lpstr>
      <vt:lpstr>process_USB_micro</vt:lpstr>
      <vt:lpstr>process_IC_frontend</vt:lpstr>
      <vt:lpstr>process_IC_backend</vt:lpstr>
      <vt:lpstr>process_quartz_oscillator</vt:lpstr>
      <vt:lpstr>process_biosensor</vt:lpstr>
      <vt:lpstr>process_ext_protection_up</vt:lpstr>
      <vt:lpstr>process_ext_protection_down</vt:lpstr>
      <vt:lpstr>process_silver_oxide_powder</vt:lpstr>
      <vt:lpstr>process_zinc_powder</vt:lpstr>
      <vt:lpstr>process_antenna</vt:lpstr>
      <vt:lpstr>process_battery_connector</vt:lpstr>
      <vt:lpstr>process_moulded_ABS</vt:lpstr>
      <vt:lpstr>process_moulded_polycarbonate</vt:lpstr>
      <vt:lpstr>process_moulded_polypropylene</vt:lpstr>
      <vt:lpstr>process_moulded_polyethylene</vt:lpstr>
      <vt:lpstr>process_plastic_bag_HDPE</vt:lpstr>
      <vt:lpstr>process_plastic_bag_LDPE</vt:lpstr>
      <vt:lpstr>process_steel_spring</vt:lpstr>
      <vt:lpstr>process_protective_foil</vt:lpstr>
      <vt:lpstr>process_steel_sheet_parts</vt:lpstr>
      <vt:lpstr>process_hard_needle</vt:lpstr>
      <vt:lpstr>process_blood_reader</vt:lpstr>
      <vt:lpstr>market_for_IC_logic_type</vt:lpstr>
      <vt:lpstr>process_moulded_POM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Dethienne</dc:creator>
  <cp:lastModifiedBy>Augustin Wattiez</cp:lastModifiedBy>
  <dcterms:created xsi:type="dcterms:W3CDTF">2015-06-05T18:17:20Z</dcterms:created>
  <dcterms:modified xsi:type="dcterms:W3CDTF">2025-05-14T09:50:16Z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0x010100103664E055D3024392F88086CF1FCE78</vt:lpwstr>
  </property>
</Properties>
</file>