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e4981800d23179/바탕 화면/이정아/온실가스/"/>
    </mc:Choice>
  </mc:AlternateContent>
  <xr:revisionPtr revIDLastSave="192" documentId="8_{E49C6AB1-E6A0-4066-8361-9B573E344D23}" xr6:coauthVersionLast="47" xr6:coauthVersionMax="47" xr10:uidLastSave="{2DC642B2-2442-405D-B3C2-F68694F783F7}"/>
  <bookViews>
    <workbookView xWindow="-98" yWindow="-98" windowWidth="21795" windowHeight="12975" tabRatio="594" firstSheet="1" activeTab="4" xr2:uid="{D12A1F48-031F-40DB-A333-D86754334C0F}"/>
  </bookViews>
  <sheets>
    <sheet name="배출계수_T1" sheetId="3" r:id="rId1"/>
    <sheet name="배출계수_T2_17" sheetId="6" r:id="rId2"/>
    <sheet name="배출계수_T2_22" sheetId="5" r:id="rId3"/>
    <sheet name="열배출계수_한국지역난방공사" sheetId="1" r:id="rId4"/>
    <sheet name="산화계수" sheetId="4" r:id="rId5"/>
    <sheet name="관리기준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18" i="3"/>
  <c r="D15" i="3"/>
  <c r="D12" i="3"/>
  <c r="D11" i="3"/>
  <c r="D10" i="3"/>
  <c r="D9" i="3"/>
  <c r="D8" i="3"/>
  <c r="D7" i="3"/>
  <c r="D6" i="3"/>
  <c r="D5" i="3"/>
  <c r="D4" i="3"/>
  <c r="D3" i="3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tc={EA7991BF-6CDB-40A9-84F2-B6A0D8792CB5}</author>
    <author>tc={F464CA9C-EA87-4E39-90A1-8167DFA3E924}</author>
    <author>tc={96462FB0-CC47-4F2C-99F7-1F34E525627E}</author>
    <author>tc={79E3DC8F-4E5C-42C3-AE7B-8B70331C8749}</author>
    <author>tc={DCF6FEEB-3696-4D4B-847C-8BC8D4055B18}</author>
    <author>tc={0F321029-1B97-4DB7-B839-39E46CD86ABE}</author>
    <author>tc={E04BD8C6-4660-4D0B-88BB-E4BCE9DFBC3B}</author>
    <author>tc={ACDA17EC-A11E-4499-BCFC-75AFCACCDA25}</author>
    <author>tc={5AF1EA92-53DD-4CEF-BAED-5EBFF5E4C496}</author>
    <author>tc={2E0DA4E5-7E0C-41B4-ADC1-C8A289BF2647}</author>
    <author>tc={36CC77B9-A568-4384-BE64-9A54C4E9528B}</author>
  </authors>
  <commentList>
    <comment ref="G1" authorId="0" shapeId="0" xr:uid="{EA7991BF-6CDB-40A9-84F2-B6A0D8792CB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IPCC 2006 GL + 제15조 2항
답글:
     상업/공공부문 및 가정과 농립어업 부문에서의 고정 연소에 대한 기본 배출계수</t>
      </text>
    </comment>
    <comment ref="B9" authorId="1" shapeId="0" xr:uid="{F464CA9C-EA87-4E39-90A1-8167DFA3E92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Jet A-1
JP-4
JP-8
답글:
    항공용 휘발유(AVI-G)는 휘발유의 값 준용</t>
      </text>
    </comment>
    <comment ref="B10" authorId="2" shapeId="0" xr:uid="{96462FB0-CC47-4F2C-99F7-1F34E52562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보일러 등유는 실내 등유의 국가 고유 배출계수 준용</t>
      </text>
    </comment>
    <comment ref="B13" authorId="3" shapeId="0" xr:uid="{79E3DC8F-4E5C-42C3-AE7B-8B70331C874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경질중유(B-A유)
경유유분70% + B-C유분30% 혼합유</t>
      </text>
    </comment>
    <comment ref="B14" authorId="4" shapeId="0" xr:uid="{DCF6FEEB-3696-4D4B-847C-8BC8D4055B1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중유(B-B)
경유유분30%+B-C유분7-% 혼합유</t>
      </text>
    </comment>
    <comment ref="B16" authorId="5" shapeId="0" xr:uid="{0F321029-1B97-4DB7-B839-39E46CD86AB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CO2 배출계수는 기타등유의 IPCC 기본 배출계수를 적용하여 활용한다.
답글:
    고정연소 배출활동의 경우, T1 CO2 배출계수는 등유 계수를 활용하여 산정한다.</t>
      </text>
    </comment>
    <comment ref="B17" authorId="6" shapeId="0" xr:uid="{E04BD8C6-4660-4D0B-88BB-E4BCE9DFBC3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CO2 배출계수는 B-C유의 IPCC 기본 배출계수를 적용하여 활용한다.
답글:
    고정연소 배출활동의 경우, T1 CO2 배출계수는 B-C유 계수를 활용하여 온실가스 배출량을 산정한다.</t>
      </text>
    </comment>
    <comment ref="B19" authorId="7" shapeId="0" xr:uid="{ACDA17EC-A11E-4499-BCFC-75AFCACCDA25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LPG 사용에 따른 고정연소 배출활동
</t>
      </text>
    </comment>
    <comment ref="B20" authorId="8" shapeId="0" xr:uid="{5AF1EA92-53DD-4CEF-BAED-5EBFF5E4C4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LPG 사용에 따른 이동연소(도로) 배출활동</t>
      </text>
    </comment>
    <comment ref="B22" authorId="9" shapeId="0" xr:uid="{2E0DA4E5-7E0C-41B4-ADC1-C8A289BF264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컨덴세이트는 납사 값을 준용</t>
      </text>
    </comment>
    <comment ref="B70" authorId="10" shapeId="0" xr:uid="{36CC77B9-A568-4384-BE64-9A54C4E9528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열(스팀) 사용량을 열전용, 열병합으로 구분할 수 없는 경우 열(스팀) 평균배출계수 사용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tc={AEC2B7AD-8AAA-4915-B4CF-DB18C99046AE}</author>
    <author>tc={92575729-BA2B-4E28-B6BA-554F05EEDA17}</author>
    <author>tc={7769CC9D-FC15-4B68-A007-E0CB7EC2DEF9}</author>
    <author>tc={69A1A08A-37FB-4192-B266-63E3C815A43D}</author>
    <author>tc={9288427D-2F1B-4A62-969F-B473309FE6A7}</author>
    <author>tc={F7FD256E-0948-4DB7-AAAF-CABB3FD01E5F}</author>
    <author>tc={33FBB7B4-B1E9-4162-9731-A2E02EFE1FCB}</author>
    <author>tc={29CEDE8E-E4C7-417A-99F5-B2AB62C9FABA}</author>
    <author>tc={D919783C-E21A-4DD6-A93A-CF2EF65043F3}</author>
    <author>tc={49FE98EA-9FEF-4647-AC87-3C1321395627}</author>
    <author>tc={AEBFD5A7-3897-467E-A6BE-29FFE5A46DB1}</author>
  </authors>
  <commentList>
    <comment ref="B9" authorId="0" shapeId="0" xr:uid="{AEC2B7AD-8AAA-4915-B4CF-DB18C99046A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Jet A-1
JP-4
JP-8
답글:
    항공용 휘발유(AVI-G)는 휘발유의 값 준용</t>
      </text>
    </comment>
    <comment ref="B10" authorId="1" shapeId="0" xr:uid="{92575729-BA2B-4E28-B6BA-554F05EEDA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보일러 등유는 실내 등유의 국가 고유 배출계수 준용</t>
      </text>
    </comment>
    <comment ref="B13" authorId="2" shapeId="0" xr:uid="{7769CC9D-FC15-4B68-A007-E0CB7EC2DEF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경질중유(B-A유)
경유유분70% + B-C유분30% 혼합유</t>
      </text>
    </comment>
    <comment ref="B14" authorId="3" shapeId="0" xr:uid="{69A1A08A-37FB-4192-B266-63E3C815A4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중유(B-B)
경유유분30%+B-C유분7-% 혼합유</t>
      </text>
    </comment>
    <comment ref="B16" authorId="4" shapeId="0" xr:uid="{9288427D-2F1B-4A62-969F-B473309FE6A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CO2 배출계수는 기타등유의 IPCC 기본 배출계수를 적용하여 활용한다.
답글:
    고정연소 배출활동의 경우, T1 CO2 배출계수는 등유 계수를 활용하여 산정한다.</t>
      </text>
    </comment>
    <comment ref="B17" authorId="5" shapeId="0" xr:uid="{F7FD256E-0948-4DB7-AAAF-CABB3FD01E5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CO2 배출계수는 B-C유의 IPCC 기본 배출계수를 적용하여 활용한다.
답글:
    고정연소 배출활동의 경우, T1 CO2 배출계수는 B-C유 계수를 활용하여 온실가스 배출량을 산정한다.</t>
      </text>
    </comment>
    <comment ref="B19" authorId="6" shapeId="0" xr:uid="{33FBB7B4-B1E9-4162-9731-A2E02EFE1FC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LPG 사용에 따른 고정연소 배출활동
</t>
      </text>
    </comment>
    <comment ref="B20" authorId="7" shapeId="0" xr:uid="{29CEDE8E-E4C7-417A-99F5-B2AB62C9FA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LPG 사용에 따른 이동연소(도로) 배출활동</t>
      </text>
    </comment>
    <comment ref="B22" authorId="8" shapeId="0" xr:uid="{D919783C-E21A-4DD6-A93A-CF2EF65043F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컨덴세이트는 납사 값을 준용</t>
      </text>
    </comment>
    <comment ref="C68" authorId="9" shapeId="0" xr:uid="{49FE98EA-9FEF-4647-AC87-3C132139562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열(스팀)을 생산하여 외부로 공급하는 업체가 자체적으로 열(스팀) 배 출계수를 제공할 수 없는 경우에 한하여 온실가스종합정보센터가확인하여 지침에 수록된 열(스팀)배출계수를 사용할 수 있다 
답글:
    온실가스종합정보센터(2013)</t>
      </text>
    </comment>
    <comment ref="B70" authorId="10" shapeId="0" xr:uid="{AEBFD5A7-3897-467E-A6BE-29FFE5A46DB1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열(스팀) 사용량을 열전용, 열병합으로 구분할 수 없는 경우 열(스팀) 평균배출계수 사용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tc={F926B151-B184-421C-85A1-BAD20EA44A92}</author>
    <author>tc={68ECB33C-EFFE-458E-845F-055259D07429}</author>
    <author>tc={7CCEDA34-8772-4D85-BE12-0A3A3604B32B}</author>
    <author>tc={0F82DAB5-E150-4E70-B39A-E6EC06BE07B7}</author>
    <author>tc={B0B00364-8E1F-4F2A-8F72-EBDA39918D6F}</author>
    <author>tc={290677B3-A3DE-49CF-A6FF-C09D6A11A7A0}</author>
    <author>tc={D420AF56-D81A-4286-9D43-74046E31910B}</author>
    <author>tc={A777D633-684E-4155-B6F7-FF6514B8D2AF}</author>
    <author>tc={203A88B8-7E1C-4836-9BA3-457758A6F160}</author>
    <author>tc={FF7B2E38-6F7E-4DE8-92D1-99D36FBC81D4}</author>
    <author>tc={B0942EF0-97AA-4396-B906-480A97093082}</author>
  </authors>
  <commentList>
    <comment ref="B9" authorId="0" shapeId="0" xr:uid="{F926B151-B184-421C-85A1-BAD20EA44A9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Jet A-1
JP-4
JP-8
답글:
    항공용 휘발유(AVI-G)는 휘발유의 값 준용</t>
      </text>
    </comment>
    <comment ref="B10" authorId="1" shapeId="0" xr:uid="{68ECB33C-EFFE-458E-845F-055259D074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보일러 등유는 실내 등유의 국가 고유 배출계수 준용</t>
      </text>
    </comment>
    <comment ref="B13" authorId="2" shapeId="0" xr:uid="{7CCEDA34-8772-4D85-BE12-0A3A3604B32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경질중유(B-A유)
경유유분70% + B-C유분30% 혼합유</t>
      </text>
    </comment>
    <comment ref="B14" authorId="3" shapeId="0" xr:uid="{0F82DAB5-E150-4E70-B39A-E6EC06BE07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중유(B-B)
경유유분30%+B-C유분7-% 혼합유</t>
      </text>
    </comment>
    <comment ref="B16" authorId="4" shapeId="0" xr:uid="{B0B00364-8E1F-4F2A-8F72-EBDA39918D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CO2 배출계수는 기타등유의 IPCC 기본 배출계수를 적용하여 활용한다.
답글:
    고정연소 배출활동의 경우, T1 CO2 배출계수는 등유 계수를 활용하여 산정한다.</t>
      </text>
    </comment>
    <comment ref="B17" authorId="5" shapeId="0" xr:uid="{290677B3-A3DE-49CF-A6FF-C09D6A11A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CO2 배출계수는 B-C유의 IPCC 기본 배출계수를 적용하여 활용한다.
답글:
    고정연소 배출활동의 경우, T1 CO2 배출계수는 B-C유 계수를 활용하여 온실가스 배출량을 산정한다.</t>
      </text>
    </comment>
    <comment ref="B19" authorId="6" shapeId="0" xr:uid="{D420AF56-D81A-4286-9D43-74046E31910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LPG 사용에 따른 고정연소 배출활동
</t>
      </text>
    </comment>
    <comment ref="B20" authorId="7" shapeId="0" xr:uid="{A777D633-684E-4155-B6F7-FF6514B8D2A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LPG 사용에 따른 이동연소(도로) 배출활동</t>
      </text>
    </comment>
    <comment ref="B22" authorId="8" shapeId="0" xr:uid="{203A88B8-7E1C-4836-9BA3-457758A6F16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컨덴세이트는 납사 값을 준용</t>
      </text>
    </comment>
    <comment ref="C68" authorId="9" shapeId="0" xr:uid="{FF7B2E38-6F7E-4DE8-92D1-99D36FBC81D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열(스팀)을 생산하여 외부로 공급하는 업체가 자체적으로 열(스팀) 배 출계수를 제공할 수 없는 경우에 한하여 온실가스종합정보센터가확인하여 지침에 수록된 열(스팀)배출계수를 사용할 수 있다 
답글:
    온실가스종합정보센터(2013)</t>
      </text>
    </comment>
    <comment ref="B70" authorId="10" shapeId="0" xr:uid="{B0942EF0-97AA-4396-B906-480A9709308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열(스팀) 사용량을 열전용, 열병합으로 구분할 수 없는 경우 열(스팀) 평균배출계수 사용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tc={B696B117-4346-483B-B2F5-87EB929E227B}</author>
    <author>tc={6AD76183-8083-493E-A9EE-D81402D2F696}</author>
    <author>tc={A78D9437-CBFC-4090-9FCF-3D1EF4A18934}</author>
    <author>tc={19985DE8-DA26-4C7C-8105-FF04014A5A1A}</author>
    <author>tc={940A1E66-D81E-4DEE-9DA8-4D136DAF4E04}</author>
    <author>tc={8DA8A69E-22D6-40BC-9C22-CB0CB07B341D}</author>
    <author>tc={18D0D1B0-F8EF-4667-B03B-D7D31D572DB9}</author>
    <author>tc={786E7353-8F40-4F8D-8366-6537AFBA1A9F}</author>
    <author>tc={8146B8E4-EECA-4628-A860-98C98A176118}</author>
    <author>tc={65DE24CB-5E4A-4C78-8298-B7B9B0E6AD75}</author>
    <author>tc={6E635847-47DD-47D8-B8C6-B862539C0DEF}</author>
  </authors>
  <commentList>
    <comment ref="C2" authorId="0" shapeId="0" xr:uid="{B696B117-4346-483B-B2F5-87EB929E227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* 하단의 표의 연료 상태는 상온을 기준으로 작성</t>
      </text>
    </comment>
    <comment ref="B9" authorId="1" shapeId="0" xr:uid="{6AD76183-8083-493E-A9EE-D81402D2F6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Jet A-1
JP-4
JP-8
답글:
    항공용 휘발유(AVI-G)는 휘발유의 값 준용</t>
      </text>
    </comment>
    <comment ref="B10" authorId="2" shapeId="0" xr:uid="{A78D9437-CBFC-4090-9FCF-3D1EF4A1893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보일러 등유는 실내 등유의 국가 고유 배출계수 준용</t>
      </text>
    </comment>
    <comment ref="B13" authorId="3" shapeId="0" xr:uid="{19985DE8-DA26-4C7C-8105-FF04014A5A1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경질중유(B-A유)
경유유분70% + B-C유분30% 혼합유</t>
      </text>
    </comment>
    <comment ref="B14" authorId="4" shapeId="0" xr:uid="{940A1E66-D81E-4DEE-9DA8-4D136DAF4E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중유(B-B)
경유유분30%+B-C유분7-% 혼합유</t>
      </text>
    </comment>
    <comment ref="B16" authorId="5" shapeId="0" xr:uid="{8DA8A69E-22D6-40BC-9C22-CB0CB07B341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CO2 배출계수는 기타등유의 IPCC 기본 배출계수를 적용하여 활용한다.
답글:
    고정연소 배출활동의 경우, T1 CO2 배출계수는 등유 계수를 활용하여 산정한다.</t>
      </text>
    </comment>
    <comment ref="B17" authorId="6" shapeId="0" xr:uid="{18D0D1B0-F8EF-4667-B03B-D7D31D572DB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CO2 배출계수는 B-C유의 IPCC 기본 배출계수를 적용하여 활용한다.
답글:
    고정연소 배출활동의 경우, T1 CO2 배출계수는 B-C유 계수를 활용하여 온실가스 배출량을 산정한다.</t>
      </text>
    </comment>
    <comment ref="B19" authorId="7" shapeId="0" xr:uid="{786E7353-8F40-4F8D-8366-6537AFBA1A9F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LPG 사용에 따른 고정연소 배출활동
</t>
      </text>
    </comment>
    <comment ref="B20" authorId="8" shapeId="0" xr:uid="{8146B8E4-EECA-4628-A860-98C98A17611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LPG 사용에 따른 이동연소(도로) 배출활동</t>
      </text>
    </comment>
    <comment ref="B22" authorId="9" shapeId="0" xr:uid="{65DE24CB-5E4A-4C78-8298-B7B9B0E6AD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컨덴세이트는 납사 값을 준용</t>
      </text>
    </comment>
    <comment ref="B70" authorId="10" shapeId="0" xr:uid="{6E635847-47DD-47D8-B8C6-B862539C0DEF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열(스팀) 사용량을 열전용, 열병합으로 구분할 수 없는 경우 열(스팀) 평균배출계수 사용 </t>
      </text>
    </comment>
  </commentList>
</comments>
</file>

<file path=xl/sharedStrings.xml><?xml version="1.0" encoding="utf-8"?>
<sst xmlns="http://schemas.openxmlformats.org/spreadsheetml/2006/main" count="1281" uniqueCount="157">
  <si>
    <r>
      <t>&lt;2023년도 한국지역난방공사 열(스팀)</t>
    </r>
    <r>
      <rPr>
        <sz val="10"/>
        <color theme="1"/>
        <rFont val="KoPub돋움체 Bold"/>
        <family val="1"/>
        <charset val="129"/>
      </rPr>
      <t> </t>
    </r>
    <r>
      <rPr>
        <sz val="10"/>
        <color theme="1"/>
        <rFont val="KoPub돋움체 Bold"/>
        <family val="3"/>
        <charset val="129"/>
      </rPr>
      <t>온실가스 배출계수&gt;</t>
    </r>
    <phoneticPr fontId="1" type="noConversion"/>
  </si>
  <si>
    <t>계획기간</t>
    <phoneticPr fontId="1" type="noConversion"/>
  </si>
  <si>
    <t>지역</t>
    <phoneticPr fontId="1" type="noConversion"/>
  </si>
  <si>
    <r>
      <t>CO</t>
    </r>
    <r>
      <rPr>
        <vertAlign val="subscript"/>
        <sz val="8"/>
        <color theme="1"/>
        <rFont val="KoPub돋움체 Bold"/>
        <family val="3"/>
        <charset val="129"/>
      </rPr>
      <t>2</t>
    </r>
    <phoneticPr fontId="1" type="noConversion"/>
  </si>
  <si>
    <r>
      <t>CH</t>
    </r>
    <r>
      <rPr>
        <vertAlign val="subscript"/>
        <sz val="8"/>
        <color theme="1"/>
        <rFont val="KoPub돋움체 Bold"/>
        <family val="3"/>
        <charset val="129"/>
      </rPr>
      <t>4</t>
    </r>
    <phoneticPr fontId="1" type="noConversion"/>
  </si>
  <si>
    <r>
      <t>N</t>
    </r>
    <r>
      <rPr>
        <vertAlign val="subscript"/>
        <sz val="8"/>
        <color theme="1"/>
        <rFont val="KoPub돋움체 Bold"/>
        <family val="3"/>
        <charset val="129"/>
      </rPr>
      <t>2</t>
    </r>
    <r>
      <rPr>
        <sz val="8"/>
        <color theme="1"/>
        <rFont val="KoPub돋움체 Bold"/>
        <family val="3"/>
        <charset val="129"/>
      </rPr>
      <t>O</t>
    </r>
    <phoneticPr fontId="1" type="noConversion"/>
  </si>
  <si>
    <t>3기</t>
    <phoneticPr fontId="1" type="noConversion"/>
  </si>
  <si>
    <t>수도권지사</t>
    <phoneticPr fontId="1" type="noConversion"/>
  </si>
  <si>
    <t>kgGHG/TJ</t>
    <phoneticPr fontId="1" type="noConversion"/>
  </si>
  <si>
    <t>평택지사</t>
    <phoneticPr fontId="1" type="noConversion"/>
  </si>
  <si>
    <t>청주지사</t>
    <phoneticPr fontId="1" type="noConversion"/>
  </si>
  <si>
    <t>세종지사</t>
    <phoneticPr fontId="1" type="noConversion"/>
  </si>
  <si>
    <t>대구지사</t>
    <phoneticPr fontId="1" type="noConversion"/>
  </si>
  <si>
    <t>양산지사</t>
    <phoneticPr fontId="1" type="noConversion"/>
  </si>
  <si>
    <t>김해지사</t>
    <phoneticPr fontId="1" type="noConversion"/>
  </si>
  <si>
    <t>광주전남지사</t>
    <phoneticPr fontId="1" type="noConversion"/>
  </si>
  <si>
    <t>4기</t>
    <phoneticPr fontId="1" type="noConversion"/>
  </si>
  <si>
    <t>시설규모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</si>
  <si>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</si>
  <si>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</si>
  <si>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</si>
  <si>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이상 (만 톤/년)</t>
    <phoneticPr fontId="1" type="noConversion"/>
  </si>
  <si>
    <t>미만 (만 톤/년)</t>
    <phoneticPr fontId="1" type="noConversion"/>
  </si>
  <si>
    <t>배출활동</t>
    <phoneticPr fontId="1" type="noConversion"/>
  </si>
  <si>
    <t>산정 방법론</t>
    <phoneticPr fontId="1" type="noConversion"/>
  </si>
  <si>
    <t>연료 사용량</t>
    <phoneticPr fontId="1" type="noConversion"/>
  </si>
  <si>
    <t>순발열량</t>
    <phoneticPr fontId="1" type="noConversion"/>
  </si>
  <si>
    <t>배출계수</t>
    <phoneticPr fontId="1" type="noConversion"/>
  </si>
  <si>
    <t>산화계수</t>
    <phoneticPr fontId="1" type="noConversion"/>
  </si>
  <si>
    <t>①고체연료</t>
    <phoneticPr fontId="1" type="noConversion"/>
  </si>
  <si>
    <t>②기체연료</t>
    <phoneticPr fontId="1" type="noConversion"/>
  </si>
  <si>
    <t>③액체연료</t>
    <phoneticPr fontId="1" type="noConversion"/>
  </si>
  <si>
    <t>①항공**</t>
    <phoneticPr fontId="1" type="noConversion"/>
  </si>
  <si>
    <t>②도로</t>
    <phoneticPr fontId="1" type="noConversion"/>
  </si>
  <si>
    <t>③철도</t>
    <phoneticPr fontId="1" type="noConversion"/>
  </si>
  <si>
    <t>④선박</t>
    <phoneticPr fontId="1" type="noConversion"/>
  </si>
  <si>
    <t>외부에너지 사용량</t>
    <phoneticPr fontId="1" type="noConversion"/>
  </si>
  <si>
    <t>간접 배출계수</t>
    <phoneticPr fontId="1" type="noConversion"/>
  </si>
  <si>
    <t>1. 전기</t>
    <phoneticPr fontId="1" type="noConversion"/>
  </si>
  <si>
    <t>2. 열</t>
    <phoneticPr fontId="1" type="noConversion"/>
  </si>
  <si>
    <t>배출계수 T1</t>
    <phoneticPr fontId="1" type="noConversion"/>
  </si>
  <si>
    <t>IPCC 06</t>
    <phoneticPr fontId="1" type="noConversion"/>
  </si>
  <si>
    <t>분류</t>
    <phoneticPr fontId="1" type="noConversion"/>
  </si>
  <si>
    <t>연료</t>
    <phoneticPr fontId="1" type="noConversion"/>
  </si>
  <si>
    <t>tC/TJ</t>
    <phoneticPr fontId="1" type="noConversion"/>
  </si>
  <si>
    <t>단위</t>
    <phoneticPr fontId="1" type="noConversion"/>
  </si>
  <si>
    <t>석유류</t>
    <phoneticPr fontId="1" type="noConversion"/>
  </si>
  <si>
    <t>원유</t>
    <phoneticPr fontId="1" type="noConversion"/>
  </si>
  <si>
    <t>오리멀젼</t>
    <phoneticPr fontId="1" type="noConversion"/>
  </si>
  <si>
    <t>액성천연가스</t>
    <phoneticPr fontId="1" type="noConversion"/>
  </si>
  <si>
    <t>휘발유 (자동차용 가솔린)</t>
    <phoneticPr fontId="1" type="noConversion"/>
  </si>
  <si>
    <t>항공용 가솔린</t>
    <phoneticPr fontId="1" type="noConversion"/>
  </si>
  <si>
    <t>제트용 가솔린</t>
    <phoneticPr fontId="1" type="noConversion"/>
  </si>
  <si>
    <t>제트용 등유 (항공유)</t>
    <phoneticPr fontId="1" type="noConversion"/>
  </si>
  <si>
    <t>등유 (기타 등유)</t>
    <phoneticPr fontId="1" type="noConversion"/>
  </si>
  <si>
    <t>혈암유</t>
    <phoneticPr fontId="1" type="noConversion"/>
  </si>
  <si>
    <t>경유 (가스/디젤 오일)</t>
    <phoneticPr fontId="1" type="noConversion"/>
  </si>
  <si>
    <t>B-A유</t>
    <phoneticPr fontId="1" type="noConversion"/>
  </si>
  <si>
    <t>-</t>
    <phoneticPr fontId="1" type="noConversion"/>
  </si>
  <si>
    <t>B-B유</t>
    <phoneticPr fontId="1" type="noConversion"/>
  </si>
  <si>
    <t>B-C유 (잔여 석유연료)</t>
    <phoneticPr fontId="1" type="noConversion"/>
  </si>
  <si>
    <t>부생연료 1호</t>
    <phoneticPr fontId="1" type="noConversion"/>
  </si>
  <si>
    <t>부생연료 2호</t>
    <phoneticPr fontId="1" type="noConversion"/>
  </si>
  <si>
    <t>LPG (액화석유가스)</t>
    <phoneticPr fontId="1" type="noConversion"/>
  </si>
  <si>
    <t>프로판(LPG1호)</t>
    <phoneticPr fontId="1" type="noConversion"/>
  </si>
  <si>
    <t>부탄(LPG3호)</t>
    <phoneticPr fontId="1" type="noConversion"/>
  </si>
  <si>
    <t>에탄</t>
    <phoneticPr fontId="1" type="noConversion"/>
  </si>
  <si>
    <t>납사 (나프타)</t>
    <phoneticPr fontId="1" type="noConversion"/>
  </si>
  <si>
    <t>아스팔트 (역청)</t>
    <phoneticPr fontId="1" type="noConversion"/>
  </si>
  <si>
    <t>윤활유</t>
    <phoneticPr fontId="1" type="noConversion"/>
  </si>
  <si>
    <t>석유 코크스</t>
    <phoneticPr fontId="1" type="noConversion"/>
  </si>
  <si>
    <t>정유공장 원료 (정제 원료)</t>
    <phoneticPr fontId="1" type="noConversion"/>
  </si>
  <si>
    <t>정제가스</t>
    <phoneticPr fontId="1" type="noConversion"/>
  </si>
  <si>
    <t>파라핀왁스(밀랍)</t>
    <phoneticPr fontId="1" type="noConversion"/>
  </si>
  <si>
    <t>용제 (백유)</t>
    <phoneticPr fontId="1" type="noConversion"/>
  </si>
  <si>
    <t>재생유 (기타석유제품)</t>
    <phoneticPr fontId="1" type="noConversion"/>
  </si>
  <si>
    <t>석탄류</t>
    <phoneticPr fontId="1" type="noConversion"/>
  </si>
  <si>
    <t>국내 무연탄</t>
    <phoneticPr fontId="1" type="noConversion"/>
  </si>
  <si>
    <t>연료용 수입 무연탄</t>
    <phoneticPr fontId="1" type="noConversion"/>
  </si>
  <si>
    <t>원료용 수입 무연탄</t>
    <phoneticPr fontId="1" type="noConversion"/>
  </si>
  <si>
    <t>원료용 유연탄 (점결탄)</t>
    <phoneticPr fontId="1" type="noConversion"/>
  </si>
  <si>
    <t>연료용 유연탄 (기타 유연탄)</t>
    <phoneticPr fontId="1" type="noConversion"/>
  </si>
  <si>
    <t>아역청탄 (하위 유연탄)</t>
    <phoneticPr fontId="1" type="noConversion"/>
  </si>
  <si>
    <t>갈탄</t>
    <phoneticPr fontId="1" type="noConversion"/>
  </si>
  <si>
    <t>유혈암 및 역청암</t>
    <phoneticPr fontId="1" type="noConversion"/>
  </si>
  <si>
    <t>갈색 연탄</t>
    <phoneticPr fontId="1" type="noConversion"/>
  </si>
  <si>
    <t>특허 연료</t>
    <phoneticPr fontId="1" type="noConversion"/>
  </si>
  <si>
    <t>코크스로 코크스 (석탄)</t>
    <phoneticPr fontId="1" type="noConversion"/>
  </si>
  <si>
    <t>가스 공장 코크스 (가스 코크스)</t>
    <phoneticPr fontId="1" type="noConversion"/>
  </si>
  <si>
    <t>콜타르</t>
    <phoneticPr fontId="1" type="noConversion"/>
  </si>
  <si>
    <t>가스류</t>
    <phoneticPr fontId="1" type="noConversion"/>
  </si>
  <si>
    <t>가스공장 가스</t>
    <phoneticPr fontId="1" type="noConversion"/>
  </si>
  <si>
    <t>코크스로 가스</t>
    <phoneticPr fontId="1" type="noConversion"/>
  </si>
  <si>
    <t>고로가스</t>
    <phoneticPr fontId="1" type="noConversion"/>
  </si>
  <si>
    <t>산소 강철로 가스</t>
    <phoneticPr fontId="1" type="noConversion"/>
  </si>
  <si>
    <t>천연가스(LNG)</t>
    <phoneticPr fontId="1" type="noConversion"/>
  </si>
  <si>
    <t>도시가스(LNG)</t>
    <phoneticPr fontId="1" type="noConversion"/>
  </si>
  <si>
    <t>도시가스(LPG)</t>
    <phoneticPr fontId="1" type="noConversion"/>
  </si>
  <si>
    <t>기타 화석연료</t>
    <phoneticPr fontId="1" type="noConversion"/>
  </si>
  <si>
    <t>도시폐기물 (비-바이오매스)</t>
    <phoneticPr fontId="1" type="noConversion"/>
  </si>
  <si>
    <t>산업 폐기물</t>
    <phoneticPr fontId="1" type="noConversion"/>
  </si>
  <si>
    <t>폐유</t>
    <phoneticPr fontId="1" type="noConversion"/>
  </si>
  <si>
    <t>이탄 (토탄)</t>
    <phoneticPr fontId="1" type="noConversion"/>
  </si>
  <si>
    <t>바이오매스</t>
    <phoneticPr fontId="1" type="noConversion"/>
  </si>
  <si>
    <t>목재/목재폐기물</t>
    <phoneticPr fontId="1" type="noConversion"/>
  </si>
  <si>
    <t>아황산염 잿물</t>
    <phoneticPr fontId="1" type="noConversion"/>
  </si>
  <si>
    <t>기타 주요한 고체 바이오매스</t>
    <phoneticPr fontId="1" type="noConversion"/>
  </si>
  <si>
    <t>목탄</t>
    <phoneticPr fontId="1" type="noConversion"/>
  </si>
  <si>
    <t>바이오 가솔린</t>
    <phoneticPr fontId="1" type="noConversion"/>
  </si>
  <si>
    <t>바이오 디젤</t>
    <phoneticPr fontId="1" type="noConversion"/>
  </si>
  <si>
    <t>기타 액체 바이오매스</t>
    <phoneticPr fontId="1" type="noConversion"/>
  </si>
  <si>
    <t>매립지 가스</t>
    <phoneticPr fontId="1" type="noConversion"/>
  </si>
  <si>
    <t>슬러지 가스</t>
    <phoneticPr fontId="1" type="noConversion"/>
  </si>
  <si>
    <t>기타 바이오가스</t>
    <phoneticPr fontId="1" type="noConversion"/>
  </si>
  <si>
    <t>도시폐기물 (바이오매스)</t>
    <phoneticPr fontId="1" type="noConversion"/>
  </si>
  <si>
    <t>전력</t>
    <phoneticPr fontId="1" type="noConversion"/>
  </si>
  <si>
    <t>전기(발전단)</t>
    <phoneticPr fontId="1" type="noConversion"/>
  </si>
  <si>
    <t>kgGHG/MWh</t>
    <phoneticPr fontId="1" type="noConversion"/>
  </si>
  <si>
    <t>전기(소비단)</t>
    <phoneticPr fontId="1" type="noConversion"/>
  </si>
  <si>
    <t>열(스팀)</t>
    <phoneticPr fontId="1" type="noConversion"/>
  </si>
  <si>
    <t>열전용</t>
    <phoneticPr fontId="1" type="noConversion"/>
  </si>
  <si>
    <t>열병합</t>
    <phoneticPr fontId="1" type="noConversion"/>
  </si>
  <si>
    <t>열평균</t>
    <phoneticPr fontId="1" type="noConversion"/>
  </si>
  <si>
    <t>kgGHG/TJ</t>
  </si>
  <si>
    <t xml:space="preserve"> </t>
    <phoneticPr fontId="1" type="noConversion"/>
  </si>
  <si>
    <t>배출계수 T2</t>
  </si>
  <si>
    <t>온실가스종합정보센터(GIR) 국가 온실가스 배출계수</t>
  </si>
  <si>
    <t>구분</t>
  </si>
  <si>
    <t>tC/TJ</t>
  </si>
  <si>
    <t>CO2</t>
  </si>
  <si>
    <t>CH4</t>
  </si>
  <si>
    <t>N2O</t>
  </si>
  <si>
    <t>단위</t>
  </si>
  <si>
    <t>석유</t>
  </si>
  <si>
    <t>-</t>
  </si>
  <si>
    <t>천연가스</t>
  </si>
  <si>
    <t>LPG</t>
  </si>
  <si>
    <t>석탄</t>
  </si>
  <si>
    <t>기타 바이오매스 및 폐기물</t>
  </si>
  <si>
    <t>도시가스(LNG)</t>
  </si>
  <si>
    <t>목재/폐목재</t>
  </si>
  <si>
    <t>숯(목탄)</t>
  </si>
  <si>
    <t>전력</t>
  </si>
  <si>
    <t>kgGHG/MWh</t>
  </si>
  <si>
    <t>열(스팀)</t>
  </si>
  <si>
    <t>연료 상태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</si>
  <si>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</si>
  <si>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</si>
  <si>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</si>
  <si>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고체</t>
    <phoneticPr fontId="1" type="noConversion"/>
  </si>
  <si>
    <t>액체</t>
    <phoneticPr fontId="1" type="noConversion"/>
  </si>
  <si>
    <t>기체</t>
    <phoneticPr fontId="1" type="noConversion"/>
  </si>
  <si>
    <t>산화계수 T2</t>
  </si>
  <si>
    <t>액체</t>
  </si>
  <si>
    <t>기체</t>
  </si>
  <si>
    <t>고체</t>
  </si>
  <si>
    <t>상온 기준 상태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</si>
</sst>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KoPub돋움체 Bold"/>
      <family val="3"/>
      <charset val="129"/>
    </font>
    <font>
      <sz val="10"/>
      <color theme="1"/>
      <name val="KoPub돋움체 Bold"/>
      <family val="1"/>
      <charset val="129"/>
    </font>
    <font>
      <sz val="8"/>
      <color theme="1"/>
      <name val="KoPub돋움체 Medium"/>
      <family val="3"/>
      <charset val="129"/>
    </font>
    <font>
      <sz val="9"/>
      <color theme="1"/>
      <name val="KoPub돋움체 Bold"/>
      <family val="3"/>
      <charset val="129"/>
    </font>
    <font>
      <sz val="8"/>
      <color theme="1"/>
      <name val="KoPub돋움체 Bold"/>
      <family val="3"/>
      <charset val="129"/>
    </font>
    <font>
      <vertAlign val="subscript"/>
      <sz val="8"/>
      <color theme="1"/>
      <name val="KoPub돋움체 Bold"/>
      <family val="3"/>
      <charset val="129"/>
    </font>
    <font>
      <sz val="9"/>
      <color theme="1"/>
      <name val="KoPub돋움체 Medium"/>
      <family val="3"/>
      <charset val="129"/>
    </font>
    <font>
      <sz val="8"/>
      <color theme="1"/>
      <name val="KoPub돋움체 Light"/>
      <family val="3"/>
      <charset val="129"/>
    </font>
    <font>
      <sz val="10"/>
      <color theme="1"/>
      <name val="KoPub돋움체 Medium"/>
      <family val="3"/>
      <charset val="129"/>
    </font>
    <font>
      <sz val="9"/>
      <color rgb="FF000000"/>
      <name val="KoPub돋움체 Bold"/>
      <family val="3"/>
      <charset val="129"/>
    </font>
    <font>
      <sz val="10"/>
      <color rgb="FF000000"/>
      <name val="KoPub돋움체 Medium"/>
      <family val="3"/>
      <charset val="129"/>
    </font>
    <font>
      <sz val="8"/>
      <color rgb="FF000000"/>
      <name val="KoPub돋움체 Bold"/>
      <family val="3"/>
      <charset val="129"/>
    </font>
    <font>
      <sz val="8"/>
      <color rgb="FF000000"/>
      <name val="KoPub돋움체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DF2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2D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BE2D5"/>
        <bgColor rgb="FF000000"/>
      </patternFill>
    </fill>
  </fills>
  <borders count="5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Dash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Dashed">
        <color indexed="64"/>
      </right>
      <top style="thin">
        <color indexed="64"/>
      </top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Dashed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Dashed">
        <color indexed="64"/>
      </right>
      <top style="thin">
        <color auto="1"/>
      </top>
      <bottom style="dotted">
        <color auto="1"/>
      </bottom>
      <diagonal/>
    </border>
    <border>
      <left style="mediumDashed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Dashed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dotted">
        <color auto="1"/>
      </right>
      <top style="dotted">
        <color auto="1"/>
      </top>
      <bottom style="thick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mediumDashed">
        <color indexed="64"/>
      </right>
      <top style="dotted">
        <color auto="1"/>
      </top>
      <bottom style="thick">
        <color auto="1"/>
      </bottom>
      <diagonal/>
    </border>
    <border>
      <left style="medium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Dashed">
        <color indexed="64"/>
      </right>
      <top style="medium">
        <color indexed="64"/>
      </top>
      <bottom style="dashed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4" fillId="0" borderId="1" xfId="0" applyFont="1" applyBorder="1" applyAlignment="1">
      <alignment horizontal="right"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Continuous" vertical="center"/>
    </xf>
    <xf numFmtId="0" fontId="4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 shrinkToFit="1"/>
    </xf>
    <xf numFmtId="0" fontId="6" fillId="3" borderId="14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shrinkToFit="1"/>
    </xf>
    <xf numFmtId="0" fontId="5" fillId="3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5" borderId="0" xfId="0" applyFont="1" applyFill="1">
      <alignment vertical="center"/>
    </xf>
    <xf numFmtId="0" fontId="5" fillId="6" borderId="18" xfId="0" applyFont="1" applyFill="1" applyBorder="1" applyAlignment="1">
      <alignment horizontal="centerContinuous" vertical="center" shrinkToFit="1"/>
    </xf>
    <xf numFmtId="0" fontId="5" fillId="6" borderId="19" xfId="0" applyFont="1" applyFill="1" applyBorder="1" applyAlignment="1">
      <alignment horizontal="centerContinuous" vertical="center" shrinkToFit="1"/>
    </xf>
    <xf numFmtId="0" fontId="8" fillId="6" borderId="19" xfId="0" applyFont="1" applyFill="1" applyBorder="1" applyAlignment="1">
      <alignment horizontal="centerContinuous" vertical="center" shrinkToFit="1"/>
    </xf>
    <xf numFmtId="0" fontId="8" fillId="6" borderId="20" xfId="0" applyFont="1" applyFill="1" applyBorder="1" applyAlignment="1">
      <alignment horizontal="centerContinuous" vertical="center" shrinkToFit="1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Continuous" vertical="center"/>
    </xf>
    <xf numFmtId="0" fontId="9" fillId="0" borderId="26" xfId="0" applyFont="1" applyBorder="1" applyAlignment="1">
      <alignment horizontal="centerContinuous" vertical="center"/>
    </xf>
    <xf numFmtId="0" fontId="9" fillId="0" borderId="27" xfId="0" applyFont="1" applyBorder="1" applyAlignment="1">
      <alignment horizontal="right" vertical="center"/>
    </xf>
    <xf numFmtId="1" fontId="9" fillId="0" borderId="28" xfId="0" applyNumberFormat="1" applyFont="1" applyBorder="1" applyAlignment="1">
      <alignment horizontal="right" vertical="center"/>
    </xf>
    <xf numFmtId="0" fontId="9" fillId="0" borderId="28" xfId="0" applyFont="1" applyBorder="1" applyAlignment="1">
      <alignment horizontal="right" vertical="center"/>
    </xf>
    <xf numFmtId="0" fontId="9" fillId="0" borderId="29" xfId="0" applyFont="1" applyBorder="1" applyAlignment="1">
      <alignment horizontal="centerContinuous" vertical="center"/>
    </xf>
    <xf numFmtId="0" fontId="9" fillId="0" borderId="30" xfId="0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31" xfId="0" applyFont="1" applyBorder="1" applyAlignment="1">
      <alignment horizontal="centerContinuous" vertical="center"/>
    </xf>
    <xf numFmtId="0" fontId="9" fillId="0" borderId="30" xfId="0" applyFont="1" applyBorder="1">
      <alignment vertical="center"/>
    </xf>
    <xf numFmtId="0" fontId="9" fillId="0" borderId="32" xfId="0" applyFont="1" applyBorder="1" applyAlignment="1">
      <alignment horizontal="centerContinuous" vertical="center"/>
    </xf>
    <xf numFmtId="0" fontId="9" fillId="0" borderId="33" xfId="0" applyFont="1" applyBorder="1" applyAlignment="1">
      <alignment horizontal="centerContinuous" vertical="center"/>
    </xf>
    <xf numFmtId="0" fontId="9" fillId="0" borderId="34" xfId="0" applyFont="1" applyBorder="1" applyAlignment="1">
      <alignment horizontal="right" vertical="center"/>
    </xf>
    <xf numFmtId="0" fontId="9" fillId="0" borderId="35" xfId="0" applyFont="1" applyBorder="1" applyAlignment="1">
      <alignment horizontal="right" vertical="center"/>
    </xf>
    <xf numFmtId="0" fontId="9" fillId="0" borderId="36" xfId="0" applyFont="1" applyBorder="1" applyAlignment="1">
      <alignment horizontal="centerContinuous" vertical="center"/>
    </xf>
    <xf numFmtId="0" fontId="9" fillId="0" borderId="37" xfId="0" applyFont="1" applyBorder="1" applyAlignment="1">
      <alignment horizontal="centerContinuous" vertical="center"/>
    </xf>
    <xf numFmtId="0" fontId="10" fillId="0" borderId="38" xfId="0" applyFont="1" applyBorder="1">
      <alignment vertical="center"/>
    </xf>
    <xf numFmtId="0" fontId="10" fillId="0" borderId="39" xfId="0" applyFont="1" applyBorder="1">
      <alignment vertical="center"/>
    </xf>
    <xf numFmtId="0" fontId="10" fillId="0" borderId="40" xfId="0" applyFont="1" applyBorder="1">
      <alignment vertical="center"/>
    </xf>
    <xf numFmtId="0" fontId="10" fillId="0" borderId="41" xfId="0" applyFont="1" applyBorder="1">
      <alignment vertical="center"/>
    </xf>
    <xf numFmtId="0" fontId="10" fillId="0" borderId="42" xfId="0" applyFont="1" applyBorder="1">
      <alignment vertical="center"/>
    </xf>
    <xf numFmtId="0" fontId="10" fillId="0" borderId="43" xfId="0" applyFont="1" applyBorder="1">
      <alignment vertical="center"/>
    </xf>
    <xf numFmtId="0" fontId="9" fillId="0" borderId="44" xfId="0" applyFont="1" applyBorder="1" applyAlignment="1">
      <alignment horizontal="centerContinuous" vertical="center"/>
    </xf>
    <xf numFmtId="0" fontId="9" fillId="0" borderId="45" xfId="0" applyFont="1" applyBorder="1" applyAlignment="1">
      <alignment horizontal="centerContinuous" vertical="center"/>
    </xf>
    <xf numFmtId="0" fontId="10" fillId="0" borderId="46" xfId="0" applyFont="1" applyBorder="1">
      <alignment vertical="center"/>
    </xf>
    <xf numFmtId="0" fontId="10" fillId="0" borderId="47" xfId="0" applyFont="1" applyBorder="1">
      <alignment vertical="center"/>
    </xf>
    <xf numFmtId="0" fontId="10" fillId="0" borderId="48" xfId="0" applyFont="1" applyBorder="1">
      <alignment vertical="center"/>
    </xf>
    <xf numFmtId="0" fontId="11" fillId="7" borderId="49" xfId="0" applyFont="1" applyFill="1" applyBorder="1" applyAlignment="1">
      <alignment horizontal="centerContinuous" vertical="center" shrinkToFit="1"/>
    </xf>
    <xf numFmtId="0" fontId="11" fillId="7" borderId="19" xfId="0" applyFont="1" applyFill="1" applyBorder="1" applyAlignment="1">
      <alignment horizontal="centerContinuous" vertical="center" shrinkToFit="1"/>
    </xf>
    <xf numFmtId="0" fontId="12" fillId="7" borderId="50" xfId="0" applyFont="1" applyFill="1" applyBorder="1" applyAlignment="1">
      <alignment horizontal="centerContinuous" vertical="center" shrinkToFit="1"/>
    </xf>
    <xf numFmtId="0" fontId="12" fillId="7" borderId="51" xfId="0" applyFont="1" applyFill="1" applyBorder="1" applyAlignment="1">
      <alignment horizontal="centerContinuous" vertical="center" shrinkToFit="1"/>
    </xf>
    <xf numFmtId="0" fontId="13" fillId="8" borderId="23" xfId="0" applyFont="1" applyFill="1" applyBorder="1" applyAlignment="1">
      <alignment horizontal="center" vertical="center"/>
    </xf>
    <xf numFmtId="0" fontId="13" fillId="8" borderId="24" xfId="0" applyFont="1" applyFill="1" applyBorder="1" applyAlignment="1">
      <alignment horizontal="center" vertical="center"/>
    </xf>
    <xf numFmtId="0" fontId="13" fillId="8" borderId="25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Continuous" vertical="center"/>
    </xf>
    <xf numFmtId="0" fontId="14" fillId="0" borderId="28" xfId="0" applyFont="1" applyBorder="1" applyAlignment="1">
      <alignment horizontal="right" vertical="center"/>
    </xf>
    <xf numFmtId="0" fontId="14" fillId="0" borderId="29" xfId="0" applyFont="1" applyBorder="1" applyAlignment="1">
      <alignment horizontal="centerContinuous" vertical="center"/>
    </xf>
    <xf numFmtId="0" fontId="14" fillId="0" borderId="30" xfId="0" applyFont="1" applyBorder="1" applyAlignment="1">
      <alignment horizontal="centerContinuous" vertical="center"/>
    </xf>
    <xf numFmtId="0" fontId="14" fillId="0" borderId="1" xfId="0" applyFont="1" applyBorder="1" applyAlignment="1">
      <alignment horizontal="right" vertical="center"/>
    </xf>
    <xf numFmtId="0" fontId="14" fillId="0" borderId="31" xfId="0" applyFont="1" applyBorder="1" applyAlignment="1">
      <alignment horizontal="centerContinuous" vertical="center"/>
    </xf>
    <xf numFmtId="0" fontId="14" fillId="0" borderId="11" xfId="0" applyFont="1" applyBorder="1" applyAlignment="1">
      <alignment horizontal="centerContinuous" vertical="center"/>
    </xf>
    <xf numFmtId="0" fontId="14" fillId="0" borderId="52" xfId="0" applyFont="1" applyBorder="1" applyAlignment="1">
      <alignment horizontal="centerContinuous" vertical="center"/>
    </xf>
    <xf numFmtId="0" fontId="14" fillId="0" borderId="35" xfId="0" applyFont="1" applyBorder="1" applyAlignment="1">
      <alignment horizontal="right" vertical="center"/>
    </xf>
    <xf numFmtId="0" fontId="14" fillId="0" borderId="36" xfId="0" applyFont="1" applyBorder="1" applyAlignment="1">
      <alignment horizontal="centerContinuous" vertical="center"/>
    </xf>
    <xf numFmtId="0" fontId="14" fillId="0" borderId="53" xfId="0" applyFont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/>
    </xf>
    <xf numFmtId="0" fontId="14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centerContinuous" vertical="center"/>
    </xf>
    <xf numFmtId="0" fontId="11" fillId="9" borderId="54" xfId="0" applyFont="1" applyFill="1" applyBorder="1" applyAlignment="1">
      <alignment horizontal="centerContinuous" vertical="center" shrinkToFit="1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2" fillId="0" borderId="55" xfId="0" applyFont="1" applyBorder="1">
      <alignment vertical="center"/>
    </xf>
    <xf numFmtId="0" fontId="12" fillId="0" borderId="0" xfId="0" applyFont="1">
      <alignment vertical="center"/>
    </xf>
    <xf numFmtId="0" fontId="12" fillId="0" borderId="56" xfId="0" applyFont="1" applyBorder="1">
      <alignment vertical="center"/>
    </xf>
  </cellXfs>
  <cellStyles count="1">
    <cellStyle name="표준" xfId="0" builtinId="0"/>
  </cellStyles>
  <dxfs count="37"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 tint="-4.9989318521683403E-2"/>
        </patternFill>
      </fill>
      <border>
        <top/>
      </border>
    </dxf>
    <dxf>
      <numFmt numFmtId="176" formatCode=";;;"/>
      <fill>
        <patternFill>
          <bgColor rgb="FFFFFFFF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rgb="FFFFFFFF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e4981800d23179/&#48148;&#53461;%20&#54868;&#47732;/&#51060;&#51221;&#50500;/&#50728;&#49892;&#44032;&#49828;/GHGCalc_V0m_lja.xlsm" TargetMode="External"/><Relationship Id="rId1" Type="http://schemas.openxmlformats.org/officeDocument/2006/relationships/externalLinkPath" Target="GHGCalc_V0m_lj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_Law&amp;GL22"/>
      <sheetName val="_Supplier"/>
    </sheetNames>
    <sheetDataSet>
      <sheetData sheetId="0">
        <row r="3">
          <cell r="G3" t="str">
            <v>1A4. 기타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ngah lee" id="{17CA64E9-EEF0-4A86-B521-A0EB1E137F41}" userId="4ee4981800d23179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3-02T04:33:13.73" personId="{17CA64E9-EEF0-4A86-B521-A0EB1E137F41}" id="{EA7991BF-6CDB-40A9-84F2-B6A0D8792CB5}">
    <text>IPCC 2006 GL + 제15조 2항</text>
  </threadedComment>
  <threadedComment ref="G1" dT="2025-03-02T06:18:33.65" personId="{17CA64E9-EEF0-4A86-B521-A0EB1E137F41}" id="{9AF66574-D087-4A6C-ACAA-42C24CD40F1F}" parentId="{EA7991BF-6CDB-40A9-84F2-B6A0D8792CB5}">
    <text xml:space="preserve"> 상업/공공부문 및 가정과 농립어업 부문에서의 고정 연소에 대한 기본 배출계수</text>
  </threadedComment>
  <threadedComment ref="B9" dT="2025-03-02T04:18:50.79" personId="{17CA64E9-EEF0-4A86-B521-A0EB1E137F41}" id="{F464CA9C-EA87-4E39-90A1-8167DFA3E924}">
    <text>Jet A-1
JP-4
JP-8</text>
  </threadedComment>
  <threadedComment ref="B9" dT="2025-03-02T04:23:56.35" personId="{17CA64E9-EEF0-4A86-B521-A0EB1E137F41}" id="{14E8B08E-8208-4B84-955D-881A3BF203A6}" parentId="{F464CA9C-EA87-4E39-90A1-8167DFA3E924}">
    <text>항공용 휘발유(AVI-G)는 휘발유의 값 준용</text>
  </threadedComment>
  <threadedComment ref="B10" dT="2025-03-02T04:24:22.92" personId="{17CA64E9-EEF0-4A86-B521-A0EB1E137F41}" id="{96462FB0-CC47-4F2C-99F7-1F34E525627E}">
    <text>보일러 등유는 실내 등유의 국가 고유 배출계수 준용</text>
  </threadedComment>
  <threadedComment ref="B13" dT="2025-03-02T04:34:08.04" personId="{17CA64E9-EEF0-4A86-B521-A0EB1E137F41}" id="{79E3DC8F-4E5C-42C3-AE7B-8B70331C8749}">
    <text>경질중유(B-A유)
경유유분70% + B-C유분30% 혼합유</text>
  </threadedComment>
  <threadedComment ref="B14" dT="2025-03-02T04:34:19.86" personId="{17CA64E9-EEF0-4A86-B521-A0EB1E137F41}" id="{DCF6FEEB-3696-4D4B-847C-8BC8D4055B18}">
    <text>중유(B-B)
경유유분30%+B-C유분7-% 혼합유</text>
  </threadedComment>
  <threadedComment ref="B16" dT="2025-03-02T04:40:10.76" personId="{17CA64E9-EEF0-4A86-B521-A0EB1E137F41}" id="{0F321029-1B97-4DB7-B839-39E46CD86ABE}">
    <text>CO2 배출계수는 기타등유의 IPCC 기본 배출계수를 적용하여 활용한다.</text>
  </threadedComment>
  <threadedComment ref="B16" dT="2025-03-02T08:29:41.99" personId="{17CA64E9-EEF0-4A86-B521-A0EB1E137F41}" id="{5AD76512-BFC6-4588-A287-F2F5BFD13B9F}" parentId="{0F321029-1B97-4DB7-B839-39E46CD86ABE}">
    <text>고정연소 배출활동의 경우, T1 CO2 배출계수는 등유 계수를 활용하여 산정한다.</text>
  </threadedComment>
  <threadedComment ref="B17" dT="2025-03-02T04:40:23.52" personId="{17CA64E9-EEF0-4A86-B521-A0EB1E137F41}" id="{E04BD8C6-4660-4D0B-88BB-E4BCE9DFBC3B}">
    <text>CO2 배출계수는 B-C유의 IPCC 기본 배출계수를 적용하여 활용한다.</text>
  </threadedComment>
  <threadedComment ref="B17" dT="2025-03-02T08:30:09.03" personId="{17CA64E9-EEF0-4A86-B521-A0EB1E137F41}" id="{C21B3103-257D-4EA5-878C-60B9FFC01B1D}" parentId="{E04BD8C6-4660-4D0B-88BB-E4BCE9DFBC3B}">
    <text>고정연소 배출활동의 경우, T1 CO2 배출계수는 B-C유 계수를 활용하여 온실가스 배출량을 산정한다.</text>
  </threadedComment>
  <threadedComment ref="B19" dT="2025-03-02T08:28:43.05" personId="{17CA64E9-EEF0-4A86-B521-A0EB1E137F41}" id="{ACDA17EC-A11E-4499-BCFC-75AFCACCDA25}">
    <text xml:space="preserve">LPG 사용에 따른 고정연소 배출활동
</text>
  </threadedComment>
  <threadedComment ref="B20" dT="2025-03-02T08:28:58.42" personId="{17CA64E9-EEF0-4A86-B521-A0EB1E137F41}" id="{5AF1EA92-53DD-4CEF-BAED-5EBFF5E4C496}">
    <text>LPG 사용에 따른 이동연소(도로) 배출활동</text>
  </threadedComment>
  <threadedComment ref="B22" dT="2025-03-02T05:29:26.19" personId="{17CA64E9-EEF0-4A86-B521-A0EB1E137F41}" id="{2E0DA4E5-7E0C-41B4-ADC1-C8A289BF2647}">
    <text>컨덴세이트는 납사 값을 준용</text>
  </threadedComment>
  <threadedComment ref="B70" dT="2025-03-03T05:59:04.78" personId="{17CA64E9-EEF0-4A86-B521-A0EB1E137F41}" id="{36CC77B9-A568-4384-BE64-9A54C4E9528B}">
    <text xml:space="preserve">열(스팀) 사용량을 열전용, 열병합으로 구분할 수 없는 경우 열(스팀) 평균배출계수 사용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9" dT="2025-03-02T04:18:50.79" personId="{17CA64E9-EEF0-4A86-B521-A0EB1E137F41}" id="{AEC2B7AD-8AAA-4915-B4CF-DB18C99046AE}">
    <text>Jet A-1
JP-4
JP-8</text>
  </threadedComment>
  <threadedComment ref="B9" dT="2025-03-02T04:23:56.35" personId="{17CA64E9-EEF0-4A86-B521-A0EB1E137F41}" id="{09BCB1B9-4CDE-4D9C-A60B-B1AF9ED75307}" parentId="{AEC2B7AD-8AAA-4915-B4CF-DB18C99046AE}">
    <text>항공용 휘발유(AVI-G)는 휘발유의 값 준용</text>
  </threadedComment>
  <threadedComment ref="B10" dT="2025-03-02T04:24:22.92" personId="{17CA64E9-EEF0-4A86-B521-A0EB1E137F41}" id="{92575729-BA2B-4E28-B6BA-554F05EEDA17}">
    <text>보일러 등유는 실내 등유의 국가 고유 배출계수 준용</text>
  </threadedComment>
  <threadedComment ref="B13" dT="2025-03-02T04:34:08.04" personId="{17CA64E9-EEF0-4A86-B521-A0EB1E137F41}" id="{7769CC9D-FC15-4B68-A007-E0CB7EC2DEF9}">
    <text>경질중유(B-A유)
경유유분70% + B-C유분30% 혼합유</text>
  </threadedComment>
  <threadedComment ref="B14" dT="2025-03-02T04:34:19.86" personId="{17CA64E9-EEF0-4A86-B521-A0EB1E137F41}" id="{69A1A08A-37FB-4192-B266-63E3C815A43D}">
    <text>중유(B-B)
경유유분30%+B-C유분7-% 혼합유</text>
  </threadedComment>
  <threadedComment ref="B16" dT="2025-03-02T04:40:10.76" personId="{17CA64E9-EEF0-4A86-B521-A0EB1E137F41}" id="{9288427D-2F1B-4A62-969F-B473309FE6A7}">
    <text>CO2 배출계수는 기타등유의 IPCC 기본 배출계수를 적용하여 활용한다.</text>
  </threadedComment>
  <threadedComment ref="B16" dT="2025-03-02T08:29:41.99" personId="{17CA64E9-EEF0-4A86-B521-A0EB1E137F41}" id="{B198D875-B4FC-4FED-8345-957E1AC0ADBE}" parentId="{9288427D-2F1B-4A62-969F-B473309FE6A7}">
    <text>고정연소 배출활동의 경우, T1 CO2 배출계수는 등유 계수를 활용하여 산정한다.</text>
  </threadedComment>
  <threadedComment ref="B17" dT="2025-03-02T04:40:23.52" personId="{17CA64E9-EEF0-4A86-B521-A0EB1E137F41}" id="{F7FD256E-0948-4DB7-AAAF-CABB3FD01E5F}">
    <text>CO2 배출계수는 B-C유의 IPCC 기본 배출계수를 적용하여 활용한다.</text>
  </threadedComment>
  <threadedComment ref="B17" dT="2025-03-02T08:30:09.03" personId="{17CA64E9-EEF0-4A86-B521-A0EB1E137F41}" id="{E909C4F0-C959-4252-B28C-A4CA6FFAD538}" parentId="{F7FD256E-0948-4DB7-AAAF-CABB3FD01E5F}">
    <text>고정연소 배출활동의 경우, T1 CO2 배출계수는 B-C유 계수를 활용하여 온실가스 배출량을 산정한다.</text>
  </threadedComment>
  <threadedComment ref="B19" dT="2025-03-02T08:28:43.05" personId="{17CA64E9-EEF0-4A86-B521-A0EB1E137F41}" id="{33FBB7B4-B1E9-4162-9731-A2E02EFE1FCB}">
    <text xml:space="preserve">LPG 사용에 따른 고정연소 배출활동
</text>
  </threadedComment>
  <threadedComment ref="B20" dT="2025-03-02T08:28:58.42" personId="{17CA64E9-EEF0-4A86-B521-A0EB1E137F41}" id="{29CEDE8E-E4C7-417A-99F5-B2AB62C9FABA}">
    <text>LPG 사용에 따른 이동연소(도로) 배출활동</text>
  </threadedComment>
  <threadedComment ref="B22" dT="2025-03-02T05:29:26.19" personId="{17CA64E9-EEF0-4A86-B521-A0EB1E137F41}" id="{D919783C-E21A-4DD6-A93A-CF2EF65043F3}">
    <text>컨덴세이트는 납사 값을 준용</text>
  </threadedComment>
  <threadedComment ref="C68" dT="2025-03-03T06:28:44.22" personId="{17CA64E9-EEF0-4A86-B521-A0EB1E137F41}" id="{49FE98EA-9FEF-4647-AC87-3C1321395627}">
    <text xml:space="preserve">열(스팀)을 생산하여 외부로 공급하는 업체가 자체적으로 열(스팀) 배 출계수를 제공할 수 없는 경우에 한하여 온실가스종합정보센터가확인하여 지침에 수록된 열(스팀)배출계수를 사용할 수 있다 </text>
  </threadedComment>
  <threadedComment ref="C68" dT="2025-03-03T06:31:09.26" personId="{17CA64E9-EEF0-4A86-B521-A0EB1E137F41}" id="{12ACC35C-45EC-454E-A9F5-0C809428BEB5}" parentId="{49FE98EA-9FEF-4647-AC87-3C1321395627}">
    <text>온실가스종합정보센터(2013)</text>
  </threadedComment>
  <threadedComment ref="B70" dT="2025-03-03T05:59:04.78" personId="{17CA64E9-EEF0-4A86-B521-A0EB1E137F41}" id="{AEBFD5A7-3897-467E-A6BE-29FFE5A46DB1}">
    <text xml:space="preserve">열(스팀) 사용량을 열전용, 열병합으로 구분할 수 없는 경우 열(스팀) 평균배출계수 사용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9" dT="2025-03-02T04:18:50.79" personId="{17CA64E9-EEF0-4A86-B521-A0EB1E137F41}" id="{F926B151-B184-421C-85A1-BAD20EA44A92}">
    <text>Jet A-1
JP-4
JP-8</text>
  </threadedComment>
  <threadedComment ref="B9" dT="2025-03-02T04:23:56.35" personId="{17CA64E9-EEF0-4A86-B521-A0EB1E137F41}" id="{CCE60CC1-ADCF-4A5B-9D75-F9E53F2BDC68}" parentId="{F926B151-B184-421C-85A1-BAD20EA44A92}">
    <text>항공용 휘발유(AVI-G)는 휘발유의 값 준용</text>
  </threadedComment>
  <threadedComment ref="B10" dT="2025-03-02T04:24:22.92" personId="{17CA64E9-EEF0-4A86-B521-A0EB1E137F41}" id="{68ECB33C-EFFE-458E-845F-055259D07429}">
    <text>보일러 등유는 실내 등유의 국가 고유 배출계수 준용</text>
  </threadedComment>
  <threadedComment ref="B13" dT="2025-03-02T04:34:08.04" personId="{17CA64E9-EEF0-4A86-B521-A0EB1E137F41}" id="{7CCEDA34-8772-4D85-BE12-0A3A3604B32B}">
    <text>경질중유(B-A유)
경유유분70% + B-C유분30% 혼합유</text>
  </threadedComment>
  <threadedComment ref="B14" dT="2025-03-02T04:34:19.86" personId="{17CA64E9-EEF0-4A86-B521-A0EB1E137F41}" id="{0F82DAB5-E150-4E70-B39A-E6EC06BE07B7}">
    <text>중유(B-B)
경유유분30%+B-C유분7-% 혼합유</text>
  </threadedComment>
  <threadedComment ref="B16" dT="2025-03-02T04:40:10.76" personId="{17CA64E9-EEF0-4A86-B521-A0EB1E137F41}" id="{B0B00364-8E1F-4F2A-8F72-EBDA39918D6F}">
    <text>CO2 배출계수는 기타등유의 IPCC 기본 배출계수를 적용하여 활용한다.</text>
  </threadedComment>
  <threadedComment ref="B16" dT="2025-03-02T08:29:41.99" personId="{17CA64E9-EEF0-4A86-B521-A0EB1E137F41}" id="{96322BAE-F8D8-41B4-B357-051E543438FE}" parentId="{B0B00364-8E1F-4F2A-8F72-EBDA39918D6F}">
    <text>고정연소 배출활동의 경우, T1 CO2 배출계수는 등유 계수를 활용하여 산정한다.</text>
  </threadedComment>
  <threadedComment ref="B17" dT="2025-03-02T04:40:23.52" personId="{17CA64E9-EEF0-4A86-B521-A0EB1E137F41}" id="{290677B3-A3DE-49CF-A6FF-C09D6A11A7A0}">
    <text>CO2 배출계수는 B-C유의 IPCC 기본 배출계수를 적용하여 활용한다.</text>
  </threadedComment>
  <threadedComment ref="B17" dT="2025-03-02T08:30:09.03" personId="{17CA64E9-EEF0-4A86-B521-A0EB1E137F41}" id="{1F7CD4F0-A005-4A97-B328-E50E98B4E10B}" parentId="{290677B3-A3DE-49CF-A6FF-C09D6A11A7A0}">
    <text>고정연소 배출활동의 경우, T1 CO2 배출계수는 B-C유 계수를 활용하여 온실가스 배출량을 산정한다.</text>
  </threadedComment>
  <threadedComment ref="B19" dT="2025-03-02T08:28:43.05" personId="{17CA64E9-EEF0-4A86-B521-A0EB1E137F41}" id="{D420AF56-D81A-4286-9D43-74046E31910B}">
    <text xml:space="preserve">LPG 사용에 따른 고정연소 배출활동
</text>
  </threadedComment>
  <threadedComment ref="B20" dT="2025-03-02T08:28:58.42" personId="{17CA64E9-EEF0-4A86-B521-A0EB1E137F41}" id="{A777D633-684E-4155-B6F7-FF6514B8D2AF}">
    <text>LPG 사용에 따른 이동연소(도로) 배출활동</text>
  </threadedComment>
  <threadedComment ref="B22" dT="2025-03-02T05:29:26.19" personId="{17CA64E9-EEF0-4A86-B521-A0EB1E137F41}" id="{203A88B8-7E1C-4836-9BA3-457758A6F160}">
    <text>컨덴세이트는 납사 값을 준용</text>
  </threadedComment>
  <threadedComment ref="C68" dT="2025-03-03T06:28:44.22" personId="{17CA64E9-EEF0-4A86-B521-A0EB1E137F41}" id="{FF7B2E38-6F7E-4DE8-92D1-99D36FBC81D4}">
    <text xml:space="preserve">열(스팀)을 생산하여 외부로 공급하는 업체가 자체적으로 열(스팀) 배 출계수를 제공할 수 없는 경우에 한하여 온실가스종합정보센터가확인하여 지침에 수록된 열(스팀)배출계수를 사용할 수 있다 </text>
  </threadedComment>
  <threadedComment ref="C68" dT="2025-03-03T06:31:09.26" personId="{17CA64E9-EEF0-4A86-B521-A0EB1E137F41}" id="{CD51F164-8CC1-427B-A587-4550F9F22990}" parentId="{FF7B2E38-6F7E-4DE8-92D1-99D36FBC81D4}">
    <text>온실가스종합정보센터(2013)</text>
  </threadedComment>
  <threadedComment ref="B70" dT="2025-03-03T05:59:04.78" personId="{17CA64E9-EEF0-4A86-B521-A0EB1E137F41}" id="{B0942EF0-97AA-4396-B906-480A97093082}">
    <text xml:space="preserve">열(스팀) 사용량을 열전용, 열병합으로 구분할 수 없는 경우 열(스팀) 평균배출계수 사용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" dT="2025-03-02T15:03:44.19" personId="{17CA64E9-EEF0-4A86-B521-A0EB1E137F41}" id="{B696B117-4346-483B-B2F5-87EB929E227B}">
    <text>* 하단의 표의 연료 상태는 상온을 기준으로 작성</text>
  </threadedComment>
  <threadedComment ref="B9" dT="2025-03-02T04:18:50.79" personId="{17CA64E9-EEF0-4A86-B521-A0EB1E137F41}" id="{6AD76183-8083-493E-A9EE-D81402D2F696}">
    <text>Jet A-1
JP-4
JP-8</text>
  </threadedComment>
  <threadedComment ref="B9" dT="2025-03-02T04:23:56.35" personId="{17CA64E9-EEF0-4A86-B521-A0EB1E137F41}" id="{670973B7-0B7B-41E6-A99A-9C19DB579E38}" parentId="{6AD76183-8083-493E-A9EE-D81402D2F696}">
    <text>항공용 휘발유(AVI-G)는 휘발유의 값 준용</text>
  </threadedComment>
  <threadedComment ref="B10" dT="2025-03-02T04:24:22.92" personId="{17CA64E9-EEF0-4A86-B521-A0EB1E137F41}" id="{A78D9437-CBFC-4090-9FCF-3D1EF4A18934}">
    <text>보일러 등유는 실내 등유의 국가 고유 배출계수 준용</text>
  </threadedComment>
  <threadedComment ref="B13" dT="2025-03-02T04:34:08.04" personId="{17CA64E9-EEF0-4A86-B521-A0EB1E137F41}" id="{19985DE8-DA26-4C7C-8105-FF04014A5A1A}">
    <text>경질중유(B-A유)
경유유분70% + B-C유분30% 혼합유</text>
  </threadedComment>
  <threadedComment ref="B14" dT="2025-03-02T04:34:19.86" personId="{17CA64E9-EEF0-4A86-B521-A0EB1E137F41}" id="{940A1E66-D81E-4DEE-9DA8-4D136DAF4E04}">
    <text>중유(B-B)
경유유분30%+B-C유분7-% 혼합유</text>
  </threadedComment>
  <threadedComment ref="B16" dT="2025-03-02T04:40:10.76" personId="{17CA64E9-EEF0-4A86-B521-A0EB1E137F41}" id="{8DA8A69E-22D6-40BC-9C22-CB0CB07B341D}">
    <text>CO2 배출계수는 기타등유의 IPCC 기본 배출계수를 적용하여 활용한다.</text>
  </threadedComment>
  <threadedComment ref="B16" dT="2025-03-02T08:29:41.99" personId="{17CA64E9-EEF0-4A86-B521-A0EB1E137F41}" id="{645B19E4-BDBC-4E64-93C3-26038DA1156E}" parentId="{8DA8A69E-22D6-40BC-9C22-CB0CB07B341D}">
    <text>고정연소 배출활동의 경우, T1 CO2 배출계수는 등유 계수를 활용하여 산정한다.</text>
  </threadedComment>
  <threadedComment ref="B17" dT="2025-03-02T04:40:23.52" personId="{17CA64E9-EEF0-4A86-B521-A0EB1E137F41}" id="{18D0D1B0-F8EF-4667-B03B-D7D31D572DB9}">
    <text>CO2 배출계수는 B-C유의 IPCC 기본 배출계수를 적용하여 활용한다.</text>
  </threadedComment>
  <threadedComment ref="B17" dT="2025-03-02T08:30:09.03" personId="{17CA64E9-EEF0-4A86-B521-A0EB1E137F41}" id="{8CFFF637-6E20-44C0-9D4B-9CE6E0B1D34D}" parentId="{18D0D1B0-F8EF-4667-B03B-D7D31D572DB9}">
    <text>고정연소 배출활동의 경우, T1 CO2 배출계수는 B-C유 계수를 활용하여 온실가스 배출량을 산정한다.</text>
  </threadedComment>
  <threadedComment ref="B19" dT="2025-03-02T08:28:43.05" personId="{17CA64E9-EEF0-4A86-B521-A0EB1E137F41}" id="{786E7353-8F40-4F8D-8366-6537AFBA1A9F}">
    <text xml:space="preserve">LPG 사용에 따른 고정연소 배출활동
</text>
  </threadedComment>
  <threadedComment ref="B20" dT="2025-03-02T08:28:58.42" personId="{17CA64E9-EEF0-4A86-B521-A0EB1E137F41}" id="{8146B8E4-EECA-4628-A860-98C98A176118}">
    <text>LPG 사용에 따른 이동연소(도로) 배출활동</text>
  </threadedComment>
  <threadedComment ref="B22" dT="2025-03-02T05:29:26.19" personId="{17CA64E9-EEF0-4A86-B521-A0EB1E137F41}" id="{65DE24CB-5E4A-4C78-8298-B7B9B0E6AD75}">
    <text>컨덴세이트는 납사 값을 준용</text>
  </threadedComment>
  <threadedComment ref="B70" dT="2025-03-03T05:59:04.78" personId="{17CA64E9-EEF0-4A86-B521-A0EB1E137F41}" id="{6E635847-47DD-47D8-B8C6-B862539C0DEF}">
    <text xml:space="preserve">열(스팀) 사용량을 열전용, 열병합으로 구분할 수 없는 경우 열(스팀) 평균배출계수 사용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61BF-C21A-4B1D-8634-B4B868CAEC59}">
  <dimension ref="A1:J71"/>
  <sheetViews>
    <sheetView topLeftCell="A3" workbookViewId="0">
      <selection activeCell="D21" sqref="D21"/>
    </sheetView>
  </sheetViews>
  <sheetFormatPr defaultRowHeight="16.899999999999999" x14ac:dyDescent="0.6"/>
  <cols>
    <col min="1" max="1" width="8" bestFit="1" customWidth="1"/>
    <col min="2" max="2" width="17.125" bestFit="1" customWidth="1"/>
    <col min="3" max="7" width="10.5" customWidth="1"/>
  </cols>
  <sheetData>
    <row r="1" spans="1:7" ht="17.25" thickBot="1" x14ac:dyDescent="0.65">
      <c r="A1" s="19"/>
      <c r="B1" s="19"/>
      <c r="C1" s="20" t="s">
        <v>40</v>
      </c>
      <c r="D1" s="21" t="s">
        <v>41</v>
      </c>
      <c r="E1" s="22"/>
      <c r="F1" s="22"/>
      <c r="G1" s="23"/>
    </row>
    <row r="2" spans="1:7" x14ac:dyDescent="0.6">
      <c r="A2" s="24" t="s">
        <v>42</v>
      </c>
      <c r="B2" s="25" t="s">
        <v>43</v>
      </c>
      <c r="C2" s="26" t="s">
        <v>44</v>
      </c>
      <c r="D2" s="27" t="s">
        <v>3</v>
      </c>
      <c r="E2" s="27" t="s">
        <v>4</v>
      </c>
      <c r="F2" s="27" t="s">
        <v>5</v>
      </c>
      <c r="G2" s="28" t="s">
        <v>45</v>
      </c>
    </row>
    <row r="3" spans="1:7" x14ac:dyDescent="0.6">
      <c r="A3" s="29" t="s">
        <v>46</v>
      </c>
      <c r="B3" s="30" t="s">
        <v>47</v>
      </c>
      <c r="C3" s="31">
        <v>20</v>
      </c>
      <c r="D3" s="32">
        <f>$C3*44*1000/12</f>
        <v>73333.333333333328</v>
      </c>
      <c r="E3" s="33">
        <v>3</v>
      </c>
      <c r="F3" s="33">
        <v>0.6</v>
      </c>
      <c r="G3" s="34"/>
    </row>
    <row r="4" spans="1:7" x14ac:dyDescent="0.6">
      <c r="A4" s="29" t="s">
        <v>46</v>
      </c>
      <c r="B4" s="30" t="s">
        <v>48</v>
      </c>
      <c r="C4" s="35">
        <v>21</v>
      </c>
      <c r="D4" s="36">
        <f t="shared" ref="D4:D12" si="0">$C4*44*1000/12</f>
        <v>77000</v>
      </c>
      <c r="E4" s="37">
        <v>3</v>
      </c>
      <c r="F4" s="37">
        <v>0.6</v>
      </c>
      <c r="G4" s="38" t="s">
        <v>8</v>
      </c>
    </row>
    <row r="5" spans="1:7" x14ac:dyDescent="0.6">
      <c r="A5" s="29" t="s">
        <v>46</v>
      </c>
      <c r="B5" s="30" t="s">
        <v>49</v>
      </c>
      <c r="C5" s="35">
        <v>17.5</v>
      </c>
      <c r="D5" s="36">
        <f t="shared" si="0"/>
        <v>64166.666666666664</v>
      </c>
      <c r="E5" s="37">
        <v>3</v>
      </c>
      <c r="F5" s="37">
        <v>0.6</v>
      </c>
      <c r="G5" s="38" t="s">
        <v>8</v>
      </c>
    </row>
    <row r="6" spans="1:7" x14ac:dyDescent="0.6">
      <c r="A6" s="29" t="s">
        <v>46</v>
      </c>
      <c r="B6" s="30" t="s">
        <v>50</v>
      </c>
      <c r="C6" s="35">
        <v>18.899999999999999</v>
      </c>
      <c r="D6" s="36">
        <f t="shared" si="0"/>
        <v>69299.999999999985</v>
      </c>
      <c r="E6" s="37">
        <v>3</v>
      </c>
      <c r="F6" s="37">
        <v>0.6</v>
      </c>
      <c r="G6" s="38" t="s">
        <v>8</v>
      </c>
    </row>
    <row r="7" spans="1:7" x14ac:dyDescent="0.6">
      <c r="A7" s="29" t="s">
        <v>46</v>
      </c>
      <c r="B7" s="30" t="s">
        <v>51</v>
      </c>
      <c r="C7" s="35">
        <v>19.100000000000001</v>
      </c>
      <c r="D7" s="36">
        <f t="shared" si="0"/>
        <v>70033.333333333343</v>
      </c>
      <c r="E7" s="37">
        <v>3</v>
      </c>
      <c r="F7" s="37">
        <v>0.6</v>
      </c>
      <c r="G7" s="38" t="s">
        <v>8</v>
      </c>
    </row>
    <row r="8" spans="1:7" x14ac:dyDescent="0.6">
      <c r="A8" s="29" t="s">
        <v>46</v>
      </c>
      <c r="B8" s="30" t="s">
        <v>52</v>
      </c>
      <c r="C8" s="35">
        <v>19.100000000000001</v>
      </c>
      <c r="D8" s="36">
        <f t="shared" si="0"/>
        <v>70033.333333333343</v>
      </c>
      <c r="E8" s="37">
        <v>3</v>
      </c>
      <c r="F8" s="37">
        <v>0.6</v>
      </c>
      <c r="G8" s="38" t="s">
        <v>8</v>
      </c>
    </row>
    <row r="9" spans="1:7" x14ac:dyDescent="0.6">
      <c r="A9" s="29" t="s">
        <v>46</v>
      </c>
      <c r="B9" s="30" t="s">
        <v>53</v>
      </c>
      <c r="C9" s="35">
        <v>19.5</v>
      </c>
      <c r="D9" s="36">
        <f t="shared" si="0"/>
        <v>71500</v>
      </c>
      <c r="E9" s="37">
        <v>3</v>
      </c>
      <c r="F9" s="37">
        <v>0.6</v>
      </c>
      <c r="G9" s="38" t="s">
        <v>8</v>
      </c>
    </row>
    <row r="10" spans="1:7" x14ac:dyDescent="0.6">
      <c r="A10" s="29" t="s">
        <v>46</v>
      </c>
      <c r="B10" s="30" t="s">
        <v>54</v>
      </c>
      <c r="C10" s="35">
        <v>19.600000000000001</v>
      </c>
      <c r="D10" s="36">
        <f t="shared" si="0"/>
        <v>71866.666666666672</v>
      </c>
      <c r="E10" s="37">
        <v>3</v>
      </c>
      <c r="F10" s="37">
        <v>0.6</v>
      </c>
      <c r="G10" s="38" t="s">
        <v>8</v>
      </c>
    </row>
    <row r="11" spans="1:7" x14ac:dyDescent="0.6">
      <c r="A11" s="29" t="s">
        <v>46</v>
      </c>
      <c r="B11" s="30" t="s">
        <v>55</v>
      </c>
      <c r="C11" s="35">
        <v>20</v>
      </c>
      <c r="D11" s="36">
        <f t="shared" si="0"/>
        <v>73333.333333333328</v>
      </c>
      <c r="E11" s="37">
        <v>3</v>
      </c>
      <c r="F11" s="37">
        <v>0.6</v>
      </c>
      <c r="G11" s="38" t="s">
        <v>8</v>
      </c>
    </row>
    <row r="12" spans="1:7" x14ac:dyDescent="0.6">
      <c r="A12" s="29" t="s">
        <v>46</v>
      </c>
      <c r="B12" s="30" t="s">
        <v>56</v>
      </c>
      <c r="C12" s="35">
        <v>20.2</v>
      </c>
      <c r="D12" s="36">
        <f t="shared" si="0"/>
        <v>74066.666666666672</v>
      </c>
      <c r="E12" s="37">
        <v>3</v>
      </c>
      <c r="F12" s="37">
        <v>0.6</v>
      </c>
      <c r="G12" s="38" t="s">
        <v>8</v>
      </c>
    </row>
    <row r="13" spans="1:7" x14ac:dyDescent="0.6">
      <c r="A13" s="29" t="s">
        <v>46</v>
      </c>
      <c r="B13" s="30" t="s">
        <v>57</v>
      </c>
      <c r="C13" s="35" t="s">
        <v>58</v>
      </c>
      <c r="D13" s="37" t="s">
        <v>58</v>
      </c>
      <c r="E13" s="37">
        <v>10</v>
      </c>
      <c r="F13" s="37">
        <v>0.6</v>
      </c>
      <c r="G13" s="38" t="s">
        <v>8</v>
      </c>
    </row>
    <row r="14" spans="1:7" x14ac:dyDescent="0.6">
      <c r="A14" s="29" t="s">
        <v>46</v>
      </c>
      <c r="B14" s="30" t="s">
        <v>59</v>
      </c>
      <c r="C14" s="35" t="s">
        <v>58</v>
      </c>
      <c r="D14" s="37" t="s">
        <v>58</v>
      </c>
      <c r="E14" s="37">
        <v>10</v>
      </c>
      <c r="F14" s="37">
        <v>0.6</v>
      </c>
      <c r="G14" s="38" t="s">
        <v>8</v>
      </c>
    </row>
    <row r="15" spans="1:7" x14ac:dyDescent="0.6">
      <c r="A15" s="29" t="s">
        <v>46</v>
      </c>
      <c r="B15" s="30" t="s">
        <v>60</v>
      </c>
      <c r="C15" s="35">
        <v>21.1</v>
      </c>
      <c r="D15" s="36">
        <f t="shared" ref="D15" si="1">$C15*44*1000/12</f>
        <v>77366.666666666672</v>
      </c>
      <c r="E15" s="37">
        <v>3</v>
      </c>
      <c r="F15" s="37">
        <v>0.6</v>
      </c>
      <c r="G15" s="38" t="s">
        <v>8</v>
      </c>
    </row>
    <row r="16" spans="1:7" x14ac:dyDescent="0.6">
      <c r="A16" s="29" t="s">
        <v>46</v>
      </c>
      <c r="B16" s="30" t="s">
        <v>61</v>
      </c>
      <c r="C16" s="35" t="s">
        <v>58</v>
      </c>
      <c r="D16" s="37" t="s">
        <v>58</v>
      </c>
      <c r="E16" s="37" t="s">
        <v>58</v>
      </c>
      <c r="F16" s="37" t="s">
        <v>58</v>
      </c>
      <c r="G16" s="38" t="s">
        <v>8</v>
      </c>
    </row>
    <row r="17" spans="1:10" x14ac:dyDescent="0.6">
      <c r="A17" s="29" t="s">
        <v>46</v>
      </c>
      <c r="B17" s="30" t="s">
        <v>62</v>
      </c>
      <c r="C17" s="35" t="s">
        <v>58</v>
      </c>
      <c r="D17" s="37" t="s">
        <v>58</v>
      </c>
      <c r="E17" s="37" t="s">
        <v>58</v>
      </c>
      <c r="F17" s="37" t="s">
        <v>58</v>
      </c>
      <c r="G17" s="38" t="s">
        <v>8</v>
      </c>
    </row>
    <row r="18" spans="1:10" x14ac:dyDescent="0.6">
      <c r="A18" s="29" t="s">
        <v>46</v>
      </c>
      <c r="B18" s="30" t="s">
        <v>63</v>
      </c>
      <c r="C18" s="35">
        <v>17.2</v>
      </c>
      <c r="D18" s="36">
        <f t="shared" ref="D18" si="2">$C18*44*1000/12</f>
        <v>63066.666666666664</v>
      </c>
      <c r="E18" s="37">
        <v>1</v>
      </c>
      <c r="F18" s="37">
        <v>0.1</v>
      </c>
      <c r="G18" s="38" t="s">
        <v>8</v>
      </c>
      <c r="J18" t="s">
        <v>124</v>
      </c>
    </row>
    <row r="19" spans="1:10" x14ac:dyDescent="0.6">
      <c r="A19" s="29" t="s">
        <v>46</v>
      </c>
      <c r="B19" s="30" t="s">
        <v>64</v>
      </c>
      <c r="C19" s="35" t="s">
        <v>58</v>
      </c>
      <c r="D19" s="37" t="s">
        <v>58</v>
      </c>
      <c r="E19" s="37" t="s">
        <v>58</v>
      </c>
      <c r="F19" s="37" t="s">
        <v>58</v>
      </c>
      <c r="G19" s="38" t="s">
        <v>8</v>
      </c>
    </row>
    <row r="20" spans="1:10" x14ac:dyDescent="0.6">
      <c r="A20" s="29" t="s">
        <v>46</v>
      </c>
      <c r="B20" s="30" t="s">
        <v>65</v>
      </c>
      <c r="C20" s="35" t="s">
        <v>58</v>
      </c>
      <c r="D20" s="37" t="s">
        <v>58</v>
      </c>
      <c r="E20" s="37" t="s">
        <v>58</v>
      </c>
      <c r="F20" s="37" t="s">
        <v>58</v>
      </c>
      <c r="G20" s="38" t="s">
        <v>8</v>
      </c>
    </row>
    <row r="21" spans="1:10" x14ac:dyDescent="0.6">
      <c r="A21" s="29" t="s">
        <v>46</v>
      </c>
      <c r="B21" s="30" t="s">
        <v>66</v>
      </c>
      <c r="C21" s="35">
        <v>16.8</v>
      </c>
      <c r="D21" s="36">
        <f t="shared" ref="D21:D48" si="3">$C21*44*1000/12</f>
        <v>61600</v>
      </c>
      <c r="E21" s="37">
        <v>1</v>
      </c>
      <c r="F21" s="37">
        <v>0.1</v>
      </c>
      <c r="G21" s="38" t="s">
        <v>8</v>
      </c>
    </row>
    <row r="22" spans="1:10" x14ac:dyDescent="0.6">
      <c r="A22" s="29" t="s">
        <v>46</v>
      </c>
      <c r="B22" s="30" t="s">
        <v>67</v>
      </c>
      <c r="C22" s="35">
        <v>20</v>
      </c>
      <c r="D22" s="36">
        <f t="shared" si="3"/>
        <v>73333.333333333328</v>
      </c>
      <c r="E22" s="37">
        <v>3</v>
      </c>
      <c r="F22" s="37">
        <v>0.6</v>
      </c>
      <c r="G22" s="38" t="s">
        <v>8</v>
      </c>
    </row>
    <row r="23" spans="1:10" x14ac:dyDescent="0.6">
      <c r="A23" s="29" t="s">
        <v>46</v>
      </c>
      <c r="B23" s="30" t="s">
        <v>68</v>
      </c>
      <c r="C23" s="35">
        <v>22</v>
      </c>
      <c r="D23" s="36">
        <f t="shared" si="3"/>
        <v>80666.666666666672</v>
      </c>
      <c r="E23" s="37">
        <v>3</v>
      </c>
      <c r="F23" s="37">
        <v>0.6</v>
      </c>
      <c r="G23" s="38" t="s">
        <v>8</v>
      </c>
    </row>
    <row r="24" spans="1:10" x14ac:dyDescent="0.6">
      <c r="A24" s="29" t="s">
        <v>46</v>
      </c>
      <c r="B24" s="30" t="s">
        <v>69</v>
      </c>
      <c r="C24" s="35">
        <v>20</v>
      </c>
      <c r="D24" s="36">
        <f t="shared" si="3"/>
        <v>73333.333333333328</v>
      </c>
      <c r="E24" s="37">
        <v>3</v>
      </c>
      <c r="F24" s="37">
        <v>0.6</v>
      </c>
      <c r="G24" s="38" t="s">
        <v>8</v>
      </c>
    </row>
    <row r="25" spans="1:10" x14ac:dyDescent="0.6">
      <c r="A25" s="29" t="s">
        <v>46</v>
      </c>
      <c r="B25" s="30" t="s">
        <v>70</v>
      </c>
      <c r="C25" s="35">
        <v>26.6</v>
      </c>
      <c r="D25" s="36">
        <f t="shared" si="3"/>
        <v>97533.333333333328</v>
      </c>
      <c r="E25" s="37">
        <v>3</v>
      </c>
      <c r="F25" s="37">
        <v>0.6</v>
      </c>
      <c r="G25" s="38" t="s">
        <v>8</v>
      </c>
    </row>
    <row r="26" spans="1:10" x14ac:dyDescent="0.6">
      <c r="A26" s="29" t="s">
        <v>46</v>
      </c>
      <c r="B26" s="30" t="s">
        <v>71</v>
      </c>
      <c r="C26" s="35">
        <v>20</v>
      </c>
      <c r="D26" s="36">
        <f t="shared" si="3"/>
        <v>73333.333333333328</v>
      </c>
      <c r="E26" s="37">
        <v>3</v>
      </c>
      <c r="F26" s="37">
        <v>0.6</v>
      </c>
      <c r="G26" s="38" t="s">
        <v>8</v>
      </c>
    </row>
    <row r="27" spans="1:10" x14ac:dyDescent="0.6">
      <c r="A27" s="29" t="s">
        <v>46</v>
      </c>
      <c r="B27" s="30" t="s">
        <v>72</v>
      </c>
      <c r="C27" s="39">
        <v>15.7</v>
      </c>
      <c r="D27" s="36">
        <f t="shared" si="3"/>
        <v>57566.666666666664</v>
      </c>
      <c r="E27" s="37">
        <v>1</v>
      </c>
      <c r="F27" s="37">
        <v>0.1</v>
      </c>
      <c r="G27" s="38" t="s">
        <v>8</v>
      </c>
    </row>
    <row r="28" spans="1:10" x14ac:dyDescent="0.6">
      <c r="A28" s="29" t="s">
        <v>46</v>
      </c>
      <c r="B28" s="30" t="s">
        <v>73</v>
      </c>
      <c r="C28" s="35">
        <v>20</v>
      </c>
      <c r="D28" s="36">
        <f t="shared" si="3"/>
        <v>73333.333333333328</v>
      </c>
      <c r="E28" s="37">
        <v>3</v>
      </c>
      <c r="F28" s="37">
        <v>0.6</v>
      </c>
      <c r="G28" s="38" t="s">
        <v>8</v>
      </c>
    </row>
    <row r="29" spans="1:10" x14ac:dyDescent="0.6">
      <c r="A29" s="29" t="s">
        <v>46</v>
      </c>
      <c r="B29" s="30" t="s">
        <v>74</v>
      </c>
      <c r="C29" s="35">
        <v>20</v>
      </c>
      <c r="D29" s="36">
        <f t="shared" si="3"/>
        <v>73333.333333333328</v>
      </c>
      <c r="E29" s="37">
        <v>3</v>
      </c>
      <c r="F29" s="37">
        <v>0.6</v>
      </c>
      <c r="G29" s="38" t="s">
        <v>8</v>
      </c>
    </row>
    <row r="30" spans="1:10" x14ac:dyDescent="0.6">
      <c r="A30" s="29" t="s">
        <v>46</v>
      </c>
      <c r="B30" s="30" t="s">
        <v>75</v>
      </c>
      <c r="C30" s="35">
        <v>20</v>
      </c>
      <c r="D30" s="36">
        <f t="shared" si="3"/>
        <v>73333.333333333328</v>
      </c>
      <c r="E30" s="37">
        <v>3</v>
      </c>
      <c r="F30" s="37">
        <v>0.6</v>
      </c>
      <c r="G30" s="38" t="s">
        <v>8</v>
      </c>
    </row>
    <row r="31" spans="1:10" x14ac:dyDescent="0.6">
      <c r="A31" s="29" t="s">
        <v>76</v>
      </c>
      <c r="B31" s="30" t="s">
        <v>77</v>
      </c>
      <c r="C31" s="35">
        <v>26.8</v>
      </c>
      <c r="D31" s="36">
        <f t="shared" si="3"/>
        <v>98266.666666666672</v>
      </c>
      <c r="E31" s="37">
        <v>1</v>
      </c>
      <c r="F31" s="37">
        <v>1.5</v>
      </c>
      <c r="G31" s="38" t="s">
        <v>8</v>
      </c>
    </row>
    <row r="32" spans="1:10" x14ac:dyDescent="0.6">
      <c r="A32" s="29" t="s">
        <v>76</v>
      </c>
      <c r="B32" s="30" t="s">
        <v>78</v>
      </c>
      <c r="C32" s="35">
        <v>26.8</v>
      </c>
      <c r="D32" s="36">
        <f t="shared" si="3"/>
        <v>98266.666666666672</v>
      </c>
      <c r="E32" s="37">
        <v>1</v>
      </c>
      <c r="F32" s="37">
        <v>1.5</v>
      </c>
      <c r="G32" s="38" t="s">
        <v>8</v>
      </c>
    </row>
    <row r="33" spans="1:7" x14ac:dyDescent="0.6">
      <c r="A33" s="29" t="s">
        <v>76</v>
      </c>
      <c r="B33" s="30" t="s">
        <v>79</v>
      </c>
      <c r="C33" s="35">
        <v>26.8</v>
      </c>
      <c r="D33" s="36">
        <f t="shared" si="3"/>
        <v>98266.666666666672</v>
      </c>
      <c r="E33" s="37">
        <v>1</v>
      </c>
      <c r="F33" s="37">
        <v>1.5</v>
      </c>
      <c r="G33" s="38" t="s">
        <v>8</v>
      </c>
    </row>
    <row r="34" spans="1:7" x14ac:dyDescent="0.6">
      <c r="A34" s="29" t="s">
        <v>76</v>
      </c>
      <c r="B34" s="30" t="s">
        <v>80</v>
      </c>
      <c r="C34" s="35">
        <v>25.8</v>
      </c>
      <c r="D34" s="36">
        <f t="shared" si="3"/>
        <v>94600</v>
      </c>
      <c r="E34" s="37">
        <v>1</v>
      </c>
      <c r="F34" s="37">
        <v>1.5</v>
      </c>
      <c r="G34" s="38" t="s">
        <v>8</v>
      </c>
    </row>
    <row r="35" spans="1:7" x14ac:dyDescent="0.6">
      <c r="A35" s="29" t="s">
        <v>76</v>
      </c>
      <c r="B35" s="30" t="s">
        <v>81</v>
      </c>
      <c r="C35" s="35">
        <v>25.8</v>
      </c>
      <c r="D35" s="36">
        <f t="shared" si="3"/>
        <v>94600</v>
      </c>
      <c r="E35" s="37">
        <v>1</v>
      </c>
      <c r="F35" s="37">
        <v>1.5</v>
      </c>
      <c r="G35" s="38" t="s">
        <v>8</v>
      </c>
    </row>
    <row r="36" spans="1:7" x14ac:dyDescent="0.6">
      <c r="A36" s="29" t="s">
        <v>76</v>
      </c>
      <c r="B36" s="30" t="s">
        <v>82</v>
      </c>
      <c r="C36" s="35">
        <v>26.2</v>
      </c>
      <c r="D36" s="36">
        <f t="shared" si="3"/>
        <v>96066.666666666672</v>
      </c>
      <c r="E36" s="37">
        <v>1</v>
      </c>
      <c r="F36" s="37">
        <v>1.5</v>
      </c>
      <c r="G36" s="38" t="s">
        <v>8</v>
      </c>
    </row>
    <row r="37" spans="1:7" x14ac:dyDescent="0.6">
      <c r="A37" s="29" t="s">
        <v>76</v>
      </c>
      <c r="B37" s="30" t="s">
        <v>83</v>
      </c>
      <c r="C37" s="35">
        <v>27.6</v>
      </c>
      <c r="D37" s="36">
        <f t="shared" si="3"/>
        <v>101200</v>
      </c>
      <c r="E37" s="37">
        <v>1</v>
      </c>
      <c r="F37" s="37">
        <v>1.5</v>
      </c>
      <c r="G37" s="38" t="s">
        <v>8</v>
      </c>
    </row>
    <row r="38" spans="1:7" x14ac:dyDescent="0.6">
      <c r="A38" s="29" t="s">
        <v>76</v>
      </c>
      <c r="B38" s="30" t="s">
        <v>84</v>
      </c>
      <c r="C38" s="35">
        <v>29.1</v>
      </c>
      <c r="D38" s="36">
        <f t="shared" si="3"/>
        <v>106700</v>
      </c>
      <c r="E38" s="37">
        <v>1</v>
      </c>
      <c r="F38" s="37">
        <v>1.5</v>
      </c>
      <c r="G38" s="38" t="s">
        <v>8</v>
      </c>
    </row>
    <row r="39" spans="1:7" x14ac:dyDescent="0.6">
      <c r="A39" s="29" t="s">
        <v>76</v>
      </c>
      <c r="B39" s="30" t="s">
        <v>85</v>
      </c>
      <c r="C39" s="35">
        <v>26.6</v>
      </c>
      <c r="D39" s="36">
        <f t="shared" si="3"/>
        <v>97533.333333333328</v>
      </c>
      <c r="E39" s="37">
        <v>1</v>
      </c>
      <c r="F39" s="37">
        <v>1.5</v>
      </c>
      <c r="G39" s="38" t="s">
        <v>8</v>
      </c>
    </row>
    <row r="40" spans="1:7" x14ac:dyDescent="0.6">
      <c r="A40" s="29" t="s">
        <v>76</v>
      </c>
      <c r="B40" s="30" t="s">
        <v>86</v>
      </c>
      <c r="C40" s="35">
        <v>26.6</v>
      </c>
      <c r="D40" s="36">
        <f t="shared" si="3"/>
        <v>97533.333333333328</v>
      </c>
      <c r="E40" s="37">
        <v>1</v>
      </c>
      <c r="F40" s="37">
        <v>1.5</v>
      </c>
      <c r="G40" s="38" t="s">
        <v>8</v>
      </c>
    </row>
    <row r="41" spans="1:7" x14ac:dyDescent="0.6">
      <c r="A41" s="29" t="s">
        <v>76</v>
      </c>
      <c r="B41" s="30" t="s">
        <v>87</v>
      </c>
      <c r="C41" s="35">
        <v>29.2</v>
      </c>
      <c r="D41" s="36">
        <f t="shared" si="3"/>
        <v>107066.66666666667</v>
      </c>
      <c r="E41" s="37">
        <v>1</v>
      </c>
      <c r="F41" s="37">
        <v>1.5</v>
      </c>
      <c r="G41" s="38" t="s">
        <v>8</v>
      </c>
    </row>
    <row r="42" spans="1:7" x14ac:dyDescent="0.6">
      <c r="A42" s="29" t="s">
        <v>76</v>
      </c>
      <c r="B42" s="30" t="s">
        <v>88</v>
      </c>
      <c r="C42" s="35">
        <v>29.2</v>
      </c>
      <c r="D42" s="36">
        <f t="shared" si="3"/>
        <v>107066.66666666667</v>
      </c>
      <c r="E42" s="37">
        <v>1</v>
      </c>
      <c r="F42" s="37">
        <v>0.1</v>
      </c>
      <c r="G42" s="38" t="s">
        <v>8</v>
      </c>
    </row>
    <row r="43" spans="1:7" x14ac:dyDescent="0.6">
      <c r="A43" s="29" t="s">
        <v>76</v>
      </c>
      <c r="B43" s="30" t="s">
        <v>89</v>
      </c>
      <c r="C43" s="35">
        <v>22</v>
      </c>
      <c r="D43" s="36">
        <f t="shared" si="3"/>
        <v>80666.666666666672</v>
      </c>
      <c r="E43" s="37">
        <v>1</v>
      </c>
      <c r="F43" s="37">
        <v>1.5</v>
      </c>
      <c r="G43" s="38" t="s">
        <v>8</v>
      </c>
    </row>
    <row r="44" spans="1:7" x14ac:dyDescent="0.6">
      <c r="A44" s="29" t="s">
        <v>90</v>
      </c>
      <c r="B44" s="30" t="s">
        <v>91</v>
      </c>
      <c r="C44" s="35">
        <v>12.1</v>
      </c>
      <c r="D44" s="36">
        <f t="shared" si="3"/>
        <v>44366.666666666664</v>
      </c>
      <c r="E44" s="37">
        <v>1</v>
      </c>
      <c r="F44" s="37">
        <v>0.1</v>
      </c>
      <c r="G44" s="38" t="s">
        <v>8</v>
      </c>
    </row>
    <row r="45" spans="1:7" x14ac:dyDescent="0.6">
      <c r="A45" s="29" t="s">
        <v>90</v>
      </c>
      <c r="B45" s="30" t="s">
        <v>92</v>
      </c>
      <c r="C45" s="35">
        <v>12.1</v>
      </c>
      <c r="D45" s="36">
        <f t="shared" si="3"/>
        <v>44366.666666666664</v>
      </c>
      <c r="E45" s="37">
        <v>1</v>
      </c>
      <c r="F45" s="37">
        <v>0.1</v>
      </c>
      <c r="G45" s="38" t="s">
        <v>8</v>
      </c>
    </row>
    <row r="46" spans="1:7" x14ac:dyDescent="0.6">
      <c r="A46" s="29" t="s">
        <v>90</v>
      </c>
      <c r="B46" s="30" t="s">
        <v>93</v>
      </c>
      <c r="C46" s="35">
        <v>70.8</v>
      </c>
      <c r="D46" s="36">
        <f t="shared" si="3"/>
        <v>259600</v>
      </c>
      <c r="E46" s="37">
        <v>1</v>
      </c>
      <c r="F46" s="37">
        <v>0.1</v>
      </c>
      <c r="G46" s="38" t="s">
        <v>8</v>
      </c>
    </row>
    <row r="47" spans="1:7" x14ac:dyDescent="0.6">
      <c r="A47" s="29" t="s">
        <v>90</v>
      </c>
      <c r="B47" s="30" t="s">
        <v>94</v>
      </c>
      <c r="C47" s="35">
        <v>49.6</v>
      </c>
      <c r="D47" s="36">
        <f t="shared" si="3"/>
        <v>181866.66666666666</v>
      </c>
      <c r="E47" s="37">
        <v>1</v>
      </c>
      <c r="F47" s="37">
        <v>0.1</v>
      </c>
      <c r="G47" s="38" t="s">
        <v>8</v>
      </c>
    </row>
    <row r="48" spans="1:7" x14ac:dyDescent="0.6">
      <c r="A48" s="29" t="s">
        <v>90</v>
      </c>
      <c r="B48" s="30" t="s">
        <v>95</v>
      </c>
      <c r="C48" s="35">
        <v>15.3</v>
      </c>
      <c r="D48" s="36">
        <f t="shared" si="3"/>
        <v>56100</v>
      </c>
      <c r="E48" s="37">
        <v>1</v>
      </c>
      <c r="F48" s="37">
        <v>0.1</v>
      </c>
      <c r="G48" s="38" t="s">
        <v>8</v>
      </c>
    </row>
    <row r="49" spans="1:7" x14ac:dyDescent="0.6">
      <c r="A49" s="29" t="s">
        <v>90</v>
      </c>
      <c r="B49" s="30" t="s">
        <v>96</v>
      </c>
      <c r="C49" s="35" t="s">
        <v>58</v>
      </c>
      <c r="D49" s="37" t="s">
        <v>58</v>
      </c>
      <c r="E49" s="37" t="s">
        <v>58</v>
      </c>
      <c r="F49" s="37" t="s">
        <v>58</v>
      </c>
      <c r="G49" s="38" t="s">
        <v>8</v>
      </c>
    </row>
    <row r="50" spans="1:7" x14ac:dyDescent="0.6">
      <c r="A50" s="29" t="s">
        <v>90</v>
      </c>
      <c r="B50" s="30" t="s">
        <v>97</v>
      </c>
      <c r="C50" s="35" t="s">
        <v>58</v>
      </c>
      <c r="D50" s="37" t="s">
        <v>58</v>
      </c>
      <c r="E50" s="37" t="s">
        <v>58</v>
      </c>
      <c r="F50" s="37" t="s">
        <v>58</v>
      </c>
      <c r="G50" s="38" t="s">
        <v>8</v>
      </c>
    </row>
    <row r="51" spans="1:7" x14ac:dyDescent="0.6">
      <c r="A51" s="29" t="s">
        <v>98</v>
      </c>
      <c r="B51" s="30" t="s">
        <v>99</v>
      </c>
      <c r="C51" s="35">
        <v>25</v>
      </c>
      <c r="D51" s="36">
        <f t="shared" ref="D51:D65" si="4">$C51*44*1000/12</f>
        <v>91666.666666666672</v>
      </c>
      <c r="E51" s="37">
        <v>30</v>
      </c>
      <c r="F51" s="37">
        <v>4</v>
      </c>
      <c r="G51" s="38" t="s">
        <v>8</v>
      </c>
    </row>
    <row r="52" spans="1:7" x14ac:dyDescent="0.6">
      <c r="A52" s="29" t="s">
        <v>98</v>
      </c>
      <c r="B52" s="30" t="s">
        <v>100</v>
      </c>
      <c r="C52" s="35">
        <v>39</v>
      </c>
      <c r="D52" s="36">
        <f t="shared" si="4"/>
        <v>143000</v>
      </c>
      <c r="E52" s="37">
        <v>30</v>
      </c>
      <c r="F52" s="37">
        <v>4</v>
      </c>
      <c r="G52" s="38" t="s">
        <v>8</v>
      </c>
    </row>
    <row r="53" spans="1:7" x14ac:dyDescent="0.6">
      <c r="A53" s="29" t="s">
        <v>98</v>
      </c>
      <c r="B53" s="30" t="s">
        <v>101</v>
      </c>
      <c r="C53" s="35">
        <v>20</v>
      </c>
      <c r="D53" s="36">
        <f t="shared" si="4"/>
        <v>73333.333333333328</v>
      </c>
      <c r="E53" s="37">
        <v>30</v>
      </c>
      <c r="F53" s="37">
        <v>4</v>
      </c>
      <c r="G53" s="38" t="s">
        <v>8</v>
      </c>
    </row>
    <row r="54" spans="1:7" x14ac:dyDescent="0.6">
      <c r="A54" s="29" t="s">
        <v>98</v>
      </c>
      <c r="B54" s="30" t="s">
        <v>102</v>
      </c>
      <c r="C54" s="35">
        <v>28.9</v>
      </c>
      <c r="D54" s="36">
        <f t="shared" si="4"/>
        <v>105966.66666666667</v>
      </c>
      <c r="E54" s="37">
        <v>1</v>
      </c>
      <c r="F54" s="37">
        <v>1.5</v>
      </c>
      <c r="G54" s="38" t="s">
        <v>8</v>
      </c>
    </row>
    <row r="55" spans="1:7" x14ac:dyDescent="0.6">
      <c r="A55" s="29" t="s">
        <v>103</v>
      </c>
      <c r="B55" s="30" t="s">
        <v>104</v>
      </c>
      <c r="C55" s="35">
        <v>30.5</v>
      </c>
      <c r="D55" s="36">
        <f t="shared" si="4"/>
        <v>111833.33333333333</v>
      </c>
      <c r="E55" s="37">
        <v>30</v>
      </c>
      <c r="F55" s="37">
        <v>4</v>
      </c>
      <c r="G55" s="38" t="s">
        <v>8</v>
      </c>
    </row>
    <row r="56" spans="1:7" x14ac:dyDescent="0.6">
      <c r="A56" s="29" t="s">
        <v>103</v>
      </c>
      <c r="B56" s="30" t="s">
        <v>105</v>
      </c>
      <c r="C56" s="35">
        <v>26</v>
      </c>
      <c r="D56" s="36">
        <f t="shared" si="4"/>
        <v>95333.333333333328</v>
      </c>
      <c r="E56" s="37">
        <v>3</v>
      </c>
      <c r="F56" s="37">
        <v>2</v>
      </c>
      <c r="G56" s="38" t="s">
        <v>8</v>
      </c>
    </row>
    <row r="57" spans="1:7" x14ac:dyDescent="0.6">
      <c r="A57" s="29" t="s">
        <v>103</v>
      </c>
      <c r="B57" s="30" t="s">
        <v>106</v>
      </c>
      <c r="C57" s="35">
        <v>27.3</v>
      </c>
      <c r="D57" s="36">
        <f t="shared" si="4"/>
        <v>100100</v>
      </c>
      <c r="E57" s="37">
        <v>30</v>
      </c>
      <c r="F57" s="37">
        <v>4</v>
      </c>
      <c r="G57" s="38" t="s">
        <v>8</v>
      </c>
    </row>
    <row r="58" spans="1:7" x14ac:dyDescent="0.6">
      <c r="A58" s="29" t="s">
        <v>103</v>
      </c>
      <c r="B58" s="30" t="s">
        <v>107</v>
      </c>
      <c r="C58" s="35">
        <v>30.5</v>
      </c>
      <c r="D58" s="36">
        <f t="shared" si="4"/>
        <v>111833.33333333333</v>
      </c>
      <c r="E58" s="37">
        <v>30</v>
      </c>
      <c r="F58" s="37">
        <v>4</v>
      </c>
      <c r="G58" s="38" t="s">
        <v>8</v>
      </c>
    </row>
    <row r="59" spans="1:7" x14ac:dyDescent="0.6">
      <c r="A59" s="29" t="s">
        <v>103</v>
      </c>
      <c r="B59" s="30" t="s">
        <v>108</v>
      </c>
      <c r="C59" s="35">
        <v>19.3</v>
      </c>
      <c r="D59" s="36">
        <f t="shared" si="4"/>
        <v>70766.666666666672</v>
      </c>
      <c r="E59" s="37">
        <v>3</v>
      </c>
      <c r="F59" s="37">
        <v>0.6</v>
      </c>
      <c r="G59" s="38" t="s">
        <v>8</v>
      </c>
    </row>
    <row r="60" spans="1:7" x14ac:dyDescent="0.6">
      <c r="A60" s="29" t="s">
        <v>103</v>
      </c>
      <c r="B60" s="30" t="s">
        <v>109</v>
      </c>
      <c r="C60" s="35">
        <v>19.3</v>
      </c>
      <c r="D60" s="36">
        <f t="shared" si="4"/>
        <v>70766.666666666672</v>
      </c>
      <c r="E60" s="37">
        <v>3</v>
      </c>
      <c r="F60" s="37">
        <v>0.6</v>
      </c>
      <c r="G60" s="38" t="s">
        <v>8</v>
      </c>
    </row>
    <row r="61" spans="1:7" x14ac:dyDescent="0.6">
      <c r="A61" s="29" t="s">
        <v>103</v>
      </c>
      <c r="B61" s="30" t="s">
        <v>110</v>
      </c>
      <c r="C61" s="35">
        <v>21.7</v>
      </c>
      <c r="D61" s="36">
        <f t="shared" si="4"/>
        <v>79566.666666666672</v>
      </c>
      <c r="E61" s="37">
        <v>3</v>
      </c>
      <c r="F61" s="37">
        <v>0.6</v>
      </c>
      <c r="G61" s="38" t="s">
        <v>8</v>
      </c>
    </row>
    <row r="62" spans="1:7" x14ac:dyDescent="0.6">
      <c r="A62" s="29" t="s">
        <v>103</v>
      </c>
      <c r="B62" s="30" t="s">
        <v>111</v>
      </c>
      <c r="C62" s="35">
        <v>14.9</v>
      </c>
      <c r="D62" s="36">
        <f t="shared" si="4"/>
        <v>54633.333333333336</v>
      </c>
      <c r="E62" s="37">
        <v>1</v>
      </c>
      <c r="F62" s="37">
        <v>0.1</v>
      </c>
      <c r="G62" s="38" t="s">
        <v>8</v>
      </c>
    </row>
    <row r="63" spans="1:7" x14ac:dyDescent="0.6">
      <c r="A63" s="29" t="s">
        <v>103</v>
      </c>
      <c r="B63" s="30" t="s">
        <v>112</v>
      </c>
      <c r="C63" s="35">
        <v>14.9</v>
      </c>
      <c r="D63" s="36">
        <f t="shared" si="4"/>
        <v>54633.333333333336</v>
      </c>
      <c r="E63" s="37">
        <v>1</v>
      </c>
      <c r="F63" s="37">
        <v>0.1</v>
      </c>
      <c r="G63" s="38" t="s">
        <v>8</v>
      </c>
    </row>
    <row r="64" spans="1:7" x14ac:dyDescent="0.6">
      <c r="A64" s="29" t="s">
        <v>103</v>
      </c>
      <c r="B64" s="30" t="s">
        <v>113</v>
      </c>
      <c r="C64" s="35">
        <v>14.9</v>
      </c>
      <c r="D64" s="36">
        <f t="shared" si="4"/>
        <v>54633.333333333336</v>
      </c>
      <c r="E64" s="37">
        <v>1</v>
      </c>
      <c r="F64" s="37">
        <v>0.1</v>
      </c>
      <c r="G64" s="38" t="s">
        <v>8</v>
      </c>
    </row>
    <row r="65" spans="1:7" x14ac:dyDescent="0.6">
      <c r="A65" s="29" t="s">
        <v>103</v>
      </c>
      <c r="B65" s="30" t="s">
        <v>114</v>
      </c>
      <c r="C65" s="35">
        <v>27.3</v>
      </c>
      <c r="D65" s="36">
        <f t="shared" si="4"/>
        <v>100100</v>
      </c>
      <c r="E65" s="37">
        <v>30</v>
      </c>
      <c r="F65" s="37">
        <v>4</v>
      </c>
      <c r="G65" s="38" t="s">
        <v>8</v>
      </c>
    </row>
    <row r="66" spans="1:7" x14ac:dyDescent="0.6">
      <c r="A66" s="29" t="s">
        <v>115</v>
      </c>
      <c r="B66" s="30" t="s">
        <v>116</v>
      </c>
      <c r="C66" s="35"/>
      <c r="D66" s="37"/>
      <c r="E66" s="37"/>
      <c r="F66" s="37"/>
      <c r="G66" s="38" t="s">
        <v>117</v>
      </c>
    </row>
    <row r="67" spans="1:7" x14ac:dyDescent="0.6">
      <c r="A67" s="40" t="s">
        <v>115</v>
      </c>
      <c r="B67" s="41" t="s">
        <v>118</v>
      </c>
      <c r="C67" s="42"/>
      <c r="D67" s="43"/>
      <c r="E67" s="43"/>
      <c r="F67" s="43"/>
      <c r="G67" s="44" t="s">
        <v>117</v>
      </c>
    </row>
    <row r="68" spans="1:7" ht="17.25" thickBot="1" x14ac:dyDescent="0.65">
      <c r="A68" s="45" t="s">
        <v>119</v>
      </c>
      <c r="B68" s="30" t="s">
        <v>120</v>
      </c>
      <c r="C68" s="46"/>
      <c r="D68" s="47"/>
      <c r="E68" s="47"/>
      <c r="F68" s="47"/>
      <c r="G68" s="48"/>
    </row>
    <row r="69" spans="1:7" ht="17.25" thickBot="1" x14ac:dyDescent="0.65">
      <c r="A69" s="45" t="s">
        <v>119</v>
      </c>
      <c r="B69" s="30" t="s">
        <v>121</v>
      </c>
      <c r="C69" s="49"/>
      <c r="D69" s="50"/>
      <c r="E69" s="50"/>
      <c r="F69" s="50"/>
      <c r="G69" s="51"/>
    </row>
    <row r="70" spans="1:7" ht="17.25" thickBot="1" x14ac:dyDescent="0.65">
      <c r="A70" s="52" t="s">
        <v>119</v>
      </c>
      <c r="B70" s="53" t="s">
        <v>122</v>
      </c>
      <c r="C70" s="54"/>
      <c r="D70" s="55"/>
      <c r="E70" s="55"/>
      <c r="F70" s="55"/>
      <c r="G70" s="56"/>
    </row>
    <row r="71" spans="1:7" ht="17.25" thickTop="1" x14ac:dyDescent="0.6"/>
  </sheetData>
  <phoneticPr fontId="1" type="noConversion"/>
  <conditionalFormatting sqref="A3:B9">
    <cfRule type="expression" dxfId="36" priority="2">
      <formula>A3=A2</formula>
    </cfRule>
  </conditionalFormatting>
  <conditionalFormatting sqref="B10">
    <cfRule type="expression" dxfId="35" priority="5">
      <formula>B10=#REF!</formula>
    </cfRule>
  </conditionalFormatting>
  <conditionalFormatting sqref="B13:B16 B18:B19 B21 G21 A51:B51">
    <cfRule type="expression" dxfId="34" priority="7">
      <formula>A13=A10</formula>
    </cfRule>
  </conditionalFormatting>
  <conditionalFormatting sqref="B17 B20 B22">
    <cfRule type="expression" dxfId="33" priority="8">
      <formula>B17=B13</formula>
    </cfRule>
  </conditionalFormatting>
  <conditionalFormatting sqref="B26 B34 B50">
    <cfRule type="expression" dxfId="32" priority="6">
      <formula>B26=B24</formula>
    </cfRule>
  </conditionalFormatting>
  <conditionalFormatting sqref="B66:B70">
    <cfRule type="expression" dxfId="31" priority="1">
      <formula>B66=B65</formula>
    </cfRule>
  </conditionalFormatting>
  <conditionalFormatting sqref="G3:G20 A10 A11:B11 B12 A12:A30 B23:B25 B27:B30 A31:B32 B33 A33:A35 B35 A36:B48 B49 A49:A50 A52:B65">
    <cfRule type="expression" dxfId="30" priority="4">
      <formula>A3=A2</formula>
    </cfRule>
  </conditionalFormatting>
  <conditionalFormatting sqref="G22:G67 A65:A70">
    <cfRule type="expression" dxfId="29" priority="3">
      <formula>A22=A21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D527-9535-4ECF-9D02-43659DE78FC7}">
  <dimension ref="A1:H71"/>
  <sheetViews>
    <sheetView workbookViewId="0">
      <selection sqref="A1:B1048576"/>
    </sheetView>
  </sheetViews>
  <sheetFormatPr defaultRowHeight="16.899999999999999" x14ac:dyDescent="0.6"/>
  <sheetData>
    <row r="1" spans="1:8" ht="17.25" thickBot="1" x14ac:dyDescent="0.65">
      <c r="A1" s="19"/>
      <c r="B1" s="19"/>
      <c r="C1" s="57" t="s">
        <v>125</v>
      </c>
      <c r="D1" s="58" t="s">
        <v>126</v>
      </c>
      <c r="E1" s="58"/>
      <c r="F1" s="58"/>
      <c r="G1" s="59"/>
      <c r="H1" s="60"/>
    </row>
    <row r="2" spans="1:8" x14ac:dyDescent="0.6">
      <c r="A2" s="24" t="s">
        <v>42</v>
      </c>
      <c r="B2" s="25" t="s">
        <v>43</v>
      </c>
      <c r="C2" s="61" t="s">
        <v>127</v>
      </c>
      <c r="D2" s="62" t="s">
        <v>128</v>
      </c>
      <c r="E2" s="62" t="s">
        <v>129</v>
      </c>
      <c r="F2" s="62" t="s">
        <v>130</v>
      </c>
      <c r="G2" s="62" t="s">
        <v>131</v>
      </c>
      <c r="H2" s="63" t="s">
        <v>132</v>
      </c>
    </row>
    <row r="3" spans="1:8" x14ac:dyDescent="0.6">
      <c r="A3" s="29" t="s">
        <v>46</v>
      </c>
      <c r="B3" s="30" t="s">
        <v>47</v>
      </c>
      <c r="C3" s="64" t="s">
        <v>133</v>
      </c>
      <c r="D3" s="65" t="s">
        <v>134</v>
      </c>
      <c r="E3" s="65" t="s">
        <v>134</v>
      </c>
      <c r="F3" s="65">
        <v>10</v>
      </c>
      <c r="G3" s="65">
        <v>0.6</v>
      </c>
      <c r="H3" s="66" t="s">
        <v>123</v>
      </c>
    </row>
    <row r="4" spans="1:8" x14ac:dyDescent="0.6">
      <c r="A4" s="29" t="s">
        <v>46</v>
      </c>
      <c r="B4" s="30" t="s">
        <v>48</v>
      </c>
      <c r="C4" s="67" t="s">
        <v>133</v>
      </c>
      <c r="D4" s="68" t="s">
        <v>134</v>
      </c>
      <c r="E4" s="68" t="s">
        <v>134</v>
      </c>
      <c r="F4" s="68">
        <v>10</v>
      </c>
      <c r="G4" s="68">
        <v>0.6</v>
      </c>
      <c r="H4" s="69" t="s">
        <v>123</v>
      </c>
    </row>
    <row r="5" spans="1:8" x14ac:dyDescent="0.6">
      <c r="A5" s="29" t="s">
        <v>46</v>
      </c>
      <c r="B5" s="30" t="s">
        <v>49</v>
      </c>
      <c r="C5" s="67" t="s">
        <v>135</v>
      </c>
      <c r="D5" s="68" t="s">
        <v>134</v>
      </c>
      <c r="E5" s="68" t="s">
        <v>134</v>
      </c>
      <c r="F5" s="68">
        <v>5</v>
      </c>
      <c r="G5" s="68">
        <v>0.1</v>
      </c>
      <c r="H5" s="69" t="s">
        <v>123</v>
      </c>
    </row>
    <row r="6" spans="1:8" x14ac:dyDescent="0.6">
      <c r="A6" s="29" t="s">
        <v>46</v>
      </c>
      <c r="B6" s="30" t="s">
        <v>50</v>
      </c>
      <c r="C6" s="67" t="s">
        <v>133</v>
      </c>
      <c r="D6" s="68">
        <v>19.547999999999998</v>
      </c>
      <c r="E6" s="68">
        <v>71676</v>
      </c>
      <c r="F6" s="68">
        <v>10</v>
      </c>
      <c r="G6" s="68">
        <v>0.6</v>
      </c>
      <c r="H6" s="69" t="s">
        <v>123</v>
      </c>
    </row>
    <row r="7" spans="1:8" x14ac:dyDescent="0.6">
      <c r="A7" s="29" t="s">
        <v>46</v>
      </c>
      <c r="B7" s="30" t="s">
        <v>51</v>
      </c>
      <c r="C7" s="67" t="s">
        <v>133</v>
      </c>
      <c r="D7" s="68" t="s">
        <v>134</v>
      </c>
      <c r="E7" s="68" t="s">
        <v>134</v>
      </c>
      <c r="F7" s="68">
        <v>10</v>
      </c>
      <c r="G7" s="68">
        <v>0.6</v>
      </c>
      <c r="H7" s="69" t="s">
        <v>123</v>
      </c>
    </row>
    <row r="8" spans="1:8" x14ac:dyDescent="0.6">
      <c r="A8" s="29" t="s">
        <v>46</v>
      </c>
      <c r="B8" s="30" t="s">
        <v>52</v>
      </c>
      <c r="C8" s="67" t="s">
        <v>133</v>
      </c>
      <c r="D8" s="68" t="s">
        <v>134</v>
      </c>
      <c r="E8" s="68" t="s">
        <v>134</v>
      </c>
      <c r="F8" s="68">
        <v>10</v>
      </c>
      <c r="G8" s="68">
        <v>0.6</v>
      </c>
      <c r="H8" s="69" t="s">
        <v>123</v>
      </c>
    </row>
    <row r="9" spans="1:8" x14ac:dyDescent="0.6">
      <c r="A9" s="29" t="s">
        <v>46</v>
      </c>
      <c r="B9" s="30" t="s">
        <v>53</v>
      </c>
      <c r="C9" s="67" t="s">
        <v>133</v>
      </c>
      <c r="D9" s="68">
        <v>19.969000000000001</v>
      </c>
      <c r="E9" s="68">
        <v>73219.666666666672</v>
      </c>
      <c r="F9" s="68">
        <v>10</v>
      </c>
      <c r="G9" s="68">
        <v>0.6</v>
      </c>
      <c r="H9" s="69" t="s">
        <v>123</v>
      </c>
    </row>
    <row r="10" spans="1:8" x14ac:dyDescent="0.6">
      <c r="A10" s="29" t="s">
        <v>46</v>
      </c>
      <c r="B10" s="30" t="s">
        <v>54</v>
      </c>
      <c r="C10" s="67" t="s">
        <v>133</v>
      </c>
      <c r="D10" s="68">
        <v>19.931000000000001</v>
      </c>
      <c r="E10" s="68">
        <v>73080.333333333328</v>
      </c>
      <c r="F10" s="68">
        <v>10</v>
      </c>
      <c r="G10" s="68">
        <v>0.6</v>
      </c>
      <c r="H10" s="69" t="s">
        <v>123</v>
      </c>
    </row>
    <row r="11" spans="1:8" x14ac:dyDescent="0.6">
      <c r="A11" s="29" t="s">
        <v>46</v>
      </c>
      <c r="B11" s="30" t="s">
        <v>55</v>
      </c>
      <c r="C11" s="67" t="s">
        <v>133</v>
      </c>
      <c r="D11" s="68" t="s">
        <v>134</v>
      </c>
      <c r="E11" s="68" t="s">
        <v>134</v>
      </c>
      <c r="F11" s="68">
        <v>10</v>
      </c>
      <c r="G11" s="68">
        <v>0.6</v>
      </c>
      <c r="H11" s="69" t="s">
        <v>123</v>
      </c>
    </row>
    <row r="12" spans="1:8" x14ac:dyDescent="0.6">
      <c r="A12" s="29" t="s">
        <v>46</v>
      </c>
      <c r="B12" s="30" t="s">
        <v>56</v>
      </c>
      <c r="C12" s="67" t="s">
        <v>133</v>
      </c>
      <c r="D12" s="68">
        <v>20.111000000000001</v>
      </c>
      <c r="E12" s="68">
        <v>73740.333333333328</v>
      </c>
      <c r="F12" s="68">
        <v>10</v>
      </c>
      <c r="G12" s="68">
        <v>0.6</v>
      </c>
      <c r="H12" s="69" t="s">
        <v>123</v>
      </c>
    </row>
    <row r="13" spans="1:8" x14ac:dyDescent="0.6">
      <c r="A13" s="29" t="s">
        <v>46</v>
      </c>
      <c r="B13" s="30" t="s">
        <v>57</v>
      </c>
      <c r="C13" s="67" t="s">
        <v>133</v>
      </c>
      <c r="D13" s="68">
        <v>20.657</v>
      </c>
      <c r="E13" s="68">
        <v>75742.333333333328</v>
      </c>
      <c r="F13" s="68">
        <v>10</v>
      </c>
      <c r="G13" s="68">
        <v>0.6</v>
      </c>
      <c r="H13" s="69" t="s">
        <v>123</v>
      </c>
    </row>
    <row r="14" spans="1:8" x14ac:dyDescent="0.6">
      <c r="A14" s="29" t="s">
        <v>46</v>
      </c>
      <c r="B14" s="30" t="s">
        <v>59</v>
      </c>
      <c r="C14" s="67" t="s">
        <v>133</v>
      </c>
      <c r="D14" s="68">
        <v>21.384</v>
      </c>
      <c r="E14" s="68">
        <v>78408</v>
      </c>
      <c r="F14" s="68">
        <v>10</v>
      </c>
      <c r="G14" s="68">
        <v>0.6</v>
      </c>
      <c r="H14" s="69" t="s">
        <v>123</v>
      </c>
    </row>
    <row r="15" spans="1:8" x14ac:dyDescent="0.6">
      <c r="A15" s="29" t="s">
        <v>46</v>
      </c>
      <c r="B15" s="30" t="s">
        <v>60</v>
      </c>
      <c r="C15" s="67" t="s">
        <v>133</v>
      </c>
      <c r="D15" s="68">
        <v>21.928999999999998</v>
      </c>
      <c r="E15" s="68">
        <v>80406.333333333328</v>
      </c>
      <c r="F15" s="68">
        <v>10</v>
      </c>
      <c r="G15" s="68">
        <v>0.6</v>
      </c>
      <c r="H15" s="69" t="s">
        <v>123</v>
      </c>
    </row>
    <row r="16" spans="1:8" x14ac:dyDescent="0.6">
      <c r="A16" s="29" t="s">
        <v>46</v>
      </c>
      <c r="B16" s="30" t="s">
        <v>61</v>
      </c>
      <c r="C16" s="67" t="s">
        <v>133</v>
      </c>
      <c r="D16" s="68">
        <v>20.067</v>
      </c>
      <c r="E16" s="68">
        <v>73579</v>
      </c>
      <c r="F16" s="68">
        <v>10</v>
      </c>
      <c r="G16" s="68">
        <v>0.6</v>
      </c>
      <c r="H16" s="69" t="s">
        <v>123</v>
      </c>
    </row>
    <row r="17" spans="1:8" x14ac:dyDescent="0.6">
      <c r="A17" s="29" t="s">
        <v>46</v>
      </c>
      <c r="B17" s="30" t="s">
        <v>62</v>
      </c>
      <c r="C17" s="67" t="s">
        <v>133</v>
      </c>
      <c r="D17" s="68">
        <v>21.728999999999999</v>
      </c>
      <c r="E17" s="68">
        <v>79673</v>
      </c>
      <c r="F17" s="68">
        <v>10</v>
      </c>
      <c r="G17" s="68">
        <v>0.6</v>
      </c>
      <c r="H17" s="69" t="s">
        <v>123</v>
      </c>
    </row>
    <row r="18" spans="1:8" x14ac:dyDescent="0.6">
      <c r="A18" s="29" t="s">
        <v>46</v>
      </c>
      <c r="B18" s="30" t="s">
        <v>63</v>
      </c>
      <c r="C18" s="67" t="s">
        <v>136</v>
      </c>
      <c r="D18" s="68" t="s">
        <v>134</v>
      </c>
      <c r="E18" s="68" t="s">
        <v>134</v>
      </c>
      <c r="F18" s="68">
        <v>5</v>
      </c>
      <c r="G18" s="68">
        <v>0.1</v>
      </c>
      <c r="H18" s="69" t="s">
        <v>123</v>
      </c>
    </row>
    <row r="19" spans="1:8" x14ac:dyDescent="0.6">
      <c r="A19" s="29" t="s">
        <v>46</v>
      </c>
      <c r="B19" s="30" t="s">
        <v>64</v>
      </c>
      <c r="C19" s="67" t="s">
        <v>136</v>
      </c>
      <c r="D19" s="68">
        <v>17.640999999999998</v>
      </c>
      <c r="E19" s="68">
        <v>64683.666666666664</v>
      </c>
      <c r="F19" s="68">
        <v>5</v>
      </c>
      <c r="G19" s="68">
        <v>0.1</v>
      </c>
      <c r="H19" s="69" t="s">
        <v>123</v>
      </c>
    </row>
    <row r="20" spans="1:8" x14ac:dyDescent="0.6">
      <c r="A20" s="29" t="s">
        <v>46</v>
      </c>
      <c r="B20" s="30" t="s">
        <v>65</v>
      </c>
      <c r="C20" s="67" t="s">
        <v>136</v>
      </c>
      <c r="D20" s="68">
        <v>18.106999999999999</v>
      </c>
      <c r="E20" s="68">
        <v>66392.333333333328</v>
      </c>
      <c r="F20" s="68">
        <v>5</v>
      </c>
      <c r="G20" s="68">
        <v>0.1</v>
      </c>
      <c r="H20" s="69" t="s">
        <v>123</v>
      </c>
    </row>
    <row r="21" spans="1:8" x14ac:dyDescent="0.6">
      <c r="A21" s="29" t="s">
        <v>46</v>
      </c>
      <c r="B21" s="30" t="s">
        <v>66</v>
      </c>
      <c r="C21" s="67" t="s">
        <v>136</v>
      </c>
      <c r="D21" s="68" t="s">
        <v>134</v>
      </c>
      <c r="E21" s="68" t="s">
        <v>134</v>
      </c>
      <c r="F21" s="68">
        <v>5</v>
      </c>
      <c r="G21" s="68">
        <v>0.1</v>
      </c>
      <c r="H21" s="69" t="s">
        <v>123</v>
      </c>
    </row>
    <row r="22" spans="1:8" x14ac:dyDescent="0.6">
      <c r="A22" s="29" t="s">
        <v>46</v>
      </c>
      <c r="B22" s="30" t="s">
        <v>67</v>
      </c>
      <c r="C22" s="67" t="s">
        <v>133</v>
      </c>
      <c r="D22" s="68">
        <v>19.157</v>
      </c>
      <c r="E22" s="68">
        <v>70242.333333333328</v>
      </c>
      <c r="F22" s="68">
        <v>10</v>
      </c>
      <c r="G22" s="68">
        <v>0.6</v>
      </c>
      <c r="H22" s="69" t="s">
        <v>123</v>
      </c>
    </row>
    <row r="23" spans="1:8" x14ac:dyDescent="0.6">
      <c r="A23" s="29" t="s">
        <v>46</v>
      </c>
      <c r="B23" s="30" t="s">
        <v>68</v>
      </c>
      <c r="C23" s="67" t="s">
        <v>133</v>
      </c>
      <c r="D23" s="68">
        <v>21.544</v>
      </c>
      <c r="E23" s="68">
        <v>78994.666666666672</v>
      </c>
      <c r="F23" s="68">
        <v>10</v>
      </c>
      <c r="G23" s="68">
        <v>0.6</v>
      </c>
      <c r="H23" s="69" t="s">
        <v>123</v>
      </c>
    </row>
    <row r="24" spans="1:8" x14ac:dyDescent="0.6">
      <c r="A24" s="29" t="s">
        <v>46</v>
      </c>
      <c r="B24" s="30" t="s">
        <v>69</v>
      </c>
      <c r="C24" s="67" t="s">
        <v>133</v>
      </c>
      <c r="D24" s="68">
        <v>19.978999999999999</v>
      </c>
      <c r="E24" s="68">
        <v>73256.333333333328</v>
      </c>
      <c r="F24" s="68">
        <v>10</v>
      </c>
      <c r="G24" s="68">
        <v>0.6</v>
      </c>
      <c r="H24" s="69" t="s">
        <v>123</v>
      </c>
    </row>
    <row r="25" spans="1:8" x14ac:dyDescent="0.6">
      <c r="A25" s="29" t="s">
        <v>46</v>
      </c>
      <c r="B25" s="30" t="s">
        <v>70</v>
      </c>
      <c r="C25" s="67" t="s">
        <v>133</v>
      </c>
      <c r="D25" s="68">
        <v>26.085999999999999</v>
      </c>
      <c r="E25" s="68">
        <v>95648.666666666642</v>
      </c>
      <c r="F25" s="68">
        <v>10</v>
      </c>
      <c r="G25" s="68">
        <v>0.6</v>
      </c>
      <c r="H25" s="69" t="s">
        <v>123</v>
      </c>
    </row>
    <row r="26" spans="1:8" x14ac:dyDescent="0.6">
      <c r="A26" s="29" t="s">
        <v>46</v>
      </c>
      <c r="B26" s="30" t="s">
        <v>71</v>
      </c>
      <c r="C26" s="67" t="s">
        <v>133</v>
      </c>
      <c r="D26" s="68" t="s">
        <v>134</v>
      </c>
      <c r="E26" s="68" t="s">
        <v>134</v>
      </c>
      <c r="F26" s="68">
        <v>10</v>
      </c>
      <c r="G26" s="68">
        <v>0.6</v>
      </c>
      <c r="H26" s="69" t="s">
        <v>123</v>
      </c>
    </row>
    <row r="27" spans="1:8" x14ac:dyDescent="0.6">
      <c r="A27" s="29" t="s">
        <v>46</v>
      </c>
      <c r="B27" s="30" t="s">
        <v>72</v>
      </c>
      <c r="C27" s="67" t="s">
        <v>133</v>
      </c>
      <c r="D27" s="68" t="s">
        <v>134</v>
      </c>
      <c r="E27" s="68" t="s">
        <v>134</v>
      </c>
      <c r="F27" s="68">
        <v>10</v>
      </c>
      <c r="G27" s="68">
        <v>0.6</v>
      </c>
      <c r="H27" s="69" t="s">
        <v>123</v>
      </c>
    </row>
    <row r="28" spans="1:8" x14ac:dyDescent="0.6">
      <c r="A28" s="29" t="s">
        <v>46</v>
      </c>
      <c r="B28" s="30" t="s">
        <v>73</v>
      </c>
      <c r="C28" s="67" t="s">
        <v>133</v>
      </c>
      <c r="D28" s="68" t="s">
        <v>134</v>
      </c>
      <c r="E28" s="68" t="s">
        <v>134</v>
      </c>
      <c r="F28" s="68">
        <v>10</v>
      </c>
      <c r="G28" s="68">
        <v>0.6</v>
      </c>
      <c r="H28" s="69" t="s">
        <v>123</v>
      </c>
    </row>
    <row r="29" spans="1:8" x14ac:dyDescent="0.6">
      <c r="A29" s="29" t="s">
        <v>46</v>
      </c>
      <c r="B29" s="30" t="s">
        <v>74</v>
      </c>
      <c r="C29" s="67" t="s">
        <v>133</v>
      </c>
      <c r="D29" s="68">
        <v>19.172000000000001</v>
      </c>
      <c r="E29" s="68">
        <v>70297.333333333328</v>
      </c>
      <c r="F29" s="68">
        <v>10</v>
      </c>
      <c r="G29" s="68">
        <v>0.6</v>
      </c>
      <c r="H29" s="69" t="s">
        <v>123</v>
      </c>
    </row>
    <row r="30" spans="1:8" x14ac:dyDescent="0.6">
      <c r="A30" s="29" t="s">
        <v>46</v>
      </c>
      <c r="B30" s="30" t="s">
        <v>75</v>
      </c>
      <c r="C30" s="67" t="s">
        <v>133</v>
      </c>
      <c r="D30" s="68">
        <v>20.067</v>
      </c>
      <c r="E30" s="68">
        <v>73579</v>
      </c>
      <c r="F30" s="68">
        <v>10</v>
      </c>
      <c r="G30" s="68">
        <v>0.6</v>
      </c>
      <c r="H30" s="69" t="s">
        <v>123</v>
      </c>
    </row>
    <row r="31" spans="1:8" x14ac:dyDescent="0.6">
      <c r="A31" s="29" t="s">
        <v>76</v>
      </c>
      <c r="B31" s="30" t="s">
        <v>77</v>
      </c>
      <c r="C31" s="67" t="s">
        <v>137</v>
      </c>
      <c r="D31" s="68">
        <v>30.184999999999999</v>
      </c>
      <c r="E31" s="68">
        <v>110678.33333333331</v>
      </c>
      <c r="F31" s="68">
        <v>10</v>
      </c>
      <c r="G31" s="68">
        <v>1.4</v>
      </c>
      <c r="H31" s="69" t="s">
        <v>123</v>
      </c>
    </row>
    <row r="32" spans="1:8" x14ac:dyDescent="0.6">
      <c r="A32" s="29" t="s">
        <v>76</v>
      </c>
      <c r="B32" s="30" t="s">
        <v>78</v>
      </c>
      <c r="C32" s="67" t="s">
        <v>137</v>
      </c>
      <c r="D32" s="68">
        <v>27.404</v>
      </c>
      <c r="E32" s="68">
        <v>100481.33333333333</v>
      </c>
      <c r="F32" s="68">
        <v>10</v>
      </c>
      <c r="G32" s="68">
        <v>1.4</v>
      </c>
      <c r="H32" s="69" t="s">
        <v>123</v>
      </c>
    </row>
    <row r="33" spans="1:8" x14ac:dyDescent="0.6">
      <c r="A33" s="29" t="s">
        <v>76</v>
      </c>
      <c r="B33" s="30" t="s">
        <v>79</v>
      </c>
      <c r="C33" s="67" t="s">
        <v>137</v>
      </c>
      <c r="D33" s="68">
        <v>29.908999999999999</v>
      </c>
      <c r="E33" s="68">
        <v>109666.33333333331</v>
      </c>
      <c r="F33" s="68">
        <v>10</v>
      </c>
      <c r="G33" s="68">
        <v>1.4</v>
      </c>
      <c r="H33" s="69" t="s">
        <v>123</v>
      </c>
    </row>
    <row r="34" spans="1:8" x14ac:dyDescent="0.6">
      <c r="A34" s="29" t="s">
        <v>76</v>
      </c>
      <c r="B34" s="30" t="s">
        <v>80</v>
      </c>
      <c r="C34" s="67" t="s">
        <v>137</v>
      </c>
      <c r="D34" s="68">
        <v>25.963000000000001</v>
      </c>
      <c r="E34" s="68">
        <v>95197.666666666672</v>
      </c>
      <c r="F34" s="68">
        <v>10</v>
      </c>
      <c r="G34" s="68">
        <v>1.4</v>
      </c>
      <c r="H34" s="69" t="s">
        <v>123</v>
      </c>
    </row>
    <row r="35" spans="1:8" x14ac:dyDescent="0.6">
      <c r="A35" s="29" t="s">
        <v>76</v>
      </c>
      <c r="B35" s="30" t="s">
        <v>81</v>
      </c>
      <c r="C35" s="67" t="s">
        <v>137</v>
      </c>
      <c r="D35" s="68">
        <v>25.951000000000001</v>
      </c>
      <c r="E35" s="68">
        <v>95153.666666666672</v>
      </c>
      <c r="F35" s="68">
        <v>10</v>
      </c>
      <c r="G35" s="68">
        <v>1.4</v>
      </c>
      <c r="H35" s="69" t="s">
        <v>123</v>
      </c>
    </row>
    <row r="36" spans="1:8" x14ac:dyDescent="0.6">
      <c r="A36" s="29" t="s">
        <v>76</v>
      </c>
      <c r="B36" s="30" t="s">
        <v>82</v>
      </c>
      <c r="C36" s="67" t="s">
        <v>137</v>
      </c>
      <c r="D36" s="68">
        <v>26.468</v>
      </c>
      <c r="E36" s="68">
        <v>97049.333333333328</v>
      </c>
      <c r="F36" s="68">
        <v>10</v>
      </c>
      <c r="G36" s="68">
        <v>1.4</v>
      </c>
      <c r="H36" s="69" t="s">
        <v>123</v>
      </c>
    </row>
    <row r="37" spans="1:8" x14ac:dyDescent="0.6">
      <c r="A37" s="29" t="s">
        <v>76</v>
      </c>
      <c r="B37" s="30" t="s">
        <v>83</v>
      </c>
      <c r="C37" s="67" t="s">
        <v>137</v>
      </c>
      <c r="D37" s="68" t="s">
        <v>134</v>
      </c>
      <c r="E37" s="68" t="s">
        <v>134</v>
      </c>
      <c r="F37" s="68">
        <v>10</v>
      </c>
      <c r="G37" s="68">
        <v>1.4</v>
      </c>
      <c r="H37" s="69" t="s">
        <v>123</v>
      </c>
    </row>
    <row r="38" spans="1:8" x14ac:dyDescent="0.6">
      <c r="A38" s="29" t="s">
        <v>76</v>
      </c>
      <c r="B38" s="30" t="s">
        <v>84</v>
      </c>
      <c r="C38" s="67" t="s">
        <v>137</v>
      </c>
      <c r="D38" s="68" t="s">
        <v>134</v>
      </c>
      <c r="E38" s="68" t="s">
        <v>134</v>
      </c>
      <c r="F38" s="68">
        <v>10</v>
      </c>
      <c r="G38" s="68">
        <v>1.4</v>
      </c>
      <c r="H38" s="69" t="s">
        <v>123</v>
      </c>
    </row>
    <row r="39" spans="1:8" x14ac:dyDescent="0.6">
      <c r="A39" s="29" t="s">
        <v>76</v>
      </c>
      <c r="B39" s="30" t="s">
        <v>85</v>
      </c>
      <c r="C39" s="67" t="s">
        <v>137</v>
      </c>
      <c r="D39" s="68" t="s">
        <v>134</v>
      </c>
      <c r="E39" s="68" t="s">
        <v>134</v>
      </c>
      <c r="F39" s="68">
        <v>10</v>
      </c>
      <c r="G39" s="68">
        <v>1.4</v>
      </c>
      <c r="H39" s="69" t="s">
        <v>123</v>
      </c>
    </row>
    <row r="40" spans="1:8" x14ac:dyDescent="0.6">
      <c r="A40" s="29" t="s">
        <v>76</v>
      </c>
      <c r="B40" s="30" t="s">
        <v>86</v>
      </c>
      <c r="C40" s="67" t="s">
        <v>137</v>
      </c>
      <c r="D40" s="68" t="s">
        <v>134</v>
      </c>
      <c r="E40" s="68" t="s">
        <v>134</v>
      </c>
      <c r="F40" s="68">
        <v>10</v>
      </c>
      <c r="G40" s="68">
        <v>1.4</v>
      </c>
      <c r="H40" s="69" t="s">
        <v>123</v>
      </c>
    </row>
    <row r="41" spans="1:8" x14ac:dyDescent="0.6">
      <c r="A41" s="29" t="s">
        <v>76</v>
      </c>
      <c r="B41" s="30" t="s">
        <v>87</v>
      </c>
      <c r="C41" s="67" t="s">
        <v>137</v>
      </c>
      <c r="D41" s="68" t="s">
        <v>134</v>
      </c>
      <c r="E41" s="68" t="s">
        <v>134</v>
      </c>
      <c r="F41" s="68">
        <v>10</v>
      </c>
      <c r="G41" s="68">
        <v>1.4</v>
      </c>
      <c r="H41" s="69" t="s">
        <v>123</v>
      </c>
    </row>
    <row r="42" spans="1:8" x14ac:dyDescent="0.6">
      <c r="A42" s="29" t="s">
        <v>76</v>
      </c>
      <c r="B42" s="30" t="s">
        <v>88</v>
      </c>
      <c r="C42" s="67" t="s">
        <v>137</v>
      </c>
      <c r="D42" s="68" t="s">
        <v>134</v>
      </c>
      <c r="E42" s="68" t="s">
        <v>134</v>
      </c>
      <c r="F42" s="68">
        <v>10</v>
      </c>
      <c r="G42" s="68">
        <v>1.4</v>
      </c>
      <c r="H42" s="69" t="s">
        <v>123</v>
      </c>
    </row>
    <row r="43" spans="1:8" x14ac:dyDescent="0.6">
      <c r="A43" s="29" t="s">
        <v>76</v>
      </c>
      <c r="B43" s="30" t="s">
        <v>89</v>
      </c>
      <c r="C43" s="67" t="s">
        <v>137</v>
      </c>
      <c r="D43" s="68" t="s">
        <v>134</v>
      </c>
      <c r="E43" s="68" t="s">
        <v>134</v>
      </c>
      <c r="F43" s="68">
        <v>10</v>
      </c>
      <c r="G43" s="68">
        <v>1.4</v>
      </c>
      <c r="H43" s="69" t="s">
        <v>123</v>
      </c>
    </row>
    <row r="44" spans="1:8" x14ac:dyDescent="0.6">
      <c r="A44" s="29" t="s">
        <v>90</v>
      </c>
      <c r="B44" s="30" t="s">
        <v>91</v>
      </c>
      <c r="C44" s="67" t="s">
        <v>137</v>
      </c>
      <c r="D44" s="68" t="s">
        <v>134</v>
      </c>
      <c r="E44" s="68" t="s">
        <v>134</v>
      </c>
      <c r="F44" s="68">
        <v>10</v>
      </c>
      <c r="G44" s="68">
        <v>1.4</v>
      </c>
      <c r="H44" s="69" t="s">
        <v>123</v>
      </c>
    </row>
    <row r="45" spans="1:8" x14ac:dyDescent="0.6">
      <c r="A45" s="29" t="s">
        <v>90</v>
      </c>
      <c r="B45" s="30" t="s">
        <v>92</v>
      </c>
      <c r="C45" s="67" t="s">
        <v>137</v>
      </c>
      <c r="D45" s="68" t="s">
        <v>134</v>
      </c>
      <c r="E45" s="68" t="s">
        <v>134</v>
      </c>
      <c r="F45" s="68">
        <v>10</v>
      </c>
      <c r="G45" s="68">
        <v>1.4</v>
      </c>
      <c r="H45" s="69" t="s">
        <v>123</v>
      </c>
    </row>
    <row r="46" spans="1:8" x14ac:dyDescent="0.6">
      <c r="A46" s="29" t="s">
        <v>90</v>
      </c>
      <c r="B46" s="30" t="s">
        <v>93</v>
      </c>
      <c r="C46" s="67" t="s">
        <v>138</v>
      </c>
      <c r="D46" s="68" t="s">
        <v>134</v>
      </c>
      <c r="E46" s="68" t="s">
        <v>134</v>
      </c>
      <c r="F46" s="68">
        <v>300</v>
      </c>
      <c r="G46" s="68">
        <v>4</v>
      </c>
      <c r="H46" s="69" t="s">
        <v>123</v>
      </c>
    </row>
    <row r="47" spans="1:8" x14ac:dyDescent="0.6">
      <c r="A47" s="29" t="s">
        <v>90</v>
      </c>
      <c r="B47" s="30" t="s">
        <v>94</v>
      </c>
      <c r="C47" s="67" t="s">
        <v>138</v>
      </c>
      <c r="D47" s="68" t="s">
        <v>134</v>
      </c>
      <c r="E47" s="68" t="s">
        <v>134</v>
      </c>
      <c r="F47" s="68">
        <v>300</v>
      </c>
      <c r="G47" s="68">
        <v>4</v>
      </c>
      <c r="H47" s="69" t="s">
        <v>123</v>
      </c>
    </row>
    <row r="48" spans="1:8" x14ac:dyDescent="0.6">
      <c r="A48" s="29" t="s">
        <v>90</v>
      </c>
      <c r="B48" s="30" t="s">
        <v>95</v>
      </c>
      <c r="C48" s="67" t="s">
        <v>135</v>
      </c>
      <c r="D48" s="68">
        <v>15.311999999999999</v>
      </c>
      <c r="E48" s="68">
        <v>56144</v>
      </c>
      <c r="F48" s="68">
        <v>5</v>
      </c>
      <c r="G48" s="68">
        <v>0.1</v>
      </c>
      <c r="H48" s="69" t="s">
        <v>123</v>
      </c>
    </row>
    <row r="49" spans="1:8" x14ac:dyDescent="0.6">
      <c r="A49" s="29" t="s">
        <v>90</v>
      </c>
      <c r="B49" s="30" t="s">
        <v>96</v>
      </c>
      <c r="C49" s="67" t="s">
        <v>139</v>
      </c>
      <c r="D49" s="68">
        <v>15.272</v>
      </c>
      <c r="E49" s="68">
        <v>55997.333333333336</v>
      </c>
      <c r="F49" s="68">
        <v>5</v>
      </c>
      <c r="G49" s="68">
        <v>0.1</v>
      </c>
      <c r="H49" s="69" t="s">
        <v>123</v>
      </c>
    </row>
    <row r="50" spans="1:8" x14ac:dyDescent="0.6">
      <c r="A50" s="29" t="s">
        <v>90</v>
      </c>
      <c r="B50" s="30" t="s">
        <v>97</v>
      </c>
      <c r="C50" s="67" t="s">
        <v>136</v>
      </c>
      <c r="D50" s="68">
        <v>17.454000000000001</v>
      </c>
      <c r="E50" s="68">
        <v>63998</v>
      </c>
      <c r="F50" s="68">
        <v>5</v>
      </c>
      <c r="G50" s="68">
        <v>0.1</v>
      </c>
      <c r="H50" s="69" t="s">
        <v>123</v>
      </c>
    </row>
    <row r="51" spans="1:8" x14ac:dyDescent="0.6">
      <c r="A51" s="29" t="s">
        <v>98</v>
      </c>
      <c r="B51" s="30" t="s">
        <v>99</v>
      </c>
      <c r="C51" s="67" t="s">
        <v>138</v>
      </c>
      <c r="D51" s="68" t="s">
        <v>134</v>
      </c>
      <c r="E51" s="68" t="s">
        <v>134</v>
      </c>
      <c r="F51" s="68">
        <v>300</v>
      </c>
      <c r="G51" s="68">
        <v>4</v>
      </c>
      <c r="H51" s="69" t="s">
        <v>123</v>
      </c>
    </row>
    <row r="52" spans="1:8" x14ac:dyDescent="0.6">
      <c r="A52" s="29" t="s">
        <v>98</v>
      </c>
      <c r="B52" s="30" t="s">
        <v>100</v>
      </c>
      <c r="C52" s="67" t="s">
        <v>138</v>
      </c>
      <c r="D52" s="68" t="s">
        <v>134</v>
      </c>
      <c r="E52" s="68" t="s">
        <v>134</v>
      </c>
      <c r="F52" s="68">
        <v>300</v>
      </c>
      <c r="G52" s="68">
        <v>4</v>
      </c>
      <c r="H52" s="69" t="s">
        <v>123</v>
      </c>
    </row>
    <row r="53" spans="1:8" x14ac:dyDescent="0.6">
      <c r="A53" s="29" t="s">
        <v>98</v>
      </c>
      <c r="B53" s="30" t="s">
        <v>101</v>
      </c>
      <c r="C53" s="67" t="s">
        <v>138</v>
      </c>
      <c r="D53" s="68" t="s">
        <v>134</v>
      </c>
      <c r="E53" s="68" t="s">
        <v>134</v>
      </c>
      <c r="F53" s="68">
        <v>300</v>
      </c>
      <c r="G53" s="68">
        <v>4</v>
      </c>
      <c r="H53" s="69" t="s">
        <v>123</v>
      </c>
    </row>
    <row r="54" spans="1:8" x14ac:dyDescent="0.6">
      <c r="A54" s="29" t="s">
        <v>98</v>
      </c>
      <c r="B54" s="30" t="s">
        <v>102</v>
      </c>
      <c r="C54" s="67" t="s">
        <v>137</v>
      </c>
      <c r="D54" s="68" t="s">
        <v>134</v>
      </c>
      <c r="E54" s="68" t="s">
        <v>134</v>
      </c>
      <c r="F54" s="68">
        <v>10</v>
      </c>
      <c r="G54" s="68">
        <v>1.4</v>
      </c>
      <c r="H54" s="69" t="s">
        <v>123</v>
      </c>
    </row>
    <row r="55" spans="1:8" x14ac:dyDescent="0.6">
      <c r="A55" s="29" t="s">
        <v>103</v>
      </c>
      <c r="B55" s="30" t="s">
        <v>104</v>
      </c>
      <c r="C55" s="67" t="s">
        <v>140</v>
      </c>
      <c r="D55" s="68" t="s">
        <v>134</v>
      </c>
      <c r="E55" s="68" t="s">
        <v>134</v>
      </c>
      <c r="F55" s="68">
        <v>300</v>
      </c>
      <c r="G55" s="68">
        <v>4</v>
      </c>
      <c r="H55" s="69" t="s">
        <v>123</v>
      </c>
    </row>
    <row r="56" spans="1:8" x14ac:dyDescent="0.6">
      <c r="A56" s="29" t="s">
        <v>103</v>
      </c>
      <c r="B56" s="30" t="s">
        <v>105</v>
      </c>
      <c r="C56" s="67" t="s">
        <v>138</v>
      </c>
      <c r="D56" s="68" t="s">
        <v>134</v>
      </c>
      <c r="E56" s="68" t="s">
        <v>134</v>
      </c>
      <c r="F56" s="68">
        <v>300</v>
      </c>
      <c r="G56" s="68">
        <v>4</v>
      </c>
      <c r="H56" s="69" t="s">
        <v>123</v>
      </c>
    </row>
    <row r="57" spans="1:8" x14ac:dyDescent="0.6">
      <c r="A57" s="29" t="s">
        <v>103</v>
      </c>
      <c r="B57" s="30" t="s">
        <v>106</v>
      </c>
      <c r="C57" s="67" t="s">
        <v>140</v>
      </c>
      <c r="D57" s="68" t="s">
        <v>134</v>
      </c>
      <c r="E57" s="68" t="s">
        <v>134</v>
      </c>
      <c r="F57" s="68">
        <v>300</v>
      </c>
      <c r="G57" s="68">
        <v>4</v>
      </c>
      <c r="H57" s="69" t="s">
        <v>123</v>
      </c>
    </row>
    <row r="58" spans="1:8" x14ac:dyDescent="0.6">
      <c r="A58" s="29" t="s">
        <v>103</v>
      </c>
      <c r="B58" s="30" t="s">
        <v>107</v>
      </c>
      <c r="C58" s="67" t="s">
        <v>141</v>
      </c>
      <c r="D58" s="68" t="s">
        <v>134</v>
      </c>
      <c r="E58" s="68" t="s">
        <v>134</v>
      </c>
      <c r="F58" s="68">
        <v>200</v>
      </c>
      <c r="G58" s="68">
        <v>1</v>
      </c>
      <c r="H58" s="69" t="s">
        <v>123</v>
      </c>
    </row>
    <row r="59" spans="1:8" x14ac:dyDescent="0.6">
      <c r="A59" s="29" t="s">
        <v>103</v>
      </c>
      <c r="B59" s="30" t="s">
        <v>108</v>
      </c>
      <c r="C59" s="67" t="s">
        <v>133</v>
      </c>
      <c r="D59" s="68" t="s">
        <v>134</v>
      </c>
      <c r="E59" s="68" t="s">
        <v>134</v>
      </c>
      <c r="F59" s="68">
        <v>10</v>
      </c>
      <c r="G59" s="68">
        <v>0.6</v>
      </c>
      <c r="H59" s="69" t="s">
        <v>123</v>
      </c>
    </row>
    <row r="60" spans="1:8" x14ac:dyDescent="0.6">
      <c r="A60" s="29" t="s">
        <v>103</v>
      </c>
      <c r="B60" s="30" t="s">
        <v>109</v>
      </c>
      <c r="C60" s="67" t="s">
        <v>133</v>
      </c>
      <c r="D60" s="68" t="s">
        <v>134</v>
      </c>
      <c r="E60" s="68" t="s">
        <v>134</v>
      </c>
      <c r="F60" s="68">
        <v>10</v>
      </c>
      <c r="G60" s="68">
        <v>0.6</v>
      </c>
      <c r="H60" s="69" t="s">
        <v>123</v>
      </c>
    </row>
    <row r="61" spans="1:8" x14ac:dyDescent="0.6">
      <c r="A61" s="29" t="s">
        <v>103</v>
      </c>
      <c r="B61" s="30" t="s">
        <v>110</v>
      </c>
      <c r="C61" s="67" t="s">
        <v>138</v>
      </c>
      <c r="D61" s="68" t="s">
        <v>134</v>
      </c>
      <c r="E61" s="68" t="s">
        <v>134</v>
      </c>
      <c r="F61" s="68">
        <v>300</v>
      </c>
      <c r="G61" s="68">
        <v>4</v>
      </c>
      <c r="H61" s="69" t="s">
        <v>123</v>
      </c>
    </row>
    <row r="62" spans="1:8" x14ac:dyDescent="0.6">
      <c r="A62" s="29" t="s">
        <v>103</v>
      </c>
      <c r="B62" s="30" t="s">
        <v>111</v>
      </c>
      <c r="C62" s="67" t="s">
        <v>138</v>
      </c>
      <c r="D62" s="68" t="s">
        <v>134</v>
      </c>
      <c r="E62" s="68" t="s">
        <v>134</v>
      </c>
      <c r="F62" s="68">
        <v>300</v>
      </c>
      <c r="G62" s="68">
        <v>4</v>
      </c>
      <c r="H62" s="69" t="s">
        <v>123</v>
      </c>
    </row>
    <row r="63" spans="1:8" x14ac:dyDescent="0.6">
      <c r="A63" s="29" t="s">
        <v>103</v>
      </c>
      <c r="B63" s="30" t="s">
        <v>112</v>
      </c>
      <c r="C63" s="67" t="s">
        <v>138</v>
      </c>
      <c r="D63" s="68" t="s">
        <v>134</v>
      </c>
      <c r="E63" s="68" t="s">
        <v>134</v>
      </c>
      <c r="F63" s="68">
        <v>300</v>
      </c>
      <c r="G63" s="68">
        <v>4</v>
      </c>
      <c r="H63" s="69" t="s">
        <v>123</v>
      </c>
    </row>
    <row r="64" spans="1:8" x14ac:dyDescent="0.6">
      <c r="A64" s="29" t="s">
        <v>103</v>
      </c>
      <c r="B64" s="30" t="s">
        <v>113</v>
      </c>
      <c r="C64" s="70" t="s">
        <v>138</v>
      </c>
      <c r="D64" s="68" t="s">
        <v>134</v>
      </c>
      <c r="E64" s="68" t="s">
        <v>134</v>
      </c>
      <c r="F64" s="68">
        <v>300</v>
      </c>
      <c r="G64" s="68">
        <v>4</v>
      </c>
      <c r="H64" s="69" t="s">
        <v>123</v>
      </c>
    </row>
    <row r="65" spans="1:8" x14ac:dyDescent="0.6">
      <c r="A65" s="29" t="s">
        <v>103</v>
      </c>
      <c r="B65" s="30" t="s">
        <v>114</v>
      </c>
      <c r="C65" s="70" t="s">
        <v>138</v>
      </c>
      <c r="D65" s="68" t="s">
        <v>134</v>
      </c>
      <c r="E65" s="68" t="s">
        <v>134</v>
      </c>
      <c r="F65" s="68">
        <v>300</v>
      </c>
      <c r="G65" s="68">
        <v>4</v>
      </c>
      <c r="H65" s="69" t="s">
        <v>123</v>
      </c>
    </row>
    <row r="66" spans="1:8" x14ac:dyDescent="0.6">
      <c r="A66" s="29" t="s">
        <v>115</v>
      </c>
      <c r="B66" s="30" t="s">
        <v>116</v>
      </c>
      <c r="C66" s="70" t="s">
        <v>142</v>
      </c>
      <c r="D66" s="68" t="s">
        <v>134</v>
      </c>
      <c r="E66" s="68">
        <v>440.09999999999997</v>
      </c>
      <c r="F66" s="68">
        <v>3.3999999999999998E-3</v>
      </c>
      <c r="G66" s="68">
        <v>8.2000000000000007E-3</v>
      </c>
      <c r="H66" s="69" t="s">
        <v>143</v>
      </c>
    </row>
    <row r="67" spans="1:8" x14ac:dyDescent="0.6">
      <c r="A67" s="40" t="s">
        <v>115</v>
      </c>
      <c r="B67" s="41" t="s">
        <v>118</v>
      </c>
      <c r="C67" s="71" t="s">
        <v>142</v>
      </c>
      <c r="D67" s="72" t="s">
        <v>134</v>
      </c>
      <c r="E67" s="72">
        <v>456.7</v>
      </c>
      <c r="F67" s="72">
        <v>3.5999999999999999E-3</v>
      </c>
      <c r="G67" s="72">
        <v>8.5000000000000006E-3</v>
      </c>
      <c r="H67" s="73" t="s">
        <v>143</v>
      </c>
    </row>
    <row r="68" spans="1:8" ht="17.25" thickBot="1" x14ac:dyDescent="0.65">
      <c r="A68" s="45" t="s">
        <v>119</v>
      </c>
      <c r="B68" s="30" t="s">
        <v>120</v>
      </c>
      <c r="C68" s="74" t="s">
        <v>144</v>
      </c>
      <c r="D68" s="72" t="s">
        <v>134</v>
      </c>
      <c r="E68" s="65">
        <v>56373</v>
      </c>
      <c r="F68" s="65">
        <v>1.278</v>
      </c>
      <c r="G68" s="65">
        <v>0.16600000000000001</v>
      </c>
      <c r="H68" s="66" t="s">
        <v>123</v>
      </c>
    </row>
    <row r="69" spans="1:8" ht="17.25" thickBot="1" x14ac:dyDescent="0.65">
      <c r="A69" s="45" t="s">
        <v>119</v>
      </c>
      <c r="B69" s="30" t="s">
        <v>121</v>
      </c>
      <c r="C69" s="70" t="s">
        <v>144</v>
      </c>
      <c r="D69" s="72" t="s">
        <v>134</v>
      </c>
      <c r="E69" s="68">
        <v>60760</v>
      </c>
      <c r="F69" s="68">
        <v>2.0529999999999999</v>
      </c>
      <c r="G69" s="68">
        <v>0.54900000000000004</v>
      </c>
      <c r="H69" s="66" t="s">
        <v>123</v>
      </c>
    </row>
    <row r="70" spans="1:8" ht="17.25" thickBot="1" x14ac:dyDescent="0.65">
      <c r="A70" s="52" t="s">
        <v>119</v>
      </c>
      <c r="B70" s="53" t="s">
        <v>122</v>
      </c>
      <c r="C70" s="75" t="s">
        <v>144</v>
      </c>
      <c r="D70" s="76" t="s">
        <v>134</v>
      </c>
      <c r="E70" s="76">
        <v>59510</v>
      </c>
      <c r="F70" s="76">
        <v>1.8320000000000001</v>
      </c>
      <c r="G70" s="76">
        <v>0.44</v>
      </c>
      <c r="H70" s="66" t="s">
        <v>123</v>
      </c>
    </row>
    <row r="71" spans="1:8" ht="17.25" thickTop="1" x14ac:dyDescent="0.6"/>
  </sheetData>
  <phoneticPr fontId="1" type="noConversion"/>
  <conditionalFormatting sqref="A10 A11:B11 B12 A12:A30 B23:B25 B27:B30 A31:B32 B33 A33:A35 B35 A36:B48 B49 A49:A50 A52:B65">
    <cfRule type="expression" dxfId="28" priority="4">
      <formula>A10=A9</formula>
    </cfRule>
  </conditionalFormatting>
  <conditionalFormatting sqref="A65:A70">
    <cfRule type="expression" dxfId="27" priority="3">
      <formula>A65=A64</formula>
    </cfRule>
  </conditionalFormatting>
  <conditionalFormatting sqref="A3:B9">
    <cfRule type="expression" dxfId="26" priority="2">
      <formula>A3=A2</formula>
    </cfRule>
  </conditionalFormatting>
  <conditionalFormatting sqref="B10">
    <cfRule type="expression" dxfId="25" priority="5">
      <formula>B10=#REF!</formula>
    </cfRule>
  </conditionalFormatting>
  <conditionalFormatting sqref="B13:B16 B18:B19 B21 A51:B51">
    <cfRule type="expression" dxfId="24" priority="7">
      <formula>A13=A10</formula>
    </cfRule>
  </conditionalFormatting>
  <conditionalFormatting sqref="B17 B20 B22">
    <cfRule type="expression" dxfId="23" priority="8">
      <formula>B17=B13</formula>
    </cfRule>
  </conditionalFormatting>
  <conditionalFormatting sqref="B26 B34 B50">
    <cfRule type="expression" dxfId="22" priority="6">
      <formula>B26=B24</formula>
    </cfRule>
  </conditionalFormatting>
  <conditionalFormatting sqref="B66:B70">
    <cfRule type="expression" dxfId="21" priority="1">
      <formula>B66=B65</formula>
    </cfRule>
  </conditionalFormatting>
  <conditionalFormatting sqref="C3:C70 H3:H70">
    <cfRule type="expression" dxfId="20" priority="9">
      <formula>C3=C2</formula>
    </cfRule>
  </conditionalFormatting>
  <dataValidations count="1">
    <dataValidation allowBlank="1" showInputMessage="1" showErrorMessage="1" promptTitle="국가 고유 온실가스 배출계수" prompt="1. 국가고유(17년) : 제 7차 개정('11~'15년 유통 시료)_x000a_2. 국가고유(22년) : 제 8차 개정('16~'20년 유통 시료)" sqref="D1:H1" xr:uid="{01FD44FE-72C6-46C9-BE6C-DFD99DAD2600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B0026-BE20-4265-B79D-519F36DBA11B}">
  <dimension ref="A1:H71"/>
  <sheetViews>
    <sheetView workbookViewId="0">
      <selection activeCell="B45" sqref="A1:B1048576"/>
    </sheetView>
  </sheetViews>
  <sheetFormatPr defaultRowHeight="16.899999999999999" x14ac:dyDescent="0.6"/>
  <sheetData>
    <row r="1" spans="1:8" ht="17.25" thickBot="1" x14ac:dyDescent="0.65">
      <c r="A1" s="19"/>
      <c r="B1" s="19"/>
      <c r="C1" s="57" t="s">
        <v>125</v>
      </c>
      <c r="D1" s="58" t="s">
        <v>126</v>
      </c>
      <c r="E1" s="58"/>
      <c r="F1" s="58"/>
      <c r="G1" s="59"/>
      <c r="H1" s="60"/>
    </row>
    <row r="2" spans="1:8" x14ac:dyDescent="0.6">
      <c r="A2" s="24" t="s">
        <v>42</v>
      </c>
      <c r="B2" s="25" t="s">
        <v>43</v>
      </c>
      <c r="C2" s="61" t="s">
        <v>127</v>
      </c>
      <c r="D2" s="62" t="s">
        <v>128</v>
      </c>
      <c r="E2" s="62" t="s">
        <v>129</v>
      </c>
      <c r="F2" s="62" t="s">
        <v>130</v>
      </c>
      <c r="G2" s="62" t="s">
        <v>131</v>
      </c>
      <c r="H2" s="63" t="s">
        <v>132</v>
      </c>
    </row>
    <row r="3" spans="1:8" x14ac:dyDescent="0.6">
      <c r="A3" s="29" t="s">
        <v>46</v>
      </c>
      <c r="B3" s="30" t="s">
        <v>47</v>
      </c>
      <c r="C3" s="64" t="s">
        <v>133</v>
      </c>
      <c r="D3" s="65" t="s">
        <v>134</v>
      </c>
      <c r="E3" s="65" t="s">
        <v>134</v>
      </c>
      <c r="F3" s="65">
        <v>10</v>
      </c>
      <c r="G3" s="65">
        <v>0.6</v>
      </c>
      <c r="H3" s="66" t="s">
        <v>123</v>
      </c>
    </row>
    <row r="4" spans="1:8" x14ac:dyDescent="0.6">
      <c r="A4" s="29" t="s">
        <v>46</v>
      </c>
      <c r="B4" s="30" t="s">
        <v>48</v>
      </c>
      <c r="C4" s="67" t="s">
        <v>133</v>
      </c>
      <c r="D4" s="68" t="s">
        <v>134</v>
      </c>
      <c r="E4" s="68" t="s">
        <v>134</v>
      </c>
      <c r="F4" s="68">
        <v>10</v>
      </c>
      <c r="G4" s="68">
        <v>0.6</v>
      </c>
      <c r="H4" s="69" t="s">
        <v>123</v>
      </c>
    </row>
    <row r="5" spans="1:8" x14ac:dyDescent="0.6">
      <c r="A5" s="29" t="s">
        <v>46</v>
      </c>
      <c r="B5" s="30" t="s">
        <v>49</v>
      </c>
      <c r="C5" s="67" t="s">
        <v>135</v>
      </c>
      <c r="D5" s="68" t="s">
        <v>134</v>
      </c>
      <c r="E5" s="68" t="s">
        <v>134</v>
      </c>
      <c r="F5" s="68">
        <v>5</v>
      </c>
      <c r="G5" s="68">
        <v>0.1</v>
      </c>
      <c r="H5" s="69" t="s">
        <v>123</v>
      </c>
    </row>
    <row r="6" spans="1:8" x14ac:dyDescent="0.6">
      <c r="A6" s="29" t="s">
        <v>46</v>
      </c>
      <c r="B6" s="30" t="s">
        <v>50</v>
      </c>
      <c r="C6" s="67" t="s">
        <v>133</v>
      </c>
      <c r="D6" s="68">
        <v>19.731000000000002</v>
      </c>
      <c r="E6" s="68">
        <v>72347.000000000015</v>
      </c>
      <c r="F6" s="68">
        <v>10</v>
      </c>
      <c r="G6" s="68">
        <v>0.6</v>
      </c>
      <c r="H6" s="69" t="s">
        <v>123</v>
      </c>
    </row>
    <row r="7" spans="1:8" x14ac:dyDescent="0.6">
      <c r="A7" s="29" t="s">
        <v>46</v>
      </c>
      <c r="B7" s="30" t="s">
        <v>51</v>
      </c>
      <c r="C7" s="67" t="s">
        <v>133</v>
      </c>
      <c r="D7" s="68" t="s">
        <v>134</v>
      </c>
      <c r="E7" s="68" t="s">
        <v>134</v>
      </c>
      <c r="F7" s="68">
        <v>10</v>
      </c>
      <c r="G7" s="68">
        <v>0.6</v>
      </c>
      <c r="H7" s="69" t="s">
        <v>123</v>
      </c>
    </row>
    <row r="8" spans="1:8" x14ac:dyDescent="0.6">
      <c r="A8" s="29" t="s">
        <v>46</v>
      </c>
      <c r="B8" s="30" t="s">
        <v>52</v>
      </c>
      <c r="C8" s="67" t="s">
        <v>133</v>
      </c>
      <c r="D8" s="68" t="s">
        <v>134</v>
      </c>
      <c r="E8" s="68" t="s">
        <v>134</v>
      </c>
      <c r="F8" s="68">
        <v>10</v>
      </c>
      <c r="G8" s="68">
        <v>0.6</v>
      </c>
      <c r="H8" s="69" t="s">
        <v>123</v>
      </c>
    </row>
    <row r="9" spans="1:8" x14ac:dyDescent="0.6">
      <c r="A9" s="29" t="s">
        <v>46</v>
      </c>
      <c r="B9" s="30" t="s">
        <v>53</v>
      </c>
      <c r="C9" s="67" t="s">
        <v>133</v>
      </c>
      <c r="D9" s="68">
        <v>19.925999999999998</v>
      </c>
      <c r="E9" s="68">
        <v>73061.999999999985</v>
      </c>
      <c r="F9" s="68">
        <v>10</v>
      </c>
      <c r="G9" s="68">
        <v>0.6</v>
      </c>
      <c r="H9" s="69" t="s">
        <v>123</v>
      </c>
    </row>
    <row r="10" spans="1:8" x14ac:dyDescent="0.6">
      <c r="A10" s="29" t="s">
        <v>46</v>
      </c>
      <c r="B10" s="30" t="s">
        <v>54</v>
      </c>
      <c r="C10" s="67" t="s">
        <v>133</v>
      </c>
      <c r="D10" s="68">
        <v>19.956</v>
      </c>
      <c r="E10" s="68">
        <v>73172</v>
      </c>
      <c r="F10" s="68">
        <v>10</v>
      </c>
      <c r="G10" s="68">
        <v>0.6</v>
      </c>
      <c r="H10" s="69" t="s">
        <v>123</v>
      </c>
    </row>
    <row r="11" spans="1:8" x14ac:dyDescent="0.6">
      <c r="A11" s="29" t="s">
        <v>46</v>
      </c>
      <c r="B11" s="30" t="s">
        <v>55</v>
      </c>
      <c r="C11" s="67" t="s">
        <v>133</v>
      </c>
      <c r="D11" s="68" t="s">
        <v>134</v>
      </c>
      <c r="E11" s="68" t="s">
        <v>134</v>
      </c>
      <c r="F11" s="68">
        <v>10</v>
      </c>
      <c r="G11" s="68">
        <v>0.6</v>
      </c>
      <c r="H11" s="69" t="s">
        <v>123</v>
      </c>
    </row>
    <row r="12" spans="1:8" x14ac:dyDescent="0.6">
      <c r="A12" s="29" t="s">
        <v>46</v>
      </c>
      <c r="B12" s="30" t="s">
        <v>56</v>
      </c>
      <c r="C12" s="67" t="s">
        <v>133</v>
      </c>
      <c r="D12" s="68">
        <v>20.09</v>
      </c>
      <c r="E12" s="68">
        <v>73663.333333333328</v>
      </c>
      <c r="F12" s="68">
        <v>10</v>
      </c>
      <c r="G12" s="68">
        <v>0.6</v>
      </c>
      <c r="H12" s="69" t="s">
        <v>123</v>
      </c>
    </row>
    <row r="13" spans="1:8" x14ac:dyDescent="0.6">
      <c r="A13" s="29" t="s">
        <v>46</v>
      </c>
      <c r="B13" s="30" t="s">
        <v>57</v>
      </c>
      <c r="C13" s="67" t="s">
        <v>133</v>
      </c>
      <c r="D13" s="68">
        <v>20.440000000000001</v>
      </c>
      <c r="E13" s="68">
        <v>74946.666666666672</v>
      </c>
      <c r="F13" s="68">
        <v>10</v>
      </c>
      <c r="G13" s="68">
        <v>0.6</v>
      </c>
      <c r="H13" s="69" t="s">
        <v>123</v>
      </c>
    </row>
    <row r="14" spans="1:8" x14ac:dyDescent="0.6">
      <c r="A14" s="29" t="s">
        <v>46</v>
      </c>
      <c r="B14" s="30" t="s">
        <v>59</v>
      </c>
      <c r="C14" s="67" t="s">
        <v>133</v>
      </c>
      <c r="D14" s="68">
        <v>20.9</v>
      </c>
      <c r="E14" s="68">
        <v>76633.333333333328</v>
      </c>
      <c r="F14" s="68">
        <v>10</v>
      </c>
      <c r="G14" s="68">
        <v>0.6</v>
      </c>
      <c r="H14" s="69" t="s">
        <v>123</v>
      </c>
    </row>
    <row r="15" spans="1:8" x14ac:dyDescent="0.6">
      <c r="A15" s="29" t="s">
        <v>46</v>
      </c>
      <c r="B15" s="30" t="s">
        <v>60</v>
      </c>
      <c r="C15" s="67" t="s">
        <v>133</v>
      </c>
      <c r="D15" s="68">
        <v>21.248999999999999</v>
      </c>
      <c r="E15" s="68">
        <v>77912.999999999985</v>
      </c>
      <c r="F15" s="68">
        <v>10</v>
      </c>
      <c r="G15" s="68">
        <v>0.6</v>
      </c>
      <c r="H15" s="69" t="s">
        <v>123</v>
      </c>
    </row>
    <row r="16" spans="1:8" x14ac:dyDescent="0.6">
      <c r="A16" s="29" t="s">
        <v>46</v>
      </c>
      <c r="B16" s="30" t="s">
        <v>61</v>
      </c>
      <c r="C16" s="67" t="s">
        <v>133</v>
      </c>
      <c r="D16" s="68">
        <v>20.164999999999999</v>
      </c>
      <c r="E16" s="68">
        <v>73938.333333333328</v>
      </c>
      <c r="F16" s="68">
        <v>10</v>
      </c>
      <c r="G16" s="68">
        <v>0.6</v>
      </c>
      <c r="H16" s="69" t="s">
        <v>123</v>
      </c>
    </row>
    <row r="17" spans="1:8" x14ac:dyDescent="0.6">
      <c r="A17" s="29" t="s">
        <v>46</v>
      </c>
      <c r="B17" s="30" t="s">
        <v>62</v>
      </c>
      <c r="C17" s="67" t="s">
        <v>133</v>
      </c>
      <c r="D17" s="68">
        <v>21.876999999999999</v>
      </c>
      <c r="E17" s="68">
        <v>80215.666666666672</v>
      </c>
      <c r="F17" s="68">
        <v>10</v>
      </c>
      <c r="G17" s="68">
        <v>0.6</v>
      </c>
      <c r="H17" s="69" t="s">
        <v>123</v>
      </c>
    </row>
    <row r="18" spans="1:8" x14ac:dyDescent="0.6">
      <c r="A18" s="29" t="s">
        <v>46</v>
      </c>
      <c r="B18" s="30" t="s">
        <v>63</v>
      </c>
      <c r="C18" s="67" t="s">
        <v>136</v>
      </c>
      <c r="D18" s="68" t="s">
        <v>134</v>
      </c>
      <c r="E18" s="68" t="s">
        <v>134</v>
      </c>
      <c r="F18" s="68">
        <v>5</v>
      </c>
      <c r="G18" s="68">
        <v>0.1</v>
      </c>
      <c r="H18" s="69" t="s">
        <v>123</v>
      </c>
    </row>
    <row r="19" spans="1:8" x14ac:dyDescent="0.6">
      <c r="A19" s="29" t="s">
        <v>46</v>
      </c>
      <c r="B19" s="30" t="s">
        <v>64</v>
      </c>
      <c r="C19" s="67" t="s">
        <v>136</v>
      </c>
      <c r="D19" s="68">
        <v>17.63</v>
      </c>
      <c r="E19" s="68">
        <v>64643.333333333321</v>
      </c>
      <c r="F19" s="68">
        <v>5</v>
      </c>
      <c r="G19" s="68">
        <v>0.1</v>
      </c>
      <c r="H19" s="69" t="s">
        <v>123</v>
      </c>
    </row>
    <row r="20" spans="1:8" x14ac:dyDescent="0.6">
      <c r="A20" s="29" t="s">
        <v>46</v>
      </c>
      <c r="B20" s="30" t="s">
        <v>65</v>
      </c>
      <c r="C20" s="67" t="s">
        <v>136</v>
      </c>
      <c r="D20" s="68">
        <v>18.094000000000001</v>
      </c>
      <c r="E20" s="68">
        <v>66344.666666666672</v>
      </c>
      <c r="F20" s="68">
        <v>5</v>
      </c>
      <c r="G20" s="68">
        <v>0.1</v>
      </c>
      <c r="H20" s="69" t="s">
        <v>123</v>
      </c>
    </row>
    <row r="21" spans="1:8" x14ac:dyDescent="0.6">
      <c r="A21" s="29" t="s">
        <v>46</v>
      </c>
      <c r="B21" s="30" t="s">
        <v>66</v>
      </c>
      <c r="C21" s="67" t="s">
        <v>136</v>
      </c>
      <c r="D21" s="68" t="s">
        <v>134</v>
      </c>
      <c r="E21" s="68" t="s">
        <v>134</v>
      </c>
      <c r="F21" s="68">
        <v>5</v>
      </c>
      <c r="G21" s="68">
        <v>0.1</v>
      </c>
      <c r="H21" s="69" t="s">
        <v>123</v>
      </c>
    </row>
    <row r="22" spans="1:8" x14ac:dyDescent="0.6">
      <c r="A22" s="29" t="s">
        <v>46</v>
      </c>
      <c r="B22" s="30" t="s">
        <v>67</v>
      </c>
      <c r="C22" s="67" t="s">
        <v>133</v>
      </c>
      <c r="D22" s="68">
        <v>19.082999999999998</v>
      </c>
      <c r="E22" s="68">
        <v>69970.999999999985</v>
      </c>
      <c r="F22" s="68">
        <v>10</v>
      </c>
      <c r="G22" s="68">
        <v>0.6</v>
      </c>
      <c r="H22" s="69" t="s">
        <v>123</v>
      </c>
    </row>
    <row r="23" spans="1:8" x14ac:dyDescent="0.6">
      <c r="A23" s="29" t="s">
        <v>46</v>
      </c>
      <c r="B23" s="30" t="s">
        <v>68</v>
      </c>
      <c r="C23" s="67" t="s">
        <v>133</v>
      </c>
      <c r="D23" s="68">
        <v>21.472999999999999</v>
      </c>
      <c r="E23" s="68">
        <v>78734.333333333328</v>
      </c>
      <c r="F23" s="68">
        <v>10</v>
      </c>
      <c r="G23" s="68">
        <v>0.6</v>
      </c>
      <c r="H23" s="69" t="s">
        <v>123</v>
      </c>
    </row>
    <row r="24" spans="1:8" x14ac:dyDescent="0.6">
      <c r="A24" s="29" t="s">
        <v>46</v>
      </c>
      <c r="B24" s="30" t="s">
        <v>69</v>
      </c>
      <c r="C24" s="67" t="s">
        <v>133</v>
      </c>
      <c r="D24" s="68">
        <v>19.896999999999998</v>
      </c>
      <c r="E24" s="68">
        <v>72955.666666666672</v>
      </c>
      <c r="F24" s="68">
        <v>10</v>
      </c>
      <c r="G24" s="68">
        <v>0.6</v>
      </c>
      <c r="H24" s="69" t="s">
        <v>123</v>
      </c>
    </row>
    <row r="25" spans="1:8" x14ac:dyDescent="0.6">
      <c r="A25" s="29" t="s">
        <v>46</v>
      </c>
      <c r="B25" s="30" t="s">
        <v>70</v>
      </c>
      <c r="C25" s="67" t="s">
        <v>133</v>
      </c>
      <c r="D25" s="68">
        <v>26.192</v>
      </c>
      <c r="E25" s="68">
        <v>96037.333333333328</v>
      </c>
      <c r="F25" s="68">
        <v>10</v>
      </c>
      <c r="G25" s="68">
        <v>0.6</v>
      </c>
      <c r="H25" s="69" t="s">
        <v>123</v>
      </c>
    </row>
    <row r="26" spans="1:8" x14ac:dyDescent="0.6">
      <c r="A26" s="29" t="s">
        <v>46</v>
      </c>
      <c r="B26" s="30" t="s">
        <v>71</v>
      </c>
      <c r="C26" s="67" t="s">
        <v>133</v>
      </c>
      <c r="D26" s="68" t="s">
        <v>134</v>
      </c>
      <c r="E26" s="68" t="s">
        <v>134</v>
      </c>
      <c r="F26" s="68">
        <v>10</v>
      </c>
      <c r="G26" s="68">
        <v>0.6</v>
      </c>
      <c r="H26" s="69" t="s">
        <v>123</v>
      </c>
    </row>
    <row r="27" spans="1:8" x14ac:dyDescent="0.6">
      <c r="A27" s="29" t="s">
        <v>46</v>
      </c>
      <c r="B27" s="30" t="s">
        <v>72</v>
      </c>
      <c r="C27" s="67" t="s">
        <v>133</v>
      </c>
      <c r="D27" s="68" t="s">
        <v>134</v>
      </c>
      <c r="E27" s="68" t="s">
        <v>134</v>
      </c>
      <c r="F27" s="68">
        <v>10</v>
      </c>
      <c r="G27" s="68">
        <v>0.6</v>
      </c>
      <c r="H27" s="69" t="s">
        <v>123</v>
      </c>
    </row>
    <row r="28" spans="1:8" x14ac:dyDescent="0.6">
      <c r="A28" s="29" t="s">
        <v>46</v>
      </c>
      <c r="B28" s="30" t="s">
        <v>73</v>
      </c>
      <c r="C28" s="67" t="s">
        <v>133</v>
      </c>
      <c r="D28" s="68" t="s">
        <v>134</v>
      </c>
      <c r="E28" s="68" t="s">
        <v>134</v>
      </c>
      <c r="F28" s="68">
        <v>10</v>
      </c>
      <c r="G28" s="68">
        <v>0.6</v>
      </c>
      <c r="H28" s="69" t="s">
        <v>123</v>
      </c>
    </row>
    <row r="29" spans="1:8" x14ac:dyDescent="0.6">
      <c r="A29" s="29" t="s">
        <v>46</v>
      </c>
      <c r="B29" s="30" t="s">
        <v>74</v>
      </c>
      <c r="C29" s="67" t="s">
        <v>133</v>
      </c>
      <c r="D29" s="68">
        <v>19.172000000000001</v>
      </c>
      <c r="E29" s="68">
        <v>70297.333333333328</v>
      </c>
      <c r="F29" s="68">
        <v>10</v>
      </c>
      <c r="G29" s="68">
        <v>0.6</v>
      </c>
      <c r="H29" s="69" t="s">
        <v>123</v>
      </c>
    </row>
    <row r="30" spans="1:8" x14ac:dyDescent="0.6">
      <c r="A30" s="29" t="s">
        <v>46</v>
      </c>
      <c r="B30" s="30" t="s">
        <v>75</v>
      </c>
      <c r="C30" s="67" t="s">
        <v>133</v>
      </c>
      <c r="D30" s="68">
        <v>20.067</v>
      </c>
      <c r="E30" s="68">
        <v>73579</v>
      </c>
      <c r="F30" s="68">
        <v>10</v>
      </c>
      <c r="G30" s="68">
        <v>0.6</v>
      </c>
      <c r="H30" s="69" t="s">
        <v>123</v>
      </c>
    </row>
    <row r="31" spans="1:8" x14ac:dyDescent="0.6">
      <c r="A31" s="29" t="s">
        <v>76</v>
      </c>
      <c r="B31" s="30" t="s">
        <v>77</v>
      </c>
      <c r="C31" s="67" t="s">
        <v>137</v>
      </c>
      <c r="D31" s="68">
        <v>29.704999999999998</v>
      </c>
      <c r="E31" s="68">
        <v>108918.33333333333</v>
      </c>
      <c r="F31" s="68">
        <v>10</v>
      </c>
      <c r="G31" s="68">
        <v>1.4</v>
      </c>
      <c r="H31" s="69" t="s">
        <v>123</v>
      </c>
    </row>
    <row r="32" spans="1:8" x14ac:dyDescent="0.6">
      <c r="A32" s="29" t="s">
        <v>76</v>
      </c>
      <c r="B32" s="30" t="s">
        <v>78</v>
      </c>
      <c r="C32" s="67" t="s">
        <v>137</v>
      </c>
      <c r="D32" s="68">
        <v>27.32</v>
      </c>
      <c r="E32" s="68">
        <v>100173.33333333333</v>
      </c>
      <c r="F32" s="68">
        <v>10</v>
      </c>
      <c r="G32" s="68">
        <v>1.4</v>
      </c>
      <c r="H32" s="69" t="s">
        <v>123</v>
      </c>
    </row>
    <row r="33" spans="1:8" x14ac:dyDescent="0.6">
      <c r="A33" s="29" t="s">
        <v>76</v>
      </c>
      <c r="B33" s="30" t="s">
        <v>79</v>
      </c>
      <c r="C33" s="67" t="s">
        <v>137</v>
      </c>
      <c r="D33" s="68">
        <v>28.99</v>
      </c>
      <c r="E33" s="68">
        <v>106296.66666666667</v>
      </c>
      <c r="F33" s="68">
        <v>10</v>
      </c>
      <c r="G33" s="68">
        <v>1.4</v>
      </c>
      <c r="H33" s="69" t="s">
        <v>123</v>
      </c>
    </row>
    <row r="34" spans="1:8" x14ac:dyDescent="0.6">
      <c r="A34" s="29" t="s">
        <v>76</v>
      </c>
      <c r="B34" s="30" t="s">
        <v>80</v>
      </c>
      <c r="C34" s="67" t="s">
        <v>137</v>
      </c>
      <c r="D34" s="68">
        <v>25.349</v>
      </c>
      <c r="E34" s="68">
        <v>92946.333333333328</v>
      </c>
      <c r="F34" s="68">
        <v>10</v>
      </c>
      <c r="G34" s="68">
        <v>1.4</v>
      </c>
      <c r="H34" s="69" t="s">
        <v>123</v>
      </c>
    </row>
    <row r="35" spans="1:8" x14ac:dyDescent="0.6">
      <c r="A35" s="29" t="s">
        <v>76</v>
      </c>
      <c r="B35" s="30" t="s">
        <v>81</v>
      </c>
      <c r="C35" s="67" t="s">
        <v>137</v>
      </c>
      <c r="D35" s="68">
        <v>26.105</v>
      </c>
      <c r="E35" s="68">
        <v>95718.333333333358</v>
      </c>
      <c r="F35" s="68">
        <v>10</v>
      </c>
      <c r="G35" s="68">
        <v>1.4</v>
      </c>
      <c r="H35" s="69" t="s">
        <v>123</v>
      </c>
    </row>
    <row r="36" spans="1:8" x14ac:dyDescent="0.6">
      <c r="A36" s="29" t="s">
        <v>76</v>
      </c>
      <c r="B36" s="30" t="s">
        <v>82</v>
      </c>
      <c r="C36" s="67" t="s">
        <v>137</v>
      </c>
      <c r="D36" s="68">
        <v>26.867999999999999</v>
      </c>
      <c r="E36" s="68">
        <v>98516</v>
      </c>
      <c r="F36" s="68">
        <v>10</v>
      </c>
      <c r="G36" s="68">
        <v>1.4</v>
      </c>
      <c r="H36" s="69" t="s">
        <v>123</v>
      </c>
    </row>
    <row r="37" spans="1:8" x14ac:dyDescent="0.6">
      <c r="A37" s="29" t="s">
        <v>76</v>
      </c>
      <c r="B37" s="30" t="s">
        <v>83</v>
      </c>
      <c r="C37" s="67" t="s">
        <v>137</v>
      </c>
      <c r="D37" s="68" t="s">
        <v>134</v>
      </c>
      <c r="E37" s="68" t="s">
        <v>134</v>
      </c>
      <c r="F37" s="68">
        <v>10</v>
      </c>
      <c r="G37" s="68">
        <v>1.4</v>
      </c>
      <c r="H37" s="69" t="s">
        <v>123</v>
      </c>
    </row>
    <row r="38" spans="1:8" x14ac:dyDescent="0.6">
      <c r="A38" s="29" t="s">
        <v>76</v>
      </c>
      <c r="B38" s="30" t="s">
        <v>84</v>
      </c>
      <c r="C38" s="67" t="s">
        <v>137</v>
      </c>
      <c r="D38" s="68" t="s">
        <v>134</v>
      </c>
      <c r="E38" s="68" t="s">
        <v>134</v>
      </c>
      <c r="F38" s="68">
        <v>10</v>
      </c>
      <c r="G38" s="68">
        <v>1.4</v>
      </c>
      <c r="H38" s="69" t="s">
        <v>123</v>
      </c>
    </row>
    <row r="39" spans="1:8" x14ac:dyDescent="0.6">
      <c r="A39" s="29" t="s">
        <v>76</v>
      </c>
      <c r="B39" s="30" t="s">
        <v>85</v>
      </c>
      <c r="C39" s="67" t="s">
        <v>137</v>
      </c>
      <c r="D39" s="68" t="s">
        <v>134</v>
      </c>
      <c r="E39" s="68" t="s">
        <v>134</v>
      </c>
      <c r="F39" s="68">
        <v>10</v>
      </c>
      <c r="G39" s="68">
        <v>1.4</v>
      </c>
      <c r="H39" s="69" t="s">
        <v>123</v>
      </c>
    </row>
    <row r="40" spans="1:8" x14ac:dyDescent="0.6">
      <c r="A40" s="29" t="s">
        <v>76</v>
      </c>
      <c r="B40" s="30" t="s">
        <v>86</v>
      </c>
      <c r="C40" s="67" t="s">
        <v>137</v>
      </c>
      <c r="D40" s="68" t="s">
        <v>134</v>
      </c>
      <c r="E40" s="68" t="s">
        <v>134</v>
      </c>
      <c r="F40" s="68">
        <v>10</v>
      </c>
      <c r="G40" s="68">
        <v>1.4</v>
      </c>
      <c r="H40" s="69" t="s">
        <v>123</v>
      </c>
    </row>
    <row r="41" spans="1:8" x14ac:dyDescent="0.6">
      <c r="A41" s="29" t="s">
        <v>76</v>
      </c>
      <c r="B41" s="30" t="s">
        <v>87</v>
      </c>
      <c r="C41" s="67" t="s">
        <v>137</v>
      </c>
      <c r="D41" s="68" t="s">
        <v>134</v>
      </c>
      <c r="E41" s="68" t="s">
        <v>134</v>
      </c>
      <c r="F41" s="68">
        <v>10</v>
      </c>
      <c r="G41" s="68">
        <v>1.4</v>
      </c>
      <c r="H41" s="69" t="s">
        <v>123</v>
      </c>
    </row>
    <row r="42" spans="1:8" x14ac:dyDescent="0.6">
      <c r="A42" s="29" t="s">
        <v>76</v>
      </c>
      <c r="B42" s="30" t="s">
        <v>88</v>
      </c>
      <c r="C42" s="67" t="s">
        <v>137</v>
      </c>
      <c r="D42" s="68" t="s">
        <v>134</v>
      </c>
      <c r="E42" s="68" t="s">
        <v>134</v>
      </c>
      <c r="F42" s="68">
        <v>10</v>
      </c>
      <c r="G42" s="68">
        <v>1.4</v>
      </c>
      <c r="H42" s="69" t="s">
        <v>123</v>
      </c>
    </row>
    <row r="43" spans="1:8" x14ac:dyDescent="0.6">
      <c r="A43" s="29" t="s">
        <v>76</v>
      </c>
      <c r="B43" s="30" t="s">
        <v>89</v>
      </c>
      <c r="C43" s="67" t="s">
        <v>137</v>
      </c>
      <c r="D43" s="68" t="s">
        <v>134</v>
      </c>
      <c r="E43" s="68" t="s">
        <v>134</v>
      </c>
      <c r="F43" s="68">
        <v>10</v>
      </c>
      <c r="G43" s="68">
        <v>1.4</v>
      </c>
      <c r="H43" s="69" t="s">
        <v>123</v>
      </c>
    </row>
    <row r="44" spans="1:8" x14ac:dyDescent="0.6">
      <c r="A44" s="29" t="s">
        <v>90</v>
      </c>
      <c r="B44" s="30" t="s">
        <v>91</v>
      </c>
      <c r="C44" s="67" t="s">
        <v>137</v>
      </c>
      <c r="D44" s="68" t="s">
        <v>134</v>
      </c>
      <c r="E44" s="68" t="s">
        <v>134</v>
      </c>
      <c r="F44" s="68">
        <v>10</v>
      </c>
      <c r="G44" s="68">
        <v>1.4</v>
      </c>
      <c r="H44" s="69" t="s">
        <v>123</v>
      </c>
    </row>
    <row r="45" spans="1:8" x14ac:dyDescent="0.6">
      <c r="A45" s="29" t="s">
        <v>90</v>
      </c>
      <c r="B45" s="30" t="s">
        <v>92</v>
      </c>
      <c r="C45" s="67" t="s">
        <v>137</v>
      </c>
      <c r="D45" s="68" t="s">
        <v>134</v>
      </c>
      <c r="E45" s="68" t="s">
        <v>134</v>
      </c>
      <c r="F45" s="68">
        <v>10</v>
      </c>
      <c r="G45" s="68">
        <v>1.4</v>
      </c>
      <c r="H45" s="69" t="s">
        <v>123</v>
      </c>
    </row>
    <row r="46" spans="1:8" x14ac:dyDescent="0.6">
      <c r="A46" s="29" t="s">
        <v>90</v>
      </c>
      <c r="B46" s="30" t="s">
        <v>93</v>
      </c>
      <c r="C46" s="67" t="s">
        <v>138</v>
      </c>
      <c r="D46" s="68" t="s">
        <v>134</v>
      </c>
      <c r="E46" s="68" t="s">
        <v>134</v>
      </c>
      <c r="F46" s="68">
        <v>300</v>
      </c>
      <c r="G46" s="68">
        <v>4</v>
      </c>
      <c r="H46" s="69" t="s">
        <v>123</v>
      </c>
    </row>
    <row r="47" spans="1:8" x14ac:dyDescent="0.6">
      <c r="A47" s="29" t="s">
        <v>90</v>
      </c>
      <c r="B47" s="30" t="s">
        <v>94</v>
      </c>
      <c r="C47" s="67" t="s">
        <v>138</v>
      </c>
      <c r="D47" s="68" t="s">
        <v>134</v>
      </c>
      <c r="E47" s="68" t="s">
        <v>134</v>
      </c>
      <c r="F47" s="68">
        <v>300</v>
      </c>
      <c r="G47" s="68">
        <v>4</v>
      </c>
      <c r="H47" s="69" t="s">
        <v>123</v>
      </c>
    </row>
    <row r="48" spans="1:8" x14ac:dyDescent="0.6">
      <c r="A48" s="29" t="s">
        <v>90</v>
      </c>
      <c r="B48" s="30" t="s">
        <v>95</v>
      </c>
      <c r="C48" s="67" t="s">
        <v>135</v>
      </c>
      <c r="D48" s="68">
        <v>15.281000000000001</v>
      </c>
      <c r="E48" s="68">
        <v>56030.333333333336</v>
      </c>
      <c r="F48" s="68">
        <v>5</v>
      </c>
      <c r="G48" s="68">
        <v>0.1</v>
      </c>
      <c r="H48" s="69" t="s">
        <v>123</v>
      </c>
    </row>
    <row r="49" spans="1:8" x14ac:dyDescent="0.6">
      <c r="A49" s="29" t="s">
        <v>90</v>
      </c>
      <c r="B49" s="30" t="s">
        <v>96</v>
      </c>
      <c r="C49" s="67" t="s">
        <v>139</v>
      </c>
      <c r="D49" s="68">
        <v>15.236000000000001</v>
      </c>
      <c r="E49" s="68">
        <v>55865.333333333336</v>
      </c>
      <c r="F49" s="68">
        <v>5</v>
      </c>
      <c r="G49" s="68">
        <v>0.1</v>
      </c>
      <c r="H49" s="69" t="s">
        <v>123</v>
      </c>
    </row>
    <row r="50" spans="1:8" x14ac:dyDescent="0.6">
      <c r="A50" s="29" t="s">
        <v>90</v>
      </c>
      <c r="B50" s="30" t="s">
        <v>97</v>
      </c>
      <c r="C50" s="67" t="s">
        <v>136</v>
      </c>
      <c r="D50" s="68">
        <v>17.452999999999999</v>
      </c>
      <c r="E50" s="68">
        <v>63994.333333333336</v>
      </c>
      <c r="F50" s="68">
        <v>5</v>
      </c>
      <c r="G50" s="68">
        <v>0.1</v>
      </c>
      <c r="H50" s="69" t="s">
        <v>123</v>
      </c>
    </row>
    <row r="51" spans="1:8" x14ac:dyDescent="0.6">
      <c r="A51" s="29" t="s">
        <v>98</v>
      </c>
      <c r="B51" s="30" t="s">
        <v>99</v>
      </c>
      <c r="C51" s="67" t="s">
        <v>138</v>
      </c>
      <c r="D51" s="68" t="s">
        <v>134</v>
      </c>
      <c r="E51" s="68" t="s">
        <v>134</v>
      </c>
      <c r="F51" s="68">
        <v>300</v>
      </c>
      <c r="G51" s="68">
        <v>4</v>
      </c>
      <c r="H51" s="69" t="s">
        <v>123</v>
      </c>
    </row>
    <row r="52" spans="1:8" x14ac:dyDescent="0.6">
      <c r="A52" s="29" t="s">
        <v>98</v>
      </c>
      <c r="B52" s="30" t="s">
        <v>100</v>
      </c>
      <c r="C52" s="67" t="s">
        <v>138</v>
      </c>
      <c r="D52" s="68" t="s">
        <v>134</v>
      </c>
      <c r="E52" s="68" t="s">
        <v>134</v>
      </c>
      <c r="F52" s="68">
        <v>300</v>
      </c>
      <c r="G52" s="68">
        <v>4</v>
      </c>
      <c r="H52" s="69" t="s">
        <v>123</v>
      </c>
    </row>
    <row r="53" spans="1:8" x14ac:dyDescent="0.6">
      <c r="A53" s="29" t="s">
        <v>98</v>
      </c>
      <c r="B53" s="30" t="s">
        <v>101</v>
      </c>
      <c r="C53" s="67" t="s">
        <v>138</v>
      </c>
      <c r="D53" s="68" t="s">
        <v>134</v>
      </c>
      <c r="E53" s="68" t="s">
        <v>134</v>
      </c>
      <c r="F53" s="68">
        <v>300</v>
      </c>
      <c r="G53" s="68">
        <v>4</v>
      </c>
      <c r="H53" s="69" t="s">
        <v>123</v>
      </c>
    </row>
    <row r="54" spans="1:8" x14ac:dyDescent="0.6">
      <c r="A54" s="29" t="s">
        <v>98</v>
      </c>
      <c r="B54" s="30" t="s">
        <v>102</v>
      </c>
      <c r="C54" s="67" t="s">
        <v>137</v>
      </c>
      <c r="D54" s="68" t="s">
        <v>134</v>
      </c>
      <c r="E54" s="68" t="s">
        <v>134</v>
      </c>
      <c r="F54" s="68">
        <v>10</v>
      </c>
      <c r="G54" s="68">
        <v>1.4</v>
      </c>
      <c r="H54" s="69" t="s">
        <v>123</v>
      </c>
    </row>
    <row r="55" spans="1:8" x14ac:dyDescent="0.6">
      <c r="A55" s="29" t="s">
        <v>103</v>
      </c>
      <c r="B55" s="30" t="s">
        <v>104</v>
      </c>
      <c r="C55" s="67" t="s">
        <v>140</v>
      </c>
      <c r="D55" s="68" t="s">
        <v>134</v>
      </c>
      <c r="E55" s="68" t="s">
        <v>134</v>
      </c>
      <c r="F55" s="68">
        <v>300</v>
      </c>
      <c r="G55" s="68">
        <v>4</v>
      </c>
      <c r="H55" s="69" t="s">
        <v>123</v>
      </c>
    </row>
    <row r="56" spans="1:8" x14ac:dyDescent="0.6">
      <c r="A56" s="29" t="s">
        <v>103</v>
      </c>
      <c r="B56" s="30" t="s">
        <v>105</v>
      </c>
      <c r="C56" s="67" t="s">
        <v>138</v>
      </c>
      <c r="D56" s="68" t="s">
        <v>134</v>
      </c>
      <c r="E56" s="68" t="s">
        <v>134</v>
      </c>
      <c r="F56" s="68">
        <v>300</v>
      </c>
      <c r="G56" s="68">
        <v>4</v>
      </c>
      <c r="H56" s="69" t="s">
        <v>123</v>
      </c>
    </row>
    <row r="57" spans="1:8" x14ac:dyDescent="0.6">
      <c r="A57" s="29" t="s">
        <v>103</v>
      </c>
      <c r="B57" s="30" t="s">
        <v>106</v>
      </c>
      <c r="C57" s="67" t="s">
        <v>140</v>
      </c>
      <c r="D57" s="68" t="s">
        <v>134</v>
      </c>
      <c r="E57" s="68" t="s">
        <v>134</v>
      </c>
      <c r="F57" s="68">
        <v>300</v>
      </c>
      <c r="G57" s="68">
        <v>4</v>
      </c>
      <c r="H57" s="69" t="s">
        <v>123</v>
      </c>
    </row>
    <row r="58" spans="1:8" x14ac:dyDescent="0.6">
      <c r="A58" s="29" t="s">
        <v>103</v>
      </c>
      <c r="B58" s="30" t="s">
        <v>107</v>
      </c>
      <c r="C58" s="67" t="s">
        <v>141</v>
      </c>
      <c r="D58" s="68" t="s">
        <v>134</v>
      </c>
      <c r="E58" s="68" t="s">
        <v>134</v>
      </c>
      <c r="F58" s="68">
        <v>200</v>
      </c>
      <c r="G58" s="68">
        <v>1</v>
      </c>
      <c r="H58" s="69" t="s">
        <v>123</v>
      </c>
    </row>
    <row r="59" spans="1:8" x14ac:dyDescent="0.6">
      <c r="A59" s="29" t="s">
        <v>103</v>
      </c>
      <c r="B59" s="30" t="s">
        <v>108</v>
      </c>
      <c r="C59" s="67" t="s">
        <v>133</v>
      </c>
      <c r="D59" s="68" t="s">
        <v>134</v>
      </c>
      <c r="E59" s="68" t="s">
        <v>134</v>
      </c>
      <c r="F59" s="68">
        <v>10</v>
      </c>
      <c r="G59" s="68">
        <v>0.6</v>
      </c>
      <c r="H59" s="69" t="s">
        <v>123</v>
      </c>
    </row>
    <row r="60" spans="1:8" x14ac:dyDescent="0.6">
      <c r="A60" s="29" t="s">
        <v>103</v>
      </c>
      <c r="B60" s="30" t="s">
        <v>109</v>
      </c>
      <c r="C60" s="67" t="s">
        <v>133</v>
      </c>
      <c r="D60" s="68" t="s">
        <v>134</v>
      </c>
      <c r="E60" s="68" t="s">
        <v>134</v>
      </c>
      <c r="F60" s="68">
        <v>10</v>
      </c>
      <c r="G60" s="68">
        <v>0.6</v>
      </c>
      <c r="H60" s="69" t="s">
        <v>123</v>
      </c>
    </row>
    <row r="61" spans="1:8" x14ac:dyDescent="0.6">
      <c r="A61" s="29" t="s">
        <v>103</v>
      </c>
      <c r="B61" s="30" t="s">
        <v>110</v>
      </c>
      <c r="C61" s="67" t="s">
        <v>138</v>
      </c>
      <c r="D61" s="68" t="s">
        <v>134</v>
      </c>
      <c r="E61" s="68" t="s">
        <v>134</v>
      </c>
      <c r="F61" s="68">
        <v>300</v>
      </c>
      <c r="G61" s="68">
        <v>4</v>
      </c>
      <c r="H61" s="69" t="s">
        <v>123</v>
      </c>
    </row>
    <row r="62" spans="1:8" x14ac:dyDescent="0.6">
      <c r="A62" s="29" t="s">
        <v>103</v>
      </c>
      <c r="B62" s="30" t="s">
        <v>111</v>
      </c>
      <c r="C62" s="67" t="s">
        <v>138</v>
      </c>
      <c r="D62" s="68" t="s">
        <v>134</v>
      </c>
      <c r="E62" s="68" t="s">
        <v>134</v>
      </c>
      <c r="F62" s="68">
        <v>300</v>
      </c>
      <c r="G62" s="68">
        <v>4</v>
      </c>
      <c r="H62" s="69" t="s">
        <v>123</v>
      </c>
    </row>
    <row r="63" spans="1:8" x14ac:dyDescent="0.6">
      <c r="A63" s="29" t="s">
        <v>103</v>
      </c>
      <c r="B63" s="30" t="s">
        <v>112</v>
      </c>
      <c r="C63" s="67" t="s">
        <v>138</v>
      </c>
      <c r="D63" s="68" t="s">
        <v>134</v>
      </c>
      <c r="E63" s="68" t="s">
        <v>134</v>
      </c>
      <c r="F63" s="68">
        <v>300</v>
      </c>
      <c r="G63" s="68">
        <v>4</v>
      </c>
      <c r="H63" s="69" t="s">
        <v>123</v>
      </c>
    </row>
    <row r="64" spans="1:8" x14ac:dyDescent="0.6">
      <c r="A64" s="29" t="s">
        <v>103</v>
      </c>
      <c r="B64" s="30" t="s">
        <v>113</v>
      </c>
      <c r="C64" s="70" t="s">
        <v>138</v>
      </c>
      <c r="D64" s="68" t="s">
        <v>134</v>
      </c>
      <c r="E64" s="68" t="s">
        <v>134</v>
      </c>
      <c r="F64" s="68">
        <v>300</v>
      </c>
      <c r="G64" s="68">
        <v>4</v>
      </c>
      <c r="H64" s="69" t="s">
        <v>123</v>
      </c>
    </row>
    <row r="65" spans="1:8" x14ac:dyDescent="0.6">
      <c r="A65" s="29" t="s">
        <v>103</v>
      </c>
      <c r="B65" s="30" t="s">
        <v>114</v>
      </c>
      <c r="C65" s="70" t="s">
        <v>138</v>
      </c>
      <c r="D65" s="68" t="s">
        <v>134</v>
      </c>
      <c r="E65" s="68" t="s">
        <v>134</v>
      </c>
      <c r="F65" s="68">
        <v>300</v>
      </c>
      <c r="G65" s="68">
        <v>4</v>
      </c>
      <c r="H65" s="69" t="s">
        <v>123</v>
      </c>
    </row>
    <row r="66" spans="1:8" x14ac:dyDescent="0.6">
      <c r="A66" s="29" t="s">
        <v>115</v>
      </c>
      <c r="B66" s="30" t="s">
        <v>116</v>
      </c>
      <c r="C66" s="70" t="s">
        <v>142</v>
      </c>
      <c r="D66" s="68" t="s">
        <v>134</v>
      </c>
      <c r="E66" s="68">
        <v>440.3</v>
      </c>
      <c r="F66" s="68">
        <v>1.1599999999999999E-2</v>
      </c>
      <c r="G66" s="68">
        <v>9.2999999999999992E-3</v>
      </c>
      <c r="H66" s="69" t="s">
        <v>143</v>
      </c>
    </row>
    <row r="67" spans="1:8" x14ac:dyDescent="0.6">
      <c r="A67" s="40" t="s">
        <v>115</v>
      </c>
      <c r="B67" s="41" t="s">
        <v>118</v>
      </c>
      <c r="C67" s="71" t="s">
        <v>142</v>
      </c>
      <c r="D67" s="72" t="s">
        <v>134</v>
      </c>
      <c r="E67" s="72">
        <v>474.7</v>
      </c>
      <c r="F67" s="72">
        <v>1.2500000000000001E-2</v>
      </c>
      <c r="G67" s="72">
        <v>0.01</v>
      </c>
      <c r="H67" s="73" t="s">
        <v>143</v>
      </c>
    </row>
    <row r="68" spans="1:8" ht="17.25" thickBot="1" x14ac:dyDescent="0.65">
      <c r="A68" s="45" t="s">
        <v>119</v>
      </c>
      <c r="B68" s="30" t="s">
        <v>120</v>
      </c>
      <c r="C68" s="74" t="s">
        <v>144</v>
      </c>
      <c r="D68" s="72" t="s">
        <v>134</v>
      </c>
      <c r="E68" s="65">
        <v>56373</v>
      </c>
      <c r="F68" s="65">
        <v>1.278</v>
      </c>
      <c r="G68" s="65">
        <v>0.16600000000000001</v>
      </c>
      <c r="H68" s="66" t="s">
        <v>123</v>
      </c>
    </row>
    <row r="69" spans="1:8" ht="17.25" thickBot="1" x14ac:dyDescent="0.65">
      <c r="A69" s="45" t="s">
        <v>119</v>
      </c>
      <c r="B69" s="30" t="s">
        <v>121</v>
      </c>
      <c r="C69" s="70" t="s">
        <v>144</v>
      </c>
      <c r="D69" s="72" t="s">
        <v>134</v>
      </c>
      <c r="E69" s="68">
        <v>60760</v>
      </c>
      <c r="F69" s="68">
        <v>2.0529999999999999</v>
      </c>
      <c r="G69" s="68">
        <v>0.54900000000000004</v>
      </c>
      <c r="H69" s="66" t="s">
        <v>123</v>
      </c>
    </row>
    <row r="70" spans="1:8" ht="17.25" thickBot="1" x14ac:dyDescent="0.65">
      <c r="A70" s="52" t="s">
        <v>119</v>
      </c>
      <c r="B70" s="53" t="s">
        <v>122</v>
      </c>
      <c r="C70" s="75" t="s">
        <v>144</v>
      </c>
      <c r="D70" s="76" t="s">
        <v>134</v>
      </c>
      <c r="E70" s="76">
        <v>59510</v>
      </c>
      <c r="F70" s="76">
        <v>1.8320000000000001</v>
      </c>
      <c r="G70" s="76">
        <v>0.44</v>
      </c>
      <c r="H70" s="66" t="s">
        <v>123</v>
      </c>
    </row>
    <row r="71" spans="1:8" ht="17.25" thickTop="1" x14ac:dyDescent="0.6"/>
  </sheetData>
  <phoneticPr fontId="1" type="noConversion"/>
  <conditionalFormatting sqref="A10 A11:B11 B12 A12:A30 B23:B25 B27:B30 A31:B32 B33 A33:A35 B35 A36:B48 B49 A49:A50 A52:B65">
    <cfRule type="expression" dxfId="19" priority="5">
      <formula>A10=A9</formula>
    </cfRule>
  </conditionalFormatting>
  <conditionalFormatting sqref="A65:A70">
    <cfRule type="expression" dxfId="18" priority="4">
      <formula>A65=A64</formula>
    </cfRule>
  </conditionalFormatting>
  <conditionalFormatting sqref="A3:B9">
    <cfRule type="expression" dxfId="17" priority="3">
      <formula>A3=A2</formula>
    </cfRule>
  </conditionalFormatting>
  <conditionalFormatting sqref="B10">
    <cfRule type="expression" dxfId="16" priority="6">
      <formula>B10=#REF!</formula>
    </cfRule>
  </conditionalFormatting>
  <conditionalFormatting sqref="B13:B16 B18:B19 B21 A51:B51">
    <cfRule type="expression" dxfId="15" priority="8">
      <formula>A13=A10</formula>
    </cfRule>
  </conditionalFormatting>
  <conditionalFormatting sqref="B17 B20 B22">
    <cfRule type="expression" dxfId="14" priority="9">
      <formula>B17=B13</formula>
    </cfRule>
  </conditionalFormatting>
  <conditionalFormatting sqref="B26 B34 B50">
    <cfRule type="expression" dxfId="13" priority="7">
      <formula>B26=B24</formula>
    </cfRule>
  </conditionalFormatting>
  <conditionalFormatting sqref="B66:B70">
    <cfRule type="expression" dxfId="12" priority="2">
      <formula>B66=B65</formula>
    </cfRule>
  </conditionalFormatting>
  <conditionalFormatting sqref="C3:C70 H3:H70">
    <cfRule type="expression" dxfId="11" priority="1">
      <formula>C3=C2</formula>
    </cfRule>
  </conditionalFormatting>
  <dataValidations count="1">
    <dataValidation allowBlank="1" showInputMessage="1" showErrorMessage="1" promptTitle="국가 고유 온실가스 배출계수" prompt="1. 국가고유(17년) : 제 7차 개정('11~'15년 유통 시료)_x000a_2. 국가고유(22년) : 제 8차 개정('16~'20년 유통 시료)" sqref="D1:H1" xr:uid="{1878F454-B9BE-4E05-9838-CB1CF84B8F57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4F52-F365-430A-A323-465C262C1025}">
  <dimension ref="A1:F19"/>
  <sheetViews>
    <sheetView workbookViewId="0">
      <selection activeCell="G21" sqref="G21"/>
    </sheetView>
  </sheetViews>
  <sheetFormatPr defaultRowHeight="16.899999999999999" x14ac:dyDescent="0.6"/>
  <sheetData>
    <row r="1" spans="1:6" ht="17.649999999999999" thickTop="1" thickBot="1" x14ac:dyDescent="0.65">
      <c r="A1" s="7" t="s">
        <v>0</v>
      </c>
      <c r="B1" s="8"/>
      <c r="C1" s="8"/>
      <c r="D1" s="8"/>
      <c r="E1" s="8"/>
      <c r="F1" s="1" t="s">
        <v>8</v>
      </c>
    </row>
    <row r="2" spans="1:6" ht="17.649999999999999" thickTop="1" thickBot="1" x14ac:dyDescent="0.65">
      <c r="A2" s="12" t="s">
        <v>1</v>
      </c>
      <c r="B2" s="15" t="s">
        <v>2</v>
      </c>
      <c r="C2" s="14" t="s">
        <v>3</v>
      </c>
      <c r="D2" s="13" t="s">
        <v>4</v>
      </c>
      <c r="E2" s="13" t="s">
        <v>5</v>
      </c>
    </row>
    <row r="3" spans="1:6" ht="17.649999999999999" thickTop="1" thickBot="1" x14ac:dyDescent="0.65">
      <c r="A3" s="11" t="s">
        <v>6</v>
      </c>
      <c r="B3" s="16" t="s">
        <v>7</v>
      </c>
      <c r="C3" s="1">
        <f>35840</f>
        <v>35840</v>
      </c>
      <c r="D3" s="1">
        <f>0.649</f>
        <v>0.64900000000000002</v>
      </c>
      <c r="E3" s="1">
        <f>0.0658</f>
        <v>6.5799999999999997E-2</v>
      </c>
    </row>
    <row r="4" spans="1:6" ht="17.25" thickBot="1" x14ac:dyDescent="0.65">
      <c r="A4" s="9" t="s">
        <v>6</v>
      </c>
      <c r="B4" s="17" t="s">
        <v>9</v>
      </c>
      <c r="C4" s="1">
        <f>11041</f>
        <v>11041</v>
      </c>
      <c r="D4" s="1">
        <f>0.232</f>
        <v>0.23200000000000001</v>
      </c>
      <c r="E4" s="1">
        <f>0.0204</f>
        <v>2.0400000000000001E-2</v>
      </c>
    </row>
    <row r="5" spans="1:6" ht="17.25" thickBot="1" x14ac:dyDescent="0.65">
      <c r="A5" s="9" t="s">
        <v>6</v>
      </c>
      <c r="B5" s="17" t="s">
        <v>10</v>
      </c>
      <c r="C5" s="1">
        <f>66698</f>
        <v>66698</v>
      </c>
      <c r="D5" s="1">
        <f>2.536</f>
        <v>2.536</v>
      </c>
      <c r="E5" s="1">
        <f>0.5058</f>
        <v>0.50580000000000003</v>
      </c>
    </row>
    <row r="6" spans="1:6" ht="17.25" thickBot="1" x14ac:dyDescent="0.65">
      <c r="A6" s="9" t="s">
        <v>6</v>
      </c>
      <c r="B6" s="17" t="s">
        <v>11</v>
      </c>
      <c r="C6" s="1">
        <f>41305</f>
        <v>41305</v>
      </c>
      <c r="D6" s="1">
        <f>0.742</f>
        <v>0.74199999999999999</v>
      </c>
      <c r="E6" s="1">
        <f>0.0742</f>
        <v>7.4200000000000002E-2</v>
      </c>
    </row>
    <row r="7" spans="1:6" ht="17.25" thickBot="1" x14ac:dyDescent="0.65">
      <c r="A7" s="9" t="s">
        <v>6</v>
      </c>
      <c r="B7" s="17" t="s">
        <v>12</v>
      </c>
      <c r="C7" s="1">
        <f>53065</f>
        <v>53065</v>
      </c>
      <c r="D7" s="1">
        <f>6.1671</f>
        <v>6.1670999999999996</v>
      </c>
      <c r="E7" s="1">
        <f>0.949</f>
        <v>0.94899999999999995</v>
      </c>
    </row>
    <row r="8" spans="1:6" ht="17.25" thickBot="1" x14ac:dyDescent="0.65">
      <c r="A8" s="9" t="s">
        <v>6</v>
      </c>
      <c r="B8" s="17" t="s">
        <v>13</v>
      </c>
      <c r="C8" s="1">
        <f>42263</f>
        <v>42263</v>
      </c>
      <c r="D8" s="1">
        <f>0.7547</f>
        <v>0.75470000000000004</v>
      </c>
      <c r="E8" s="1">
        <f>0.0755</f>
        <v>7.5499999999999998E-2</v>
      </c>
    </row>
    <row r="9" spans="1:6" ht="17.25" thickBot="1" x14ac:dyDescent="0.65">
      <c r="A9" s="9" t="s">
        <v>6</v>
      </c>
      <c r="B9" s="17" t="s">
        <v>14</v>
      </c>
      <c r="C9" s="1">
        <f>33977</f>
        <v>33977</v>
      </c>
      <c r="D9" s="1">
        <f>0.6056</f>
        <v>0.60560000000000003</v>
      </c>
      <c r="E9" s="1">
        <f>0.0606</f>
        <v>6.0600000000000001E-2</v>
      </c>
    </row>
    <row r="10" spans="1:6" ht="17.25" thickBot="1" x14ac:dyDescent="0.65">
      <c r="A10" s="10" t="s">
        <v>6</v>
      </c>
      <c r="B10" s="18" t="s">
        <v>15</v>
      </c>
      <c r="C10" s="1">
        <f>41830</f>
        <v>41830</v>
      </c>
      <c r="D10" s="1">
        <f>13.93</f>
        <v>13.93</v>
      </c>
      <c r="E10" s="1">
        <f>1.8397</f>
        <v>1.8396999999999999</v>
      </c>
    </row>
    <row r="11" spans="1:6" ht="17.649999999999999" thickTop="1" thickBot="1" x14ac:dyDescent="0.65">
      <c r="A11" s="11" t="s">
        <v>16</v>
      </c>
      <c r="B11" s="16" t="s">
        <v>7</v>
      </c>
      <c r="C11" s="1">
        <f>35991</f>
        <v>35991</v>
      </c>
      <c r="D11" s="1">
        <f>0.6519</f>
        <v>0.65190000000000003</v>
      </c>
      <c r="E11" s="1">
        <f>0.0661</f>
        <v>6.6100000000000006E-2</v>
      </c>
    </row>
    <row r="12" spans="1:6" ht="17.25" thickBot="1" x14ac:dyDescent="0.65">
      <c r="A12" s="9" t="s">
        <v>16</v>
      </c>
      <c r="B12" s="17" t="s">
        <v>9</v>
      </c>
      <c r="C12" s="1">
        <f>18391</f>
        <v>18391</v>
      </c>
      <c r="D12" s="1">
        <f>0.3574</f>
        <v>0.3574</v>
      </c>
      <c r="E12" s="1">
        <f>0.0334</f>
        <v>3.3399999999999999E-2</v>
      </c>
    </row>
    <row r="13" spans="1:6" ht="17.25" thickBot="1" x14ac:dyDescent="0.65">
      <c r="A13" s="9" t="s">
        <v>16</v>
      </c>
      <c r="B13" s="17" t="s">
        <v>10</v>
      </c>
      <c r="C13" s="1">
        <f>67038</f>
        <v>67038</v>
      </c>
      <c r="D13" s="1">
        <f>2.549</f>
        <v>2.5489999999999999</v>
      </c>
      <c r="E13" s="1">
        <f>0.5084</f>
        <v>0.50839999999999996</v>
      </c>
    </row>
    <row r="14" spans="1:6" ht="17.25" thickBot="1" x14ac:dyDescent="0.65">
      <c r="A14" s="9" t="s">
        <v>16</v>
      </c>
      <c r="B14" s="17" t="s">
        <v>11</v>
      </c>
      <c r="C14" s="1">
        <f>41305</f>
        <v>41305</v>
      </c>
      <c r="D14" s="1">
        <f>0.742</f>
        <v>0.74199999999999999</v>
      </c>
      <c r="E14" s="1">
        <f>0.0742</f>
        <v>7.4200000000000002E-2</v>
      </c>
    </row>
    <row r="15" spans="1:6" ht="17.25" thickBot="1" x14ac:dyDescent="0.65">
      <c r="A15" s="9" t="s">
        <v>16</v>
      </c>
      <c r="B15" s="17" t="s">
        <v>12</v>
      </c>
      <c r="C15" s="1">
        <f>53392</f>
        <v>53392</v>
      </c>
      <c r="D15" s="1">
        <f>6.2051</f>
        <v>6.2050999999999998</v>
      </c>
      <c r="E15" s="1">
        <f>0.9549</f>
        <v>0.95489999999999997</v>
      </c>
    </row>
    <row r="16" spans="1:6" ht="17.25" thickBot="1" x14ac:dyDescent="0.65">
      <c r="A16" s="9" t="s">
        <v>16</v>
      </c>
      <c r="B16" s="17" t="s">
        <v>13</v>
      </c>
      <c r="C16" s="1">
        <f>43042</f>
        <v>43042</v>
      </c>
      <c r="D16" s="1">
        <f>0.7686</f>
        <v>0.76859999999999995</v>
      </c>
      <c r="E16" s="1">
        <f>0.0769</f>
        <v>7.6899999999999996E-2</v>
      </c>
    </row>
    <row r="17" spans="1:5" ht="17.25" thickBot="1" x14ac:dyDescent="0.65">
      <c r="A17" s="9" t="s">
        <v>16</v>
      </c>
      <c r="B17" s="17" t="s">
        <v>14</v>
      </c>
      <c r="C17" s="1">
        <f>35595</f>
        <v>35595</v>
      </c>
      <c r="D17" s="1">
        <f>0.6345</f>
        <v>0.63449999999999995</v>
      </c>
      <c r="E17" s="1">
        <f>0.0635</f>
        <v>6.3500000000000001E-2</v>
      </c>
    </row>
    <row r="18" spans="1:5" ht="17.25" thickBot="1" x14ac:dyDescent="0.65">
      <c r="A18" s="10" t="s">
        <v>16</v>
      </c>
      <c r="B18" s="18" t="s">
        <v>15</v>
      </c>
      <c r="C18" s="1">
        <f>41830</f>
        <v>41830</v>
      </c>
      <c r="D18" s="1">
        <f>13.93</f>
        <v>13.93</v>
      </c>
      <c r="E18" s="1">
        <f>1.8397</f>
        <v>1.8396999999999999</v>
      </c>
    </row>
    <row r="19" spans="1:5" ht="17.25" thickTop="1" x14ac:dyDescent="0.6">
      <c r="C19" s="1"/>
      <c r="D19" s="1"/>
      <c r="E19" s="1"/>
    </row>
  </sheetData>
  <phoneticPr fontId="1" type="noConversion"/>
  <conditionalFormatting sqref="A3:B18">
    <cfRule type="expression" dxfId="10" priority="1">
      <formula>A3=A2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E088-EAEC-4E32-9077-3470B5E482EA}">
  <dimension ref="A1:I71"/>
  <sheetViews>
    <sheetView tabSelected="1" workbookViewId="0">
      <selection activeCell="G11" sqref="G11"/>
    </sheetView>
  </sheetViews>
  <sheetFormatPr defaultRowHeight="16.899999999999999" x14ac:dyDescent="0.6"/>
  <cols>
    <col min="2" max="2" width="17.125" bestFit="1" customWidth="1"/>
  </cols>
  <sheetData>
    <row r="1" spans="1:9" ht="17.25" thickBot="1" x14ac:dyDescent="0.65">
      <c r="A1" s="19"/>
      <c r="B1" s="19"/>
      <c r="C1" s="78" t="s">
        <v>152</v>
      </c>
    </row>
    <row r="2" spans="1:9" x14ac:dyDescent="0.6">
      <c r="A2" s="24" t="s">
        <v>42</v>
      </c>
      <c r="B2" s="25" t="s">
        <v>43</v>
      </c>
      <c r="C2" s="62" t="s">
        <v>156</v>
      </c>
      <c r="E2" s="2"/>
      <c r="F2" s="2" t="s">
        <v>145</v>
      </c>
      <c r="G2" s="2" t="s">
        <v>146</v>
      </c>
      <c r="H2" s="2" t="s">
        <v>147</v>
      </c>
      <c r="I2" s="2" t="s">
        <v>148</v>
      </c>
    </row>
    <row r="3" spans="1:9" x14ac:dyDescent="0.6">
      <c r="A3" s="29" t="s">
        <v>46</v>
      </c>
      <c r="B3" s="30" t="s">
        <v>47</v>
      </c>
      <c r="C3" s="79" t="s">
        <v>153</v>
      </c>
      <c r="E3" s="77" t="s">
        <v>28</v>
      </c>
      <c r="F3" s="5" t="s">
        <v>149</v>
      </c>
      <c r="G3" s="5">
        <v>1</v>
      </c>
      <c r="H3" s="5">
        <f>IF([1]Main!$G$3="1A1. 에너지 산업", 0.99, 0.98)</f>
        <v>0.98</v>
      </c>
      <c r="I3" s="5"/>
    </row>
    <row r="4" spans="1:9" x14ac:dyDescent="0.6">
      <c r="A4" s="29" t="s">
        <v>46</v>
      </c>
      <c r="B4" s="30" t="s">
        <v>48</v>
      </c>
      <c r="C4" s="80" t="s">
        <v>153</v>
      </c>
      <c r="E4" s="77" t="s">
        <v>28</v>
      </c>
      <c r="F4" s="5" t="s">
        <v>150</v>
      </c>
      <c r="G4" s="5">
        <v>1</v>
      </c>
      <c r="H4" s="5">
        <v>0.99</v>
      </c>
      <c r="I4" s="5">
        <v>0.99</v>
      </c>
    </row>
    <row r="5" spans="1:9" x14ac:dyDescent="0.6">
      <c r="A5" s="29" t="s">
        <v>46</v>
      </c>
      <c r="B5" s="30" t="s">
        <v>49</v>
      </c>
      <c r="C5" s="80" t="s">
        <v>153</v>
      </c>
      <c r="E5" s="77" t="s">
        <v>28</v>
      </c>
      <c r="F5" s="5" t="s">
        <v>151</v>
      </c>
      <c r="G5" s="5">
        <v>1</v>
      </c>
      <c r="H5" s="5">
        <v>0.995</v>
      </c>
      <c r="I5" s="5">
        <v>0.995</v>
      </c>
    </row>
    <row r="6" spans="1:9" x14ac:dyDescent="0.6">
      <c r="A6" s="29" t="s">
        <v>46</v>
      </c>
      <c r="B6" s="30" t="s">
        <v>50</v>
      </c>
      <c r="C6" s="80" t="s">
        <v>153</v>
      </c>
    </row>
    <row r="7" spans="1:9" x14ac:dyDescent="0.6">
      <c r="A7" s="29" t="s">
        <v>46</v>
      </c>
      <c r="B7" s="30" t="s">
        <v>51</v>
      </c>
      <c r="C7" s="80" t="s">
        <v>153</v>
      </c>
    </row>
    <row r="8" spans="1:9" x14ac:dyDescent="0.6">
      <c r="A8" s="29" t="s">
        <v>46</v>
      </c>
      <c r="B8" s="30" t="s">
        <v>52</v>
      </c>
      <c r="C8" s="80" t="s">
        <v>153</v>
      </c>
    </row>
    <row r="9" spans="1:9" x14ac:dyDescent="0.6">
      <c r="A9" s="29" t="s">
        <v>46</v>
      </c>
      <c r="B9" s="30" t="s">
        <v>53</v>
      </c>
      <c r="C9" s="80" t="s">
        <v>153</v>
      </c>
    </row>
    <row r="10" spans="1:9" x14ac:dyDescent="0.6">
      <c r="A10" s="29" t="s">
        <v>46</v>
      </c>
      <c r="B10" s="30" t="s">
        <v>54</v>
      </c>
      <c r="C10" s="80" t="s">
        <v>153</v>
      </c>
    </row>
    <row r="11" spans="1:9" x14ac:dyDescent="0.6">
      <c r="A11" s="29" t="s">
        <v>46</v>
      </c>
      <c r="B11" s="30" t="s">
        <v>55</v>
      </c>
      <c r="C11" s="80" t="s">
        <v>153</v>
      </c>
    </row>
    <row r="12" spans="1:9" x14ac:dyDescent="0.6">
      <c r="A12" s="29" t="s">
        <v>46</v>
      </c>
      <c r="B12" s="30" t="s">
        <v>56</v>
      </c>
      <c r="C12" s="80" t="s">
        <v>153</v>
      </c>
    </row>
    <row r="13" spans="1:9" x14ac:dyDescent="0.6">
      <c r="A13" s="29" t="s">
        <v>46</v>
      </c>
      <c r="B13" s="30" t="s">
        <v>57</v>
      </c>
      <c r="C13" s="80" t="s">
        <v>153</v>
      </c>
    </row>
    <row r="14" spans="1:9" x14ac:dyDescent="0.6">
      <c r="A14" s="29" t="s">
        <v>46</v>
      </c>
      <c r="B14" s="30" t="s">
        <v>59</v>
      </c>
      <c r="C14" s="80" t="s">
        <v>153</v>
      </c>
    </row>
    <row r="15" spans="1:9" x14ac:dyDescent="0.6">
      <c r="A15" s="29" t="s">
        <v>46</v>
      </c>
      <c r="B15" s="30" t="s">
        <v>60</v>
      </c>
      <c r="C15" s="80" t="s">
        <v>153</v>
      </c>
    </row>
    <row r="16" spans="1:9" x14ac:dyDescent="0.6">
      <c r="A16" s="29" t="s">
        <v>46</v>
      </c>
      <c r="B16" s="30" t="s">
        <v>61</v>
      </c>
      <c r="C16" s="80" t="s">
        <v>153</v>
      </c>
    </row>
    <row r="17" spans="1:3" x14ac:dyDescent="0.6">
      <c r="A17" s="29" t="s">
        <v>46</v>
      </c>
      <c r="B17" s="30" t="s">
        <v>62</v>
      </c>
      <c r="C17" s="80" t="s">
        <v>153</v>
      </c>
    </row>
    <row r="18" spans="1:3" x14ac:dyDescent="0.6">
      <c r="A18" s="29" t="s">
        <v>46</v>
      </c>
      <c r="B18" s="30" t="s">
        <v>63</v>
      </c>
      <c r="C18" s="80" t="s">
        <v>154</v>
      </c>
    </row>
    <row r="19" spans="1:3" x14ac:dyDescent="0.6">
      <c r="A19" s="29" t="s">
        <v>46</v>
      </c>
      <c r="B19" s="30" t="s">
        <v>64</v>
      </c>
      <c r="C19" s="80" t="s">
        <v>154</v>
      </c>
    </row>
    <row r="20" spans="1:3" x14ac:dyDescent="0.6">
      <c r="A20" s="29" t="s">
        <v>46</v>
      </c>
      <c r="B20" s="30" t="s">
        <v>65</v>
      </c>
      <c r="C20" s="80" t="s">
        <v>154</v>
      </c>
    </row>
    <row r="21" spans="1:3" x14ac:dyDescent="0.6">
      <c r="A21" s="29" t="s">
        <v>46</v>
      </c>
      <c r="B21" s="30" t="s">
        <v>66</v>
      </c>
      <c r="C21" s="80" t="s">
        <v>154</v>
      </c>
    </row>
    <row r="22" spans="1:3" x14ac:dyDescent="0.6">
      <c r="A22" s="29" t="s">
        <v>46</v>
      </c>
      <c r="B22" s="30" t="s">
        <v>67</v>
      </c>
      <c r="C22" s="80" t="s">
        <v>153</v>
      </c>
    </row>
    <row r="23" spans="1:3" x14ac:dyDescent="0.6">
      <c r="A23" s="29" t="s">
        <v>46</v>
      </c>
      <c r="B23" s="30" t="s">
        <v>68</v>
      </c>
      <c r="C23" s="80" t="s">
        <v>155</v>
      </c>
    </row>
    <row r="24" spans="1:3" x14ac:dyDescent="0.6">
      <c r="A24" s="29" t="s">
        <v>46</v>
      </c>
      <c r="B24" s="30" t="s">
        <v>69</v>
      </c>
      <c r="C24" s="80" t="s">
        <v>153</v>
      </c>
    </row>
    <row r="25" spans="1:3" x14ac:dyDescent="0.6">
      <c r="A25" s="29" t="s">
        <v>46</v>
      </c>
      <c r="B25" s="30" t="s">
        <v>70</v>
      </c>
      <c r="C25" s="80" t="s">
        <v>155</v>
      </c>
    </row>
    <row r="26" spans="1:3" x14ac:dyDescent="0.6">
      <c r="A26" s="29" t="s">
        <v>46</v>
      </c>
      <c r="B26" s="30" t="s">
        <v>71</v>
      </c>
      <c r="C26" s="80" t="s">
        <v>153</v>
      </c>
    </row>
    <row r="27" spans="1:3" x14ac:dyDescent="0.6">
      <c r="A27" s="29" t="s">
        <v>46</v>
      </c>
      <c r="B27" s="30" t="s">
        <v>72</v>
      </c>
      <c r="C27" s="80" t="s">
        <v>154</v>
      </c>
    </row>
    <row r="28" spans="1:3" x14ac:dyDescent="0.6">
      <c r="A28" s="29" t="s">
        <v>46</v>
      </c>
      <c r="B28" s="30" t="s">
        <v>73</v>
      </c>
      <c r="C28" s="80" t="s">
        <v>155</v>
      </c>
    </row>
    <row r="29" spans="1:3" x14ac:dyDescent="0.6">
      <c r="A29" s="29" t="s">
        <v>46</v>
      </c>
      <c r="B29" s="30" t="s">
        <v>74</v>
      </c>
      <c r="C29" s="80" t="s">
        <v>153</v>
      </c>
    </row>
    <row r="30" spans="1:3" x14ac:dyDescent="0.6">
      <c r="A30" s="29" t="s">
        <v>46</v>
      </c>
      <c r="B30" s="30" t="s">
        <v>75</v>
      </c>
      <c r="C30" s="80" t="s">
        <v>153</v>
      </c>
    </row>
    <row r="31" spans="1:3" x14ac:dyDescent="0.6">
      <c r="A31" s="29" t="s">
        <v>76</v>
      </c>
      <c r="B31" s="30" t="s">
        <v>77</v>
      </c>
      <c r="C31" s="80" t="s">
        <v>155</v>
      </c>
    </row>
    <row r="32" spans="1:3" x14ac:dyDescent="0.6">
      <c r="A32" s="29" t="s">
        <v>76</v>
      </c>
      <c r="B32" s="30" t="s">
        <v>78</v>
      </c>
      <c r="C32" s="80" t="s">
        <v>155</v>
      </c>
    </row>
    <row r="33" spans="1:3" x14ac:dyDescent="0.6">
      <c r="A33" s="29" t="s">
        <v>76</v>
      </c>
      <c r="B33" s="30" t="s">
        <v>79</v>
      </c>
      <c r="C33" s="80" t="s">
        <v>155</v>
      </c>
    </row>
    <row r="34" spans="1:3" x14ac:dyDescent="0.6">
      <c r="A34" s="29" t="s">
        <v>76</v>
      </c>
      <c r="B34" s="30" t="s">
        <v>80</v>
      </c>
      <c r="C34" s="80" t="s">
        <v>155</v>
      </c>
    </row>
    <row r="35" spans="1:3" x14ac:dyDescent="0.6">
      <c r="A35" s="29" t="s">
        <v>76</v>
      </c>
      <c r="B35" s="30" t="s">
        <v>81</v>
      </c>
      <c r="C35" s="80" t="s">
        <v>155</v>
      </c>
    </row>
    <row r="36" spans="1:3" x14ac:dyDescent="0.6">
      <c r="A36" s="29" t="s">
        <v>76</v>
      </c>
      <c r="B36" s="30" t="s">
        <v>82</v>
      </c>
      <c r="C36" s="80" t="s">
        <v>155</v>
      </c>
    </row>
    <row r="37" spans="1:3" x14ac:dyDescent="0.6">
      <c r="A37" s="29" t="s">
        <v>76</v>
      </c>
      <c r="B37" s="30" t="s">
        <v>83</v>
      </c>
      <c r="C37" s="80" t="s">
        <v>155</v>
      </c>
    </row>
    <row r="38" spans="1:3" x14ac:dyDescent="0.6">
      <c r="A38" s="29" t="s">
        <v>76</v>
      </c>
      <c r="B38" s="30" t="s">
        <v>84</v>
      </c>
      <c r="C38" s="80" t="s">
        <v>155</v>
      </c>
    </row>
    <row r="39" spans="1:3" x14ac:dyDescent="0.6">
      <c r="A39" s="29" t="s">
        <v>76</v>
      </c>
      <c r="B39" s="30" t="s">
        <v>85</v>
      </c>
      <c r="C39" s="80" t="s">
        <v>155</v>
      </c>
    </row>
    <row r="40" spans="1:3" x14ac:dyDescent="0.6">
      <c r="A40" s="29" t="s">
        <v>76</v>
      </c>
      <c r="B40" s="30" t="s">
        <v>86</v>
      </c>
      <c r="C40" s="80" t="s">
        <v>155</v>
      </c>
    </row>
    <row r="41" spans="1:3" x14ac:dyDescent="0.6">
      <c r="A41" s="29" t="s">
        <v>76</v>
      </c>
      <c r="B41" s="30" t="s">
        <v>87</v>
      </c>
      <c r="C41" s="80" t="s">
        <v>155</v>
      </c>
    </row>
    <row r="42" spans="1:3" x14ac:dyDescent="0.6">
      <c r="A42" s="29" t="s">
        <v>76</v>
      </c>
      <c r="B42" s="30" t="s">
        <v>88</v>
      </c>
      <c r="C42" s="80" t="s">
        <v>155</v>
      </c>
    </row>
    <row r="43" spans="1:3" x14ac:dyDescent="0.6">
      <c r="A43" s="29" t="s">
        <v>76</v>
      </c>
      <c r="B43" s="30" t="s">
        <v>89</v>
      </c>
      <c r="C43" s="80" t="s">
        <v>153</v>
      </c>
    </row>
    <row r="44" spans="1:3" x14ac:dyDescent="0.6">
      <c r="A44" s="29" t="s">
        <v>90</v>
      </c>
      <c r="B44" s="30" t="s">
        <v>91</v>
      </c>
      <c r="C44" s="80" t="s">
        <v>154</v>
      </c>
    </row>
    <row r="45" spans="1:3" x14ac:dyDescent="0.6">
      <c r="A45" s="29" t="s">
        <v>90</v>
      </c>
      <c r="B45" s="30" t="s">
        <v>92</v>
      </c>
      <c r="C45" s="80" t="s">
        <v>154</v>
      </c>
    </row>
    <row r="46" spans="1:3" x14ac:dyDescent="0.6">
      <c r="A46" s="29" t="s">
        <v>90</v>
      </c>
      <c r="B46" s="30" t="s">
        <v>93</v>
      </c>
      <c r="C46" s="80" t="s">
        <v>154</v>
      </c>
    </row>
    <row r="47" spans="1:3" x14ac:dyDescent="0.6">
      <c r="A47" s="29" t="s">
        <v>90</v>
      </c>
      <c r="B47" s="30" t="s">
        <v>94</v>
      </c>
      <c r="C47" s="80" t="s">
        <v>154</v>
      </c>
    </row>
    <row r="48" spans="1:3" x14ac:dyDescent="0.6">
      <c r="A48" s="29" t="s">
        <v>90</v>
      </c>
      <c r="B48" s="30" t="s">
        <v>95</v>
      </c>
      <c r="C48" s="80" t="s">
        <v>154</v>
      </c>
    </row>
    <row r="49" spans="1:3" x14ac:dyDescent="0.6">
      <c r="A49" s="29" t="s">
        <v>90</v>
      </c>
      <c r="B49" s="30" t="s">
        <v>96</v>
      </c>
      <c r="C49" s="80" t="s">
        <v>154</v>
      </c>
    </row>
    <row r="50" spans="1:3" x14ac:dyDescent="0.6">
      <c r="A50" s="29" t="s">
        <v>90</v>
      </c>
      <c r="B50" s="30" t="s">
        <v>97</v>
      </c>
      <c r="C50" s="80" t="s">
        <v>154</v>
      </c>
    </row>
    <row r="51" spans="1:3" x14ac:dyDescent="0.6">
      <c r="A51" s="29" t="s">
        <v>98</v>
      </c>
      <c r="B51" s="30" t="s">
        <v>99</v>
      </c>
      <c r="C51" s="80" t="s">
        <v>155</v>
      </c>
    </row>
    <row r="52" spans="1:3" x14ac:dyDescent="0.6">
      <c r="A52" s="29" t="s">
        <v>98</v>
      </c>
      <c r="B52" s="30" t="s">
        <v>100</v>
      </c>
      <c r="C52" s="80" t="s">
        <v>155</v>
      </c>
    </row>
    <row r="53" spans="1:3" x14ac:dyDescent="0.6">
      <c r="A53" s="29" t="s">
        <v>98</v>
      </c>
      <c r="B53" s="30" t="s">
        <v>101</v>
      </c>
      <c r="C53" s="80" t="s">
        <v>153</v>
      </c>
    </row>
    <row r="54" spans="1:3" x14ac:dyDescent="0.6">
      <c r="A54" s="29" t="s">
        <v>98</v>
      </c>
      <c r="B54" s="30" t="s">
        <v>102</v>
      </c>
      <c r="C54" s="80" t="s">
        <v>155</v>
      </c>
    </row>
    <row r="55" spans="1:3" x14ac:dyDescent="0.6">
      <c r="A55" s="29" t="s">
        <v>103</v>
      </c>
      <c r="B55" s="30" t="s">
        <v>104</v>
      </c>
      <c r="C55" s="80" t="s">
        <v>155</v>
      </c>
    </row>
    <row r="56" spans="1:3" x14ac:dyDescent="0.6">
      <c r="A56" s="29" t="s">
        <v>103</v>
      </c>
      <c r="B56" s="30" t="s">
        <v>105</v>
      </c>
      <c r="C56" s="80" t="s">
        <v>153</v>
      </c>
    </row>
    <row r="57" spans="1:3" x14ac:dyDescent="0.6">
      <c r="A57" s="29" t="s">
        <v>103</v>
      </c>
      <c r="B57" s="30" t="s">
        <v>106</v>
      </c>
      <c r="C57" s="80" t="s">
        <v>155</v>
      </c>
    </row>
    <row r="58" spans="1:3" x14ac:dyDescent="0.6">
      <c r="A58" s="29" t="s">
        <v>103</v>
      </c>
      <c r="B58" s="30" t="s">
        <v>107</v>
      </c>
      <c r="C58" s="80" t="s">
        <v>155</v>
      </c>
    </row>
    <row r="59" spans="1:3" x14ac:dyDescent="0.6">
      <c r="A59" s="29" t="s">
        <v>103</v>
      </c>
      <c r="B59" s="30" t="s">
        <v>108</v>
      </c>
      <c r="C59" s="80" t="s">
        <v>153</v>
      </c>
    </row>
    <row r="60" spans="1:3" x14ac:dyDescent="0.6">
      <c r="A60" s="29" t="s">
        <v>103</v>
      </c>
      <c r="B60" s="30" t="s">
        <v>109</v>
      </c>
      <c r="C60" s="80" t="s">
        <v>153</v>
      </c>
    </row>
    <row r="61" spans="1:3" x14ac:dyDescent="0.6">
      <c r="A61" s="29" t="s">
        <v>103</v>
      </c>
      <c r="B61" s="30" t="s">
        <v>110</v>
      </c>
      <c r="C61" s="80" t="s">
        <v>153</v>
      </c>
    </row>
    <row r="62" spans="1:3" x14ac:dyDescent="0.6">
      <c r="A62" s="29" t="s">
        <v>103</v>
      </c>
      <c r="B62" s="30" t="s">
        <v>111</v>
      </c>
      <c r="C62" s="80" t="s">
        <v>154</v>
      </c>
    </row>
    <row r="63" spans="1:3" x14ac:dyDescent="0.6">
      <c r="A63" s="29" t="s">
        <v>103</v>
      </c>
      <c r="B63" s="30" t="s">
        <v>112</v>
      </c>
      <c r="C63" s="80" t="s">
        <v>154</v>
      </c>
    </row>
    <row r="64" spans="1:3" x14ac:dyDescent="0.6">
      <c r="A64" s="29" t="s">
        <v>103</v>
      </c>
      <c r="B64" s="30" t="s">
        <v>113</v>
      </c>
      <c r="C64" s="80" t="s">
        <v>154</v>
      </c>
    </row>
    <row r="65" spans="1:3" x14ac:dyDescent="0.6">
      <c r="A65" s="29" t="s">
        <v>103</v>
      </c>
      <c r="B65" s="30" t="s">
        <v>114</v>
      </c>
      <c r="C65" s="80" t="s">
        <v>155</v>
      </c>
    </row>
    <row r="66" spans="1:3" x14ac:dyDescent="0.6">
      <c r="A66" s="29" t="s">
        <v>115</v>
      </c>
      <c r="B66" s="30" t="s">
        <v>116</v>
      </c>
      <c r="C66" s="80"/>
    </row>
    <row r="67" spans="1:3" x14ac:dyDescent="0.6">
      <c r="A67" s="40" t="s">
        <v>115</v>
      </c>
      <c r="B67" s="41" t="s">
        <v>118</v>
      </c>
      <c r="C67" s="81"/>
    </row>
    <row r="68" spans="1:3" ht="17.25" thickBot="1" x14ac:dyDescent="0.65">
      <c r="A68" s="45" t="s">
        <v>119</v>
      </c>
      <c r="B68" s="30" t="s">
        <v>120</v>
      </c>
      <c r="C68" s="82"/>
    </row>
    <row r="69" spans="1:3" ht="17.25" thickBot="1" x14ac:dyDescent="0.65">
      <c r="A69" s="45" t="s">
        <v>119</v>
      </c>
      <c r="B69" s="30" t="s">
        <v>121</v>
      </c>
      <c r="C69" s="83"/>
    </row>
    <row r="70" spans="1:3" ht="17.25" thickBot="1" x14ac:dyDescent="0.65">
      <c r="A70" s="52" t="s">
        <v>119</v>
      </c>
      <c r="B70" s="53" t="s">
        <v>122</v>
      </c>
      <c r="C70" s="84"/>
    </row>
    <row r="71" spans="1:3" ht="17.25" thickTop="1" x14ac:dyDescent="0.6"/>
  </sheetData>
  <phoneticPr fontId="1" type="noConversion"/>
  <conditionalFormatting sqref="A10 A11:B11 B12 A12:A30 B23:B25 B27:B30 A31:B32 B33 A33:A35 B35 A36:B48 B49 A49:A50 A52:B65">
    <cfRule type="expression" dxfId="9" priority="4">
      <formula>A10=A9</formula>
    </cfRule>
  </conditionalFormatting>
  <conditionalFormatting sqref="A65:A70">
    <cfRule type="expression" dxfId="8" priority="3">
      <formula>A65=A64</formula>
    </cfRule>
  </conditionalFormatting>
  <conditionalFormatting sqref="A3:B9">
    <cfRule type="expression" dxfId="7" priority="2">
      <formula>A3=A2</formula>
    </cfRule>
  </conditionalFormatting>
  <conditionalFormatting sqref="B10">
    <cfRule type="expression" dxfId="6" priority="5">
      <formula>B10=#REF!</formula>
    </cfRule>
  </conditionalFormatting>
  <conditionalFormatting sqref="B13:B16 B18:B19 B21 A51:B51">
    <cfRule type="expression" dxfId="5" priority="7">
      <formula>A13=A10</formula>
    </cfRule>
  </conditionalFormatting>
  <conditionalFormatting sqref="B17 B20 B22">
    <cfRule type="expression" dxfId="4" priority="8">
      <formula>B17=B13</formula>
    </cfRule>
  </conditionalFormatting>
  <conditionalFormatting sqref="B26 B34 B50">
    <cfRule type="expression" dxfId="3" priority="6">
      <formula>B26=B24</formula>
    </cfRule>
  </conditionalFormatting>
  <conditionalFormatting sqref="B66:B70">
    <cfRule type="expression" dxfId="2" priority="1">
      <formula>B66=B65</formula>
    </cfRule>
  </conditionalFormatting>
  <conditionalFormatting sqref="E3:E5">
    <cfRule type="expression" dxfId="1" priority="9">
      <formula>E3=E2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1B833-8F5F-463B-A0BD-8243AC0C0FC2}">
  <dimension ref="A1:P22"/>
  <sheetViews>
    <sheetView zoomScale="85" zoomScaleNormal="85" workbookViewId="0">
      <selection activeCell="M26" sqref="M26"/>
    </sheetView>
  </sheetViews>
  <sheetFormatPr defaultRowHeight="16.899999999999999" x14ac:dyDescent="0.6"/>
  <cols>
    <col min="1" max="1" width="8.6875" bestFit="1" customWidth="1"/>
    <col min="2" max="3" width="10" bestFit="1" customWidth="1"/>
  </cols>
  <sheetData>
    <row r="1" spans="1:16" x14ac:dyDescent="0.6">
      <c r="A1" s="2" t="s">
        <v>17</v>
      </c>
      <c r="B1" s="2" t="s">
        <v>21</v>
      </c>
      <c r="C1" s="2" t="s">
        <v>22</v>
      </c>
    </row>
    <row r="2" spans="1:16" x14ac:dyDescent="0.6">
      <c r="A2" s="3" t="s">
        <v>18</v>
      </c>
      <c r="B2" s="3">
        <v>0</v>
      </c>
      <c r="C2" s="3">
        <v>5</v>
      </c>
    </row>
    <row r="3" spans="1:16" x14ac:dyDescent="0.6">
      <c r="A3" s="3" t="s">
        <v>19</v>
      </c>
      <c r="B3" s="3">
        <v>5</v>
      </c>
      <c r="C3" s="3">
        <v>50</v>
      </c>
    </row>
    <row r="4" spans="1:16" x14ac:dyDescent="0.6">
      <c r="A4" s="3" t="s">
        <v>20</v>
      </c>
      <c r="B4" s="3">
        <v>50</v>
      </c>
      <c r="C4" s="3"/>
    </row>
    <row r="6" spans="1:16" x14ac:dyDescent="0.6">
      <c r="A6" s="2" t="s">
        <v>23</v>
      </c>
      <c r="B6" s="4" t="s">
        <v>24</v>
      </c>
      <c r="C6" s="4"/>
      <c r="D6" s="4"/>
      <c r="E6" s="4" t="s">
        <v>25</v>
      </c>
      <c r="F6" s="4"/>
      <c r="G6" s="4"/>
      <c r="H6" s="4" t="s">
        <v>26</v>
      </c>
      <c r="I6" s="4"/>
      <c r="J6" s="4"/>
      <c r="K6" s="4" t="s">
        <v>27</v>
      </c>
      <c r="L6" s="4"/>
      <c r="M6" s="4"/>
      <c r="N6" s="4" t="s">
        <v>28</v>
      </c>
      <c r="O6" s="4"/>
      <c r="P6" s="4"/>
    </row>
    <row r="7" spans="1:16" x14ac:dyDescent="0.6">
      <c r="A7" s="2" t="s">
        <v>17</v>
      </c>
      <c r="B7" s="2" t="s">
        <v>18</v>
      </c>
      <c r="C7" s="2" t="s">
        <v>19</v>
      </c>
      <c r="D7" s="2" t="s">
        <v>20</v>
      </c>
      <c r="E7" s="2" t="s">
        <v>18</v>
      </c>
      <c r="F7" s="2" t="s">
        <v>19</v>
      </c>
      <c r="G7" s="2" t="s">
        <v>20</v>
      </c>
      <c r="H7" s="2" t="s">
        <v>18</v>
      </c>
      <c r="I7" s="2" t="s">
        <v>19</v>
      </c>
      <c r="J7" s="2" t="s">
        <v>20</v>
      </c>
      <c r="K7" s="2" t="s">
        <v>18</v>
      </c>
      <c r="L7" s="2" t="s">
        <v>19</v>
      </c>
      <c r="M7" s="2" t="s">
        <v>20</v>
      </c>
      <c r="N7" s="2" t="s">
        <v>18</v>
      </c>
      <c r="O7" s="2" t="s">
        <v>19</v>
      </c>
      <c r="P7" s="2" t="s">
        <v>20</v>
      </c>
    </row>
    <row r="8" spans="1:16" x14ac:dyDescent="0.6">
      <c r="A8" s="2" t="s">
        <v>29</v>
      </c>
      <c r="B8" s="5">
        <v>1</v>
      </c>
      <c r="C8" s="5">
        <v>2</v>
      </c>
      <c r="D8" s="5">
        <v>3</v>
      </c>
      <c r="E8" s="5">
        <v>1</v>
      </c>
      <c r="F8" s="5">
        <v>2</v>
      </c>
      <c r="G8" s="5">
        <v>3</v>
      </c>
      <c r="H8" s="5">
        <v>2</v>
      </c>
      <c r="I8" s="5">
        <v>2</v>
      </c>
      <c r="J8" s="5">
        <v>3</v>
      </c>
      <c r="K8" s="5">
        <v>1</v>
      </c>
      <c r="L8" s="5">
        <v>2</v>
      </c>
      <c r="M8" s="5">
        <v>3</v>
      </c>
      <c r="N8" s="5">
        <v>1</v>
      </c>
      <c r="O8" s="5">
        <v>2</v>
      </c>
      <c r="P8" s="5">
        <v>3</v>
      </c>
    </row>
    <row r="9" spans="1:16" x14ac:dyDescent="0.6">
      <c r="A9" s="2" t="s">
        <v>30</v>
      </c>
      <c r="B9" s="5">
        <v>1</v>
      </c>
      <c r="C9" s="5">
        <v>2</v>
      </c>
      <c r="D9" s="5">
        <v>3</v>
      </c>
      <c r="E9" s="5">
        <v>1</v>
      </c>
      <c r="F9" s="5">
        <v>2</v>
      </c>
      <c r="G9" s="5">
        <v>3</v>
      </c>
      <c r="H9" s="5">
        <v>2</v>
      </c>
      <c r="I9" s="5">
        <v>2</v>
      </c>
      <c r="J9" s="5">
        <v>3</v>
      </c>
      <c r="K9" s="5">
        <v>1</v>
      </c>
      <c r="L9" s="5">
        <v>2</v>
      </c>
      <c r="M9" s="5">
        <v>3</v>
      </c>
      <c r="N9" s="5">
        <v>1</v>
      </c>
      <c r="O9" s="5">
        <v>2</v>
      </c>
      <c r="P9" s="5">
        <v>3</v>
      </c>
    </row>
    <row r="10" spans="1:16" x14ac:dyDescent="0.6">
      <c r="A10" s="2" t="s">
        <v>31</v>
      </c>
      <c r="B10" s="5">
        <v>1</v>
      </c>
      <c r="C10" s="5">
        <v>2</v>
      </c>
      <c r="D10" s="5">
        <v>3</v>
      </c>
      <c r="E10" s="5">
        <v>1</v>
      </c>
      <c r="F10" s="5">
        <v>2</v>
      </c>
      <c r="G10" s="5">
        <v>3</v>
      </c>
      <c r="H10" s="5">
        <v>2</v>
      </c>
      <c r="I10" s="5">
        <v>2</v>
      </c>
      <c r="J10" s="5">
        <v>3</v>
      </c>
      <c r="K10" s="5">
        <v>1</v>
      </c>
      <c r="L10" s="5">
        <v>2</v>
      </c>
      <c r="M10" s="5">
        <v>3</v>
      </c>
      <c r="N10" s="5">
        <v>1</v>
      </c>
      <c r="O10" s="5">
        <v>2</v>
      </c>
      <c r="P10" s="5">
        <v>3</v>
      </c>
    </row>
    <row r="12" spans="1:16" x14ac:dyDescent="0.6">
      <c r="A12" s="2" t="s">
        <v>23</v>
      </c>
      <c r="B12" s="4" t="s">
        <v>24</v>
      </c>
      <c r="C12" s="4"/>
      <c r="D12" s="4"/>
      <c r="E12" s="4" t="s">
        <v>25</v>
      </c>
      <c r="F12" s="4"/>
      <c r="G12" s="4"/>
      <c r="H12" s="4" t="s">
        <v>26</v>
      </c>
      <c r="I12" s="4"/>
      <c r="J12" s="4"/>
      <c r="K12" s="4" t="s">
        <v>27</v>
      </c>
      <c r="L12" s="4"/>
      <c r="M12" s="4"/>
    </row>
    <row r="13" spans="1:16" x14ac:dyDescent="0.6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18</v>
      </c>
      <c r="F13" s="2" t="s">
        <v>19</v>
      </c>
      <c r="G13" s="2" t="s">
        <v>20</v>
      </c>
      <c r="H13" s="2" t="s">
        <v>18</v>
      </c>
      <c r="I13" s="2" t="s">
        <v>19</v>
      </c>
      <c r="J13" s="2" t="s">
        <v>20</v>
      </c>
      <c r="K13" s="2" t="s">
        <v>18</v>
      </c>
      <c r="L13" s="2" t="s">
        <v>19</v>
      </c>
      <c r="M13" s="2" t="s">
        <v>20</v>
      </c>
    </row>
    <row r="14" spans="1:16" x14ac:dyDescent="0.6">
      <c r="A14" s="2" t="s">
        <v>32</v>
      </c>
      <c r="B14" s="5">
        <v>1</v>
      </c>
      <c r="C14" s="5">
        <v>1</v>
      </c>
      <c r="D14" s="5">
        <v>2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2</v>
      </c>
      <c r="K14" s="5">
        <v>1</v>
      </c>
      <c r="L14" s="5">
        <v>1</v>
      </c>
      <c r="M14" s="5">
        <v>2</v>
      </c>
    </row>
    <row r="15" spans="1:16" x14ac:dyDescent="0.6">
      <c r="A15" s="2" t="s">
        <v>33</v>
      </c>
      <c r="B15" s="5">
        <v>1</v>
      </c>
      <c r="C15" s="5">
        <v>1</v>
      </c>
      <c r="D15" s="5">
        <v>2</v>
      </c>
      <c r="E15" s="5">
        <v>1</v>
      </c>
      <c r="F15" s="5">
        <v>1</v>
      </c>
      <c r="G15" s="5">
        <v>2</v>
      </c>
      <c r="H15" s="5">
        <v>2</v>
      </c>
      <c r="I15" s="5">
        <v>2</v>
      </c>
      <c r="J15" s="5">
        <v>2</v>
      </c>
      <c r="K15" s="5">
        <v>1</v>
      </c>
      <c r="L15" s="5">
        <v>1</v>
      </c>
      <c r="M15" s="5">
        <v>2</v>
      </c>
    </row>
    <row r="16" spans="1:16" x14ac:dyDescent="0.6">
      <c r="A16" s="2" t="s">
        <v>34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2</v>
      </c>
      <c r="I16" s="5">
        <v>2</v>
      </c>
      <c r="J16" s="5">
        <v>2</v>
      </c>
      <c r="K16" s="5">
        <v>1</v>
      </c>
      <c r="L16" s="5">
        <v>1</v>
      </c>
      <c r="M16" s="5">
        <v>1</v>
      </c>
    </row>
    <row r="17" spans="1:13" x14ac:dyDescent="0.6">
      <c r="A17" s="2" t="s">
        <v>35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2</v>
      </c>
      <c r="I17" s="5">
        <v>2</v>
      </c>
      <c r="J17" s="5">
        <v>2</v>
      </c>
      <c r="K17" s="5">
        <v>1</v>
      </c>
      <c r="L17" s="5">
        <v>1</v>
      </c>
      <c r="M17" s="5">
        <v>1</v>
      </c>
    </row>
    <row r="19" spans="1:13" x14ac:dyDescent="0.6">
      <c r="A19" s="2" t="s">
        <v>23</v>
      </c>
      <c r="B19" s="4" t="s">
        <v>24</v>
      </c>
      <c r="C19" s="4"/>
      <c r="D19" s="4"/>
      <c r="E19" s="4" t="s">
        <v>36</v>
      </c>
      <c r="F19" s="4"/>
      <c r="G19" s="4"/>
      <c r="H19" s="4" t="s">
        <v>37</v>
      </c>
      <c r="I19" s="4"/>
      <c r="J19" s="4"/>
    </row>
    <row r="20" spans="1:13" x14ac:dyDescent="0.6">
      <c r="A20" s="2" t="s">
        <v>17</v>
      </c>
      <c r="B20" s="2" t="s">
        <v>18</v>
      </c>
      <c r="C20" s="2" t="s">
        <v>19</v>
      </c>
      <c r="D20" s="2" t="s">
        <v>20</v>
      </c>
      <c r="E20" s="2" t="s">
        <v>18</v>
      </c>
      <c r="F20" s="2" t="s">
        <v>19</v>
      </c>
      <c r="G20" s="2" t="s">
        <v>20</v>
      </c>
      <c r="H20" s="2" t="s">
        <v>18</v>
      </c>
      <c r="I20" s="2" t="s">
        <v>19</v>
      </c>
      <c r="J20" s="2" t="s">
        <v>20</v>
      </c>
    </row>
    <row r="21" spans="1:13" x14ac:dyDescent="0.6">
      <c r="A21" s="2" t="s">
        <v>38</v>
      </c>
      <c r="B21" s="5">
        <v>1</v>
      </c>
      <c r="C21" s="5">
        <v>1</v>
      </c>
      <c r="D21" s="5">
        <v>1</v>
      </c>
      <c r="E21" s="6">
        <v>2</v>
      </c>
      <c r="F21" s="6">
        <v>2</v>
      </c>
      <c r="G21" s="6">
        <v>2</v>
      </c>
      <c r="H21" s="6">
        <v>2</v>
      </c>
      <c r="I21" s="6">
        <v>2</v>
      </c>
      <c r="J21" s="6">
        <v>2</v>
      </c>
    </row>
    <row r="22" spans="1:13" x14ac:dyDescent="0.6">
      <c r="A22" s="2" t="s">
        <v>39</v>
      </c>
      <c r="B22" s="5">
        <v>1</v>
      </c>
      <c r="C22" s="5">
        <v>1</v>
      </c>
      <c r="D22" s="5">
        <v>1</v>
      </c>
      <c r="E22" s="6">
        <v>2</v>
      </c>
      <c r="F22" s="6">
        <v>2</v>
      </c>
      <c r="G22" s="6">
        <v>2</v>
      </c>
      <c r="H22" s="6">
        <v>3</v>
      </c>
      <c r="I22" s="6">
        <v>3</v>
      </c>
      <c r="J22" s="6">
        <v>3</v>
      </c>
    </row>
  </sheetData>
  <phoneticPr fontId="1" type="noConversion"/>
  <conditionalFormatting sqref="A2:C4">
    <cfRule type="expression" dxfId="0" priority="1">
      <formula>A2=A1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배출계수_T1</vt:lpstr>
      <vt:lpstr>배출계수_T2_17</vt:lpstr>
      <vt:lpstr>배출계수_T2_22</vt:lpstr>
      <vt:lpstr>열배출계수_한국지역난방공사</vt:lpstr>
      <vt:lpstr>산화계수</vt:lpstr>
      <vt:lpstr>관리기준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jungah lee</dc:creator>
  <cp:lastModifiedBy>jungah lee</cp:lastModifiedBy>
  <dcterms:created xsi:type="dcterms:W3CDTF">2025-03-23T06:12:58Z</dcterms:created>
  <dcterms:modified xsi:type="dcterms:W3CDTF">2025-03-23T15:02:32Z</dcterms:modified>
</cp:coreProperties>
</file>