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13_ncr:1_{9C32103A-01AA-A34D-B0B1-9C47986BD5AA}" xr6:coauthVersionLast="47" xr6:coauthVersionMax="47" xr10:uidLastSave="{00000000-0000-0000-0000-000000000000}"/>
  <bookViews>
    <workbookView xWindow="9880" yWindow="600" windowWidth="27640" windowHeight="16540" xr2:uid="{0D16C88D-7D05-434C-AD7B-AFC4B3B713C4}"/>
  </bookViews>
  <sheets>
    <sheet name="Sheet1" sheetId="1" r:id="rId1"/>
  </sheets>
  <externalReferences>
    <externalReference r:id="rId2"/>
  </externalReferences>
  <definedNames>
    <definedName name="Clients">Sheet1!$C$86:$D$95</definedName>
    <definedName name="Doctors">Sheet1!$B$86:$B$95</definedName>
    <definedName name="Reps">Sheet1!$C$100:$E$100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9" i="1" l="1"/>
  <c r="E138" i="1"/>
  <c r="E137" i="1"/>
  <c r="E136" i="1"/>
  <c r="E135" i="1"/>
  <c r="E134" i="1"/>
  <c r="E133" i="1"/>
  <c r="E132" i="1"/>
  <c r="E131" i="1"/>
  <c r="E130" i="1"/>
  <c r="E129" i="1"/>
  <c r="E128" i="1"/>
  <c r="H114" i="1" a="1"/>
  <c r="H116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G86" i="1" a="1"/>
  <c r="G86" i="1" s="1"/>
  <c r="N73" i="1" a="1"/>
  <c r="N73" i="1" s="1"/>
  <c r="G73" i="1" a="1"/>
  <c r="G73" i="1" s="1"/>
  <c r="N72" i="1" a="1"/>
  <c r="N72" i="1" s="1"/>
  <c r="G72" i="1" a="1"/>
  <c r="G72" i="1" s="1"/>
  <c r="N71" i="1" a="1"/>
  <c r="N71" i="1" s="1"/>
  <c r="G71" i="1" a="1"/>
  <c r="G71" i="1" s="1"/>
  <c r="N70" i="1" a="1"/>
  <c r="N70" i="1" s="1"/>
  <c r="G70" i="1" a="1"/>
  <c r="G70" i="1" s="1"/>
  <c r="F57" i="1"/>
  <c r="R54" i="1"/>
  <c r="R54" i="1" a="1"/>
  <c r="L54" i="1"/>
  <c r="L54" i="1" a="1"/>
  <c r="F54" i="1"/>
  <c r="H38" i="1"/>
  <c r="D32" i="1"/>
  <c r="D31" i="1"/>
  <c r="D30" i="1"/>
  <c r="D29" i="1"/>
  <c r="D28" i="1"/>
  <c r="D27" i="1"/>
  <c r="D26" i="1"/>
  <c r="D25" i="1"/>
  <c r="D24" i="1"/>
  <c r="D23" i="1"/>
  <c r="D22" i="1"/>
  <c r="D21" i="1"/>
  <c r="Y19" i="1"/>
  <c r="Y19" i="1" a="1"/>
  <c r="N11" i="1"/>
  <c r="N10" i="1"/>
  <c r="N9" i="1"/>
  <c r="N8" i="1"/>
  <c r="N7" i="1"/>
  <c r="N6" i="1"/>
  <c r="N5" i="1"/>
  <c r="N4" i="1"/>
  <c r="X3" i="1" a="1"/>
  <c r="X3" i="1" s="1"/>
  <c r="N3" i="1"/>
  <c r="F3" i="1"/>
  <c r="Y3" i="1" l="1"/>
  <c r="H114" i="1"/>
  <c r="H115" i="1"/>
</calcChain>
</file>

<file path=xl/sharedStrings.xml><?xml version="1.0" encoding="utf-8"?>
<sst xmlns="http://schemas.openxmlformats.org/spreadsheetml/2006/main" count="303" uniqueCount="111">
  <si>
    <t>Invoice #</t>
  </si>
  <si>
    <t>Amount</t>
  </si>
  <si>
    <t>Student</t>
  </si>
  <si>
    <t>Marks</t>
  </si>
  <si>
    <t>Grade</t>
  </si>
  <si>
    <t>Customer</t>
  </si>
  <si>
    <t>Sales Date</t>
  </si>
  <si>
    <t>Emily</t>
  </si>
  <si>
    <t>E</t>
  </si>
  <si>
    <t>Penelope</t>
  </si>
  <si>
    <t>Theodore</t>
  </si>
  <si>
    <t>D</t>
  </si>
  <si>
    <t>Luna</t>
  </si>
  <si>
    <t>C</t>
  </si>
  <si>
    <t>B</t>
  </si>
  <si>
    <t>Austin</t>
  </si>
  <si>
    <t>A</t>
  </si>
  <si>
    <t>Joshua</t>
  </si>
  <si>
    <t>Ruby</t>
  </si>
  <si>
    <t>Luke</t>
  </si>
  <si>
    <t>Gupta</t>
  </si>
  <si>
    <t>Easton</t>
  </si>
  <si>
    <t>Barnes</t>
  </si>
  <si>
    <t>Martin</t>
  </si>
  <si>
    <t>Carl Jackson</t>
  </si>
  <si>
    <t>Sales</t>
  </si>
  <si>
    <t>Discount</t>
  </si>
  <si>
    <t>From</t>
  </si>
  <si>
    <t>To</t>
  </si>
  <si>
    <t>Barry French</t>
  </si>
  <si>
    <t>Clay Rozendal</t>
  </si>
  <si>
    <t>Carlos Soltero</t>
  </si>
  <si>
    <t>Neola Schneider</t>
  </si>
  <si>
    <t>Carlos Daly</t>
  </si>
  <si>
    <t>Eastern</t>
  </si>
  <si>
    <t>Western</t>
  </si>
  <si>
    <t>Southern</t>
  </si>
  <si>
    <t>Region</t>
  </si>
  <si>
    <t>Case-Sensitive</t>
  </si>
  <si>
    <t>Invoice # Contains</t>
  </si>
  <si>
    <t>Product</t>
  </si>
  <si>
    <t>111-BN-018</t>
  </si>
  <si>
    <t>P</t>
  </si>
  <si>
    <t>111-PN-018</t>
  </si>
  <si>
    <t>p</t>
  </si>
  <si>
    <t>Books</t>
  </si>
  <si>
    <t>Furniture</t>
  </si>
  <si>
    <t>111-CP-003</t>
  </si>
  <si>
    <t>FURNITURE</t>
  </si>
  <si>
    <t>224-Bp-002</t>
  </si>
  <si>
    <t>Invoice 5th character P</t>
  </si>
  <si>
    <t>Tech</t>
  </si>
  <si>
    <t>224-FA-011</t>
  </si>
  <si>
    <t>224-MO-204</t>
  </si>
  <si>
    <t>224-VV-004</t>
  </si>
  <si>
    <t>220-PU-009</t>
  </si>
  <si>
    <t>220-SA-001</t>
  </si>
  <si>
    <t>221-UP-011</t>
  </si>
  <si>
    <t>222-AG-001</t>
  </si>
  <si>
    <t>222-FE-002</t>
  </si>
  <si>
    <t>222-PK-002</t>
  </si>
  <si>
    <t>Amt</t>
  </si>
  <si>
    <t>TOP</t>
  </si>
  <si>
    <t>Neola Seider</t>
  </si>
  <si>
    <t xml:space="preserve">Appointment </t>
  </si>
  <si>
    <t>Doctors</t>
  </si>
  <si>
    <t xml:space="preserve">Morning </t>
  </si>
  <si>
    <t>Afternoon</t>
  </si>
  <si>
    <t>Patient</t>
  </si>
  <si>
    <t>Doctor &amp; Session</t>
  </si>
  <si>
    <t>Dr Aiden</t>
  </si>
  <si>
    <t>Barry Fren</t>
  </si>
  <si>
    <t>Jim Radf</t>
  </si>
  <si>
    <t>Jack Dan</t>
  </si>
  <si>
    <t>Dr Adrian</t>
  </si>
  <si>
    <t>Jack Roze</t>
  </si>
  <si>
    <t>Carl Ludw</t>
  </si>
  <si>
    <t>Dr Amani</t>
  </si>
  <si>
    <t>Carlos Sol</t>
  </si>
  <si>
    <t>Jackline M</t>
  </si>
  <si>
    <t>Dr Abby</t>
  </si>
  <si>
    <t>Jack Davis</t>
  </si>
  <si>
    <t>Annie Cyp</t>
  </si>
  <si>
    <t>Dr Alan</t>
  </si>
  <si>
    <t>Ralph Knight</t>
  </si>
  <si>
    <t>Grant Car</t>
  </si>
  <si>
    <t>Dr Andy</t>
  </si>
  <si>
    <t>Dorothy Bad</t>
  </si>
  <si>
    <t>Alan Bar</t>
  </si>
  <si>
    <t>Dr J.T</t>
  </si>
  <si>
    <t>Joy Bell</t>
  </si>
  <si>
    <t>Dr Ann</t>
  </si>
  <si>
    <t>Julia West</t>
  </si>
  <si>
    <t>Dr John</t>
  </si>
  <si>
    <t>Claudia Min</t>
  </si>
  <si>
    <t>Eugene Bar</t>
  </si>
  <si>
    <t>Dr Nick</t>
  </si>
  <si>
    <t>Allen Rosen</t>
  </si>
  <si>
    <t>Edward H</t>
  </si>
  <si>
    <t>Lowest</t>
  </si>
  <si>
    <t>Item</t>
  </si>
  <si>
    <t>Quote</t>
  </si>
  <si>
    <t>Chairs</t>
  </si>
  <si>
    <t>Laptops</t>
  </si>
  <si>
    <t>Cabinets</t>
  </si>
  <si>
    <t>Desktops</t>
  </si>
  <si>
    <t>Pens</t>
  </si>
  <si>
    <t>CCTV</t>
  </si>
  <si>
    <t>Printers</t>
  </si>
  <si>
    <t>Coast</t>
  </si>
  <si>
    <t>Nothern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</si>
</sst>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h:mm\ AM/PM;@"/>
    <numFmt numFmtId="166" formatCode="[$-409]m/d/yy\ h:mm\ AM/PM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Verdana"/>
      <family val="2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Protection="0">
      <alignment vertical="center"/>
    </xf>
    <xf numFmtId="0" fontId="3" fillId="0" borderId="1" applyNumberFormat="0" applyProtection="0">
      <alignment vertical="center"/>
    </xf>
  </cellStyleXfs>
  <cellXfs count="68">
    <xf numFmtId="0" fontId="0" fillId="0" borderId="0" xfId="0"/>
    <xf numFmtId="0" fontId="2" fillId="2" borderId="2" xfId="3" applyBorder="1">
      <alignment vertical="center"/>
    </xf>
    <xf numFmtId="0" fontId="2" fillId="2" borderId="3" xfId="3" applyBorder="1">
      <alignment vertical="center"/>
    </xf>
    <xf numFmtId="0" fontId="2" fillId="2" borderId="4" xfId="3" applyBorder="1">
      <alignment vertical="center"/>
    </xf>
    <xf numFmtId="0" fontId="2" fillId="2" borderId="1" xfId="3">
      <alignment vertical="center"/>
    </xf>
    <xf numFmtId="0" fontId="3" fillId="0" borderId="5" xfId="4" applyBorder="1">
      <alignment vertical="center"/>
    </xf>
    <xf numFmtId="3" fontId="3" fillId="0" borderId="6" xfId="4" applyNumberFormat="1" applyBorder="1">
      <alignment vertical="center"/>
    </xf>
    <xf numFmtId="0" fontId="0" fillId="0" borderId="1" xfId="4" applyFont="1">
      <alignment vertical="center"/>
    </xf>
    <xf numFmtId="4" fontId="3" fillId="0" borderId="1" xfId="4" applyNumberFormat="1">
      <alignment vertical="center"/>
    </xf>
    <xf numFmtId="0" fontId="3" fillId="0" borderId="1" xfId="4">
      <alignment vertical="center"/>
    </xf>
    <xf numFmtId="1" fontId="3" fillId="0" borderId="1" xfId="4" applyNumberFormat="1">
      <alignment vertical="center"/>
    </xf>
    <xf numFmtId="3" fontId="0" fillId="0" borderId="1" xfId="4" applyNumberFormat="1" applyFont="1">
      <alignment vertical="center"/>
    </xf>
    <xf numFmtId="14" fontId="3" fillId="0" borderId="6" xfId="4" applyNumberFormat="1" applyBorder="1">
      <alignment vertical="center"/>
    </xf>
    <xf numFmtId="164" fontId="1" fillId="0" borderId="6" xfId="1" applyNumberFormat="1" applyBorder="1" applyAlignment="1">
      <alignment vertical="center"/>
    </xf>
    <xf numFmtId="14" fontId="3" fillId="0" borderId="1" xfId="4" applyNumberFormat="1">
      <alignment vertical="center"/>
    </xf>
    <xf numFmtId="0" fontId="3" fillId="0" borderId="7" xfId="4" applyBorder="1">
      <alignment vertical="center"/>
    </xf>
    <xf numFmtId="14" fontId="3" fillId="0" borderId="8" xfId="4" applyNumberFormat="1" applyBorder="1">
      <alignment vertical="center"/>
    </xf>
    <xf numFmtId="3" fontId="3" fillId="0" borderId="8" xfId="4" applyNumberFormat="1" applyBorder="1">
      <alignment vertical="center"/>
    </xf>
    <xf numFmtId="0" fontId="3" fillId="0" borderId="4" xfId="4" applyBorder="1">
      <alignment vertical="center"/>
    </xf>
    <xf numFmtId="1" fontId="3" fillId="0" borderId="4" xfId="4" applyNumberFormat="1" applyBorder="1">
      <alignment vertical="center"/>
    </xf>
    <xf numFmtId="164" fontId="1" fillId="0" borderId="8" xfId="1" applyNumberFormat="1" applyBorder="1" applyAlignment="1">
      <alignment vertical="center"/>
    </xf>
    <xf numFmtId="0" fontId="3" fillId="0" borderId="0" xfId="4" applyBorder="1">
      <alignment vertical="center"/>
    </xf>
    <xf numFmtId="3" fontId="3" fillId="0" borderId="0" xfId="4" applyNumberFormat="1" applyBorder="1">
      <alignment vertical="center"/>
    </xf>
    <xf numFmtId="0" fontId="3" fillId="0" borderId="9" xfId="4" applyBorder="1">
      <alignment vertical="center"/>
    </xf>
    <xf numFmtId="14" fontId="3" fillId="0" borderId="10" xfId="4" applyNumberFormat="1" applyBorder="1">
      <alignment vertical="center"/>
    </xf>
    <xf numFmtId="164" fontId="1" fillId="0" borderId="10" xfId="1" applyNumberFormat="1" applyBorder="1" applyAlignment="1">
      <alignment vertical="center"/>
    </xf>
    <xf numFmtId="9" fontId="0" fillId="0" borderId="0" xfId="2" applyFont="1" applyBorder="1" applyAlignment="1">
      <alignment vertical="center"/>
    </xf>
    <xf numFmtId="0" fontId="2" fillId="2" borderId="6" xfId="3" applyBorder="1">
      <alignment vertical="center"/>
    </xf>
    <xf numFmtId="0" fontId="2" fillId="2" borderId="11" xfId="3" applyBorder="1">
      <alignment vertical="center"/>
    </xf>
    <xf numFmtId="9" fontId="1" fillId="0" borderId="1" xfId="2" applyBorder="1" applyAlignment="1">
      <alignment vertical="center"/>
    </xf>
    <xf numFmtId="3" fontId="0" fillId="0" borderId="5" xfId="4" applyNumberFormat="1" applyFont="1" applyBorder="1">
      <alignment vertical="center"/>
    </xf>
    <xf numFmtId="3" fontId="0" fillId="0" borderId="12" xfId="4" applyNumberFormat="1" applyFont="1" applyBorder="1">
      <alignment vertical="center"/>
    </xf>
    <xf numFmtId="9" fontId="0" fillId="0" borderId="6" xfId="2" applyFont="1" applyBorder="1" applyAlignment="1">
      <alignment vertical="center"/>
    </xf>
    <xf numFmtId="3" fontId="0" fillId="0" borderId="7" xfId="4" applyNumberFormat="1" applyFont="1" applyBorder="1">
      <alignment vertical="center"/>
    </xf>
    <xf numFmtId="3" fontId="0" fillId="0" borderId="13" xfId="4" applyNumberFormat="1" applyFont="1" applyBorder="1">
      <alignment vertical="center"/>
    </xf>
    <xf numFmtId="9" fontId="0" fillId="0" borderId="8" xfId="2" applyFont="1" applyBorder="1" applyAlignment="1">
      <alignment vertical="center"/>
    </xf>
    <xf numFmtId="4" fontId="3" fillId="0" borderId="8" xfId="4" applyNumberFormat="1" applyBorder="1" applyAlignment="1">
      <alignment horizontal="center" vertical="center"/>
    </xf>
    <xf numFmtId="4" fontId="3" fillId="0" borderId="10" xfId="4" applyNumberFormat="1" applyBorder="1" applyAlignment="1">
      <alignment horizontal="center" vertical="center"/>
    </xf>
    <xf numFmtId="3" fontId="0" fillId="0" borderId="0" xfId="0" applyNumberFormat="1"/>
    <xf numFmtId="0" fontId="4" fillId="0" borderId="0" xfId="0" applyFont="1"/>
    <xf numFmtId="0" fontId="0" fillId="0" borderId="1" xfId="4" applyFont="1" applyAlignment="1">
      <alignment horizontal="center" vertical="center"/>
    </xf>
    <xf numFmtId="0" fontId="4" fillId="0" borderId="1" xfId="4" applyFont="1" applyAlignment="1">
      <alignment horizontal="center" vertical="center"/>
    </xf>
    <xf numFmtId="0" fontId="4" fillId="0" borderId="5" xfId="4" applyFont="1" applyBorder="1">
      <alignment vertical="center"/>
    </xf>
    <xf numFmtId="0" fontId="2" fillId="0" borderId="0" xfId="3" applyFill="1" applyBorder="1">
      <alignment vertical="center"/>
    </xf>
    <xf numFmtId="3" fontId="3" fillId="0" borderId="1" xfId="4" applyNumberFormat="1">
      <alignment vertical="center"/>
    </xf>
    <xf numFmtId="0" fontId="0" fillId="0" borderId="0" xfId="4" applyFont="1" applyBorder="1">
      <alignment vertical="center"/>
    </xf>
    <xf numFmtId="0" fontId="5" fillId="0" borderId="0" xfId="0" applyFont="1" applyAlignment="1">
      <alignment horizontal="centerContinuous" wrapText="1"/>
    </xf>
    <xf numFmtId="0" fontId="0" fillId="0" borderId="0" xfId="0" applyAlignment="1">
      <alignment horizontal="centerContinuous"/>
    </xf>
    <xf numFmtId="0" fontId="6" fillId="2" borderId="1" xfId="0" applyFont="1" applyFill="1" applyBorder="1"/>
    <xf numFmtId="14" fontId="6" fillId="2" borderId="1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1" xfId="0" applyNumberFormat="1" applyBorder="1"/>
    <xf numFmtId="0" fontId="0" fillId="0" borderId="1" xfId="0" applyBorder="1"/>
    <xf numFmtId="166" fontId="0" fillId="3" borderId="0" xfId="0" applyNumberFormat="1" applyFill="1"/>
    <xf numFmtId="14" fontId="6" fillId="0" borderId="0" xfId="0" applyNumberFormat="1" applyFont="1"/>
    <xf numFmtId="0" fontId="7" fillId="0" borderId="0" xfId="0" applyFont="1"/>
    <xf numFmtId="164" fontId="1" fillId="0" borderId="1" xfId="1" applyNumberFormat="1" applyBorder="1" applyAlignment="1">
      <alignment vertical="center"/>
    </xf>
    <xf numFmtId="0" fontId="3" fillId="0" borderId="12" xfId="4" applyBorder="1">
      <alignment vertical="center"/>
    </xf>
    <xf numFmtId="14" fontId="0" fillId="0" borderId="0" xfId="0" applyNumberFormat="1"/>
    <xf numFmtId="164" fontId="2" fillId="0" borderId="1" xfId="1" applyNumberFormat="1" applyFont="1" applyBorder="1" applyAlignment="1">
      <alignment horizontal="centerContinuous" vertical="center"/>
    </xf>
    <xf numFmtId="164" fontId="1" fillId="0" borderId="1" xfId="1" applyNumberFormat="1" applyBorder="1" applyAlignment="1">
      <alignment horizontal="centerContinuous" vertical="center"/>
    </xf>
    <xf numFmtId="9" fontId="1" fillId="0" borderId="6" xfId="1" applyNumberFormat="1" applyBorder="1" applyAlignment="1">
      <alignment vertical="center"/>
    </xf>
    <xf numFmtId="164" fontId="1" fillId="0" borderId="2" xfId="1" applyNumberFormat="1" applyBorder="1" applyAlignment="1">
      <alignment vertical="center"/>
    </xf>
    <xf numFmtId="164" fontId="1" fillId="0" borderId="3" xfId="1" applyNumberFormat="1" applyBorder="1" applyAlignment="1">
      <alignment vertical="center"/>
    </xf>
    <xf numFmtId="164" fontId="1" fillId="0" borderId="5" xfId="1" applyNumberFormat="1" applyBorder="1" applyAlignment="1">
      <alignment vertical="center"/>
    </xf>
    <xf numFmtId="164" fontId="1" fillId="0" borderId="7" xfId="1" applyNumberFormat="1" applyBorder="1" applyAlignment="1">
      <alignment vertical="center"/>
    </xf>
    <xf numFmtId="9" fontId="1" fillId="0" borderId="8" xfId="1" applyNumberFormat="1" applyBorder="1" applyAlignment="1">
      <alignment vertical="center"/>
    </xf>
  </cellXfs>
  <cellStyles count="5">
    <cellStyle name="Comma" xfId="1" builtinId="3"/>
    <cellStyle name="Header Cell" xfId="3" xr:uid="{29778F5F-BEFF-9B40-8A45-655A4349D2E1}"/>
    <cellStyle name="Normal" xfId="0" builtinId="0"/>
    <cellStyle name="Normal Cell" xfId="4" xr:uid="{26A84F1C-7CED-7440-AAFC-5826877DF2BC}"/>
    <cellStyle name="Per cent" xfId="2" builtinId="5"/>
  </cellStyles>
  <dxfs count="88"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3" formatCode="0%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7" formatCode="m/d/yyyy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VA/Downloads/Book-53%20Final%20Epub%20Folder/workbook.xlsx" TargetMode="External"/><Relationship Id="rId1" Type="http://schemas.openxmlformats.org/officeDocument/2006/relationships/externalLinkPath" Target="/Users/AVA/Downloads/Book-53%20Final%20Epub%20Folder/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pter 1"/>
      <sheetName val="Chapter 2"/>
      <sheetName val="Chapter 3"/>
      <sheetName val="Chapter 4"/>
      <sheetName val="Chapter 5"/>
      <sheetName val="Chapter 6"/>
      <sheetName val="Chapter 7"/>
      <sheetName val="Chapter 8"/>
    </sheetNames>
    <sheetDataSet>
      <sheetData sheetId="0"/>
      <sheetData sheetId="1">
        <row r="3">
          <cell r="P3">
            <v>0</v>
          </cell>
          <cell r="Q3" t="str">
            <v>E</v>
          </cell>
        </row>
        <row r="4">
          <cell r="P4">
            <v>50</v>
          </cell>
          <cell r="Q4" t="str">
            <v>D</v>
          </cell>
        </row>
        <row r="5">
          <cell r="P5">
            <v>60</v>
          </cell>
          <cell r="Q5" t="str">
            <v>C</v>
          </cell>
        </row>
        <row r="6">
          <cell r="P6">
            <v>70</v>
          </cell>
          <cell r="Q6" t="str">
            <v>B</v>
          </cell>
        </row>
        <row r="7">
          <cell r="P7">
            <v>80</v>
          </cell>
          <cell r="Q7" t="str">
            <v>A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7227B-F93D-2349-821D-6CE2B94212F9}" name="tblSale" displayName="tblSale" ref="B2:C14" totalsRowShown="0" headerRowBorderDxfId="85" tableBorderDxfId="86" totalsRowBorderDxfId="84">
  <autoFilter ref="B2:C14" xr:uid="{98D7227B-F93D-2349-821D-6CE2B94212F9}"/>
  <tableColumns count="2">
    <tableColumn id="1" xr3:uid="{95291C49-12B0-7147-90D6-6DB9A5CDB297}" name="Invoice #" dataDxfId="83" dataCellStyle="Normal Cell"/>
    <tableColumn id="3" xr3:uid="{DF78C30D-84B7-934F-88C1-43B4AED02BDD}" name="Amount" dataDxfId="82" dataCellStyle="Normal Cel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2A809-3607-8448-9312-302C6A67C3AE}" name="tblDiscount" displayName="tblDiscount" ref="F20:H24" totalsRowShown="0" headerRowBorderDxfId="80" tableBorderDxfId="81" totalsRowBorderDxfId="79">
  <autoFilter ref="F20:H24" xr:uid="{D722A809-3607-8448-9312-302C6A67C3AE}"/>
  <tableColumns count="3">
    <tableColumn id="1" xr3:uid="{2D87E0D2-7101-3744-ACCA-C408D1E94EDE}" name="From" dataDxfId="78" dataCellStyle="Normal Cell"/>
    <tableColumn id="3" xr3:uid="{5D439584-659A-444F-8F56-06B9CE36B42F}" name="To" dataDxfId="77" dataCellStyle="Normal Cell"/>
    <tableColumn id="2" xr3:uid="{C871ABCA-FD9D-404D-A6A4-87480CB6B918}" name="Discount" dataDxfId="7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539B3B-F3CD-614D-AAB5-CF466C83013E}" name="Table5" displayName="Table5" ref="P2:Q7" totalsRowShown="0" headerRowDxfId="75" headerRowBorderDxfId="73" tableBorderDxfId="74" totalsRowBorderDxfId="72" headerRowCellStyle="Header Cell">
  <autoFilter ref="P2:Q7" xr:uid="{AA539B3B-F3CD-614D-AAB5-CF466C83013E}"/>
  <tableColumns count="2">
    <tableColumn id="1" xr3:uid="{D5C5BC29-A750-DF42-84A9-6AF3730BF401}" name="Marks" dataDxfId="71" dataCellStyle="Normal Cell"/>
    <tableColumn id="2" xr3:uid="{6EF68933-CC8A-3443-A447-8FA36390B1DD}" name="Grade" dataDxfId="70" dataCellStyle="Normal Cel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6A203-444C-544F-9C4D-CB4162816BB6}" name="tblTrans" displayName="tblTrans" ref="S2:U14" totalsRowShown="0" headerRowBorderDxfId="68" tableBorderDxfId="69" totalsRowBorderDxfId="67">
  <autoFilter ref="S2:U14" xr:uid="{C336A203-444C-544F-9C4D-CB4162816BB6}"/>
  <tableColumns count="3">
    <tableColumn id="1" xr3:uid="{55231D10-579F-DB4B-B86E-BE212C391C4D}" name="Customer" dataDxfId="66" dataCellStyle="Normal Cell"/>
    <tableColumn id="2" xr3:uid="{17234311-947F-544C-BDE2-3EC9B9CE9B79}" name="Sales Date" dataDxfId="65" dataCellStyle="Normal Cell"/>
    <tableColumn id="3" xr3:uid="{C9B16E08-0EE3-4E47-A169-5D3F68914E01}" name="Amount" dataDxfId="64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001F88-BD7B-BD47-B07F-3E0D497731E8}" name="tblSalesT" displayName="tblSalesT" ref="S18:U30" totalsRowShown="0" headerRowBorderDxfId="62" tableBorderDxfId="63" totalsRowBorderDxfId="61">
  <autoFilter ref="S18:U30" xr:uid="{22001F88-BD7B-BD47-B07F-3E0D497731E8}"/>
  <sortState xmlns:xlrd2="http://schemas.microsoft.com/office/spreadsheetml/2017/richdata2" ref="S19:U30">
    <sortCondition ref="T19:T30"/>
  </sortState>
  <tableColumns count="3">
    <tableColumn id="1" xr3:uid="{C7EA46B9-7A84-804A-BC59-0E4BC8CC7DD7}" name="Customer" dataDxfId="60" dataCellStyle="Normal Cell"/>
    <tableColumn id="2" xr3:uid="{A8D087C9-3EAA-DB4D-B3D1-9F9F173E9345}" name="Sales Date" dataDxfId="59" dataCellStyle="Normal Cell"/>
    <tableColumn id="3" xr3:uid="{89A9C2B7-E16C-3F46-A946-B3A2BF5B818A}" name="Amount" dataDxfId="58" dataCellStyle="Comma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88CD29-AC67-8E43-A4F4-AD025EDA4DA3}" name="SalesRegion" displayName="SalesRegion" ref="B37:E49" totalsRowShown="0" headerRowBorderDxfId="56" tableBorderDxfId="57" totalsRowBorderDxfId="55">
  <autoFilter ref="B37:E49" xr:uid="{7288CD29-AC67-8E43-A4F4-AD025EDA4DA3}"/>
  <tableColumns count="4">
    <tableColumn id="1" xr3:uid="{48E95E1E-340F-4C4E-8B5F-967A56599456}" name="Customer" dataDxfId="54" dataCellStyle="Normal Cell"/>
    <tableColumn id="3" xr3:uid="{3ED3BE2D-432A-0640-9176-0A3ADBAA2DED}" name="Eastern" dataDxfId="53" dataCellStyle="Normal Cell"/>
    <tableColumn id="2" xr3:uid="{C63E4921-76A3-9B40-9696-FEE8C2F50233}" name="Western" dataDxfId="52" dataCellStyle="Normal Cell"/>
    <tableColumn id="4" xr3:uid="{F96E0BF0-2416-9F45-8D77-463E34F3629F}" name="Southern" dataDxfId="51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C0FD3F-462F-4D42-A7B2-F5DAA1A5D52E}" name="tblinvoices" displayName="tblinvoices" ref="B53:C65" totalsRowShown="0" headerRowBorderDxfId="49" tableBorderDxfId="50" totalsRowBorderDxfId="48">
  <autoFilter ref="B53:C65" xr:uid="{DDC0FD3F-462F-4D42-A7B2-F5DAA1A5D52E}"/>
  <tableColumns count="2">
    <tableColumn id="1" xr3:uid="{9298C695-75AF-A340-A34D-E6AA35328B42}" name="Invoice #" dataDxfId="47" dataCellStyle="Normal Cell"/>
    <tableColumn id="3" xr3:uid="{FA2EC09A-9364-3F49-A7B3-86D623716796}" name="Amount" dataDxfId="46" dataCellStyle="Normal Cell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4C99A4-FF58-CD40-ABE8-979BA2D80E32}" name="tblpay" displayName="tblpay" ref="H53:I62" totalsRowShown="0" headerRowBorderDxfId="44" tableBorderDxfId="45" totalsRowBorderDxfId="43">
  <autoFilter ref="H53:I62" xr:uid="{734C99A4-FF58-CD40-ABE8-979BA2D80E32}"/>
  <tableColumns count="2">
    <tableColumn id="1" xr3:uid="{3ED964B9-AEB7-CD4C-BB86-64735AF79A8D}" name="Invoice #" dataDxfId="42" dataCellStyle="Normal Cell"/>
    <tableColumn id="3" xr3:uid="{D63FF862-42A2-2540-8AE6-D2DCEB4EA3D1}" name="Amount" dataDxfId="41" dataCellStyle="Normal Cell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D0E540-F7E7-3D49-9515-0DEFBB20A52C}" name="Payment" displayName="Payment" ref="N53:O62" totalsRowShown="0" headerRowBorderDxfId="39" tableBorderDxfId="40" totalsRowBorderDxfId="38">
  <autoFilter ref="N53:O62" xr:uid="{EFD0E540-F7E7-3D49-9515-0DEFBB20A52C}"/>
  <tableColumns count="2">
    <tableColumn id="1" xr3:uid="{156F25DA-9DAB-5D4F-B8E9-C8B5E0C03076}" name="Product" dataDxfId="37" dataCellStyle="Normal Cell"/>
    <tableColumn id="3" xr3:uid="{F1CB79AD-7711-9E45-8D59-09D110D1986D}" name="Amount" dataDxfId="36" dataCellStyle="Normal Cell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BF7ED6-E3BB-754A-AB57-1C4F4D0DEC7E}" name="tbl" displayName="tbl" ref="B69:D81" totalsRowShown="0" headerRowBorderDxfId="34" tableBorderDxfId="35" totalsRowBorderDxfId="33">
  <autoFilter ref="B69:D81" xr:uid="{21BF7ED6-E3BB-754A-AB57-1C4F4D0DEC7E}"/>
  <sortState xmlns:xlrd2="http://schemas.microsoft.com/office/spreadsheetml/2017/richdata2" ref="B70:D81">
    <sortCondition ref="C19:C30"/>
  </sortState>
  <tableColumns count="3">
    <tableColumn id="1" xr3:uid="{51AEB570-9FB2-A040-8520-20C9DD0AEA72}" name="Customer" dataDxfId="32" dataCellStyle="Normal Cell"/>
    <tableColumn id="2" xr3:uid="{7F77D187-D88A-AD46-B606-64BF92B40797}" name="Sales Date" dataDxfId="31" dataCellStyle="Normal Cell"/>
    <tableColumn id="3" xr3:uid="{309A47B4-44BB-D74D-9A01-842C2A9561EE}" name="Amount" dataDxfId="30" dataCellStyle="Comma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F25BDA-F60A-B74E-BC28-9CF8C45981E9}" name="TopSale" displayName="TopSale" ref="I69:K81" totalsRowShown="0" headerRowBorderDxfId="28" tableBorderDxfId="29" totalsRowBorderDxfId="27">
  <autoFilter ref="I69:K81" xr:uid="{7AF25BDA-F60A-B74E-BC28-9CF8C45981E9}"/>
  <sortState xmlns:xlrd2="http://schemas.microsoft.com/office/spreadsheetml/2017/richdata2" ref="I70:K81">
    <sortCondition ref="J19:J30"/>
  </sortState>
  <tableColumns count="3">
    <tableColumn id="1" xr3:uid="{6DC113B0-3100-B94A-B27E-72F758A8B17F}" name="Customer" dataDxfId="26" dataCellStyle="Normal Cell"/>
    <tableColumn id="2" xr3:uid="{AA26B178-4995-C844-9BD4-7F3D1C7CC985}" name="Sales Date" dataDxfId="25" dataCellStyle="Normal Cell"/>
    <tableColumn id="3" xr3:uid="{2A29AB01-816C-9F46-81F8-CFB248518186}" name="Amt" dataDxfId="24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B02783-D50C-3C4A-A20D-8F4F9CD221FF}" name="tblTransact" displayName="tblTransact" ref="B112:E124" totalsRowShown="0" headerRowBorderDxfId="22" tableBorderDxfId="23" totalsRowBorderDxfId="21">
  <autoFilter ref="B112:E124" xr:uid="{22B02783-D50C-3C4A-A20D-8F4F9CD221FF}"/>
  <tableColumns count="4">
    <tableColumn id="1" xr3:uid="{9F5C2647-3D8E-AB45-B01B-8DE57299B949}" name="Customer" dataDxfId="20" dataCellStyle="Normal Cell"/>
    <tableColumn id="4" xr3:uid="{50ACADF5-F98E-9947-9924-C0CA86AE4B4A}" name="Region" dataDxfId="19" dataCellStyle="Normal Cell"/>
    <tableColumn id="2" xr3:uid="{FD8B8511-7ABF-B342-9548-2A3CB54452FC}" name="Sales Date" dataDxfId="18" dataCellStyle="Normal Cell"/>
    <tableColumn id="3" xr3:uid="{2997123B-DB14-9544-A7B1-127D0C39667A}" name="Amount" dataDxfId="17" dataCellStyle="Comma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A4E9CC-2224-BF42-89F6-69733D8F71D2}" name="tblTransact14" displayName="tblTransact14" ref="B127:E139" totalsRowShown="0" headerRowBorderDxfId="15" tableBorderDxfId="16" totalsRowBorderDxfId="14">
  <autoFilter ref="B127:E139" xr:uid="{FDA4E9CC-2224-BF42-89F6-69733D8F71D2}"/>
  <tableColumns count="4">
    <tableColumn id="1" xr3:uid="{7AE178C0-B842-1048-84DE-AF2C80EF31A9}" name="Customer" dataDxfId="13" dataCellStyle="Normal Cell"/>
    <tableColumn id="4" xr3:uid="{2B891C2A-D596-344A-9A12-8DF674014A1D}" name="Product" dataDxfId="12" dataCellStyle="Normal Cell"/>
    <tableColumn id="2" xr3:uid="{39740CC7-A735-B244-A6CE-04D169D4D71F}" name="Amount" dataDxfId="11" dataCellStyle="Normal Cell"/>
    <tableColumn id="3" xr3:uid="{FD7E21C4-185A-4C45-8B43-D7D5CB4259F7}" name="Discount" dataDxfId="10" dataCellStyle="Comma">
      <calculatedColumnFormula>VLOOKUP(tblTransact14[[#This Row],[Amount]],
CHOOSE( MATCH(tblTransact14[[#This Row],[Product]],{"Chairs","Laptops"},0),  Chairs_Discount[],Laptops_Discount[]),
2,TRUE)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93D325B-7E05-F445-9350-421FD9C54EAC}" name="Chairs_Discount" displayName="Chairs_Discount" ref="G128:H131" totalsRowShown="0" headerRowDxfId="9" headerRowBorderDxfId="7" tableBorderDxfId="8" totalsRowBorderDxfId="6" headerRowCellStyle="Comma">
  <autoFilter ref="G128:H131" xr:uid="{793D325B-7E05-F445-9350-421FD9C54EAC}"/>
  <tableColumns count="2">
    <tableColumn id="1" xr3:uid="{9E86E00C-DAE6-ED4B-AE51-3083B839B644}" name="Amt" dataDxfId="5" dataCellStyle="Comma"/>
    <tableColumn id="2" xr3:uid="{B224C1CC-6D70-324B-989C-80BA0D73B9EB}" name="Discoun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72F0B10-2362-2642-A24B-E10973AEC387}" name="Laptops_Discount" displayName="Laptops_Discount" ref="G134:H137" totalsRowShown="0" headerRowDxfId="4" headerRowBorderDxfId="2" tableBorderDxfId="3" totalsRowBorderDxfId="1" headerRowCellStyle="Comma">
  <autoFilter ref="G134:H137" xr:uid="{972F0B10-2362-2642-A24B-E10973AEC387}"/>
  <tableColumns count="2">
    <tableColumn id="1" xr3:uid="{151EF4C1-A3DE-D14C-B349-332F33F09890}" name="Amt" dataDxfId="0" dataCellStyle="Comma"/>
    <tableColumn id="2" xr3:uid="{471728DF-F2BA-424A-8469-4FDD9D13CBED}" name="Discoun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E4E6-7837-4D49-B645-C96B341A6FB3}">
  <dimension ref="B2:Y139"/>
  <sheetViews>
    <sheetView tabSelected="1" workbookViewId="0">
      <selection activeCell="E17" sqref="E17"/>
    </sheetView>
  </sheetViews>
  <sheetFormatPr baseColWidth="10" defaultColWidth="8.83203125" defaultRowHeight="16" x14ac:dyDescent="0.2"/>
  <cols>
    <col min="1" max="4" width="12.5" customWidth="1"/>
    <col min="5" max="5" width="21.1640625" bestFit="1" customWidth="1"/>
    <col min="6" max="8" width="12.5" customWidth="1"/>
    <col min="9" max="9" width="13.5" bestFit="1" customWidth="1"/>
    <col min="10" max="12" width="12.5" customWidth="1"/>
    <col min="13" max="13" width="6.5" bestFit="1" customWidth="1"/>
    <col min="14" max="14" width="10.83203125" bestFit="1" customWidth="1"/>
    <col min="15" max="15" width="12.5" customWidth="1"/>
    <col min="16" max="16" width="6.5" customWidth="1"/>
    <col min="17" max="17" width="8.5" customWidth="1"/>
    <col min="18" max="21" width="12.5" customWidth="1"/>
    <col min="22" max="22" width="3.83203125" customWidth="1"/>
    <col min="23" max="23" width="11.5" bestFit="1" customWidth="1"/>
    <col min="24" max="24" width="10.1640625" bestFit="1" customWidth="1"/>
    <col min="25" max="25" width="9.1640625" bestFit="1" customWidth="1"/>
    <col min="28" max="28" width="11.5" bestFit="1" customWidth="1"/>
    <col min="29" max="29" width="10.1640625" bestFit="1" customWidth="1"/>
    <col min="30" max="30" width="13" customWidth="1"/>
  </cols>
  <sheetData>
    <row r="2" spans="2:25" x14ac:dyDescent="0.2">
      <c r="B2" s="1" t="s">
        <v>0</v>
      </c>
      <c r="C2" s="2" t="s">
        <v>1</v>
      </c>
      <c r="E2" s="3" t="s">
        <v>0</v>
      </c>
      <c r="F2" s="3" t="s">
        <v>1</v>
      </c>
      <c r="L2" s="4" t="s">
        <v>2</v>
      </c>
      <c r="M2" s="4" t="s">
        <v>3</v>
      </c>
      <c r="N2" s="4" t="s">
        <v>4</v>
      </c>
      <c r="P2" s="1" t="s">
        <v>3</v>
      </c>
      <c r="Q2" s="2" t="s">
        <v>4</v>
      </c>
      <c r="S2" s="1" t="s">
        <v>5</v>
      </c>
      <c r="T2" s="2" t="s">
        <v>6</v>
      </c>
      <c r="U2" s="2" t="s">
        <v>1</v>
      </c>
      <c r="W2" s="3" t="s">
        <v>5</v>
      </c>
      <c r="X2" s="3" t="s">
        <v>6</v>
      </c>
      <c r="Y2" s="3" t="s">
        <v>1</v>
      </c>
    </row>
    <row r="3" spans="2:25" x14ac:dyDescent="0.2">
      <c r="B3" s="5">
        <v>100</v>
      </c>
      <c r="C3" s="6">
        <v>70000</v>
      </c>
      <c r="E3" s="7">
        <v>107</v>
      </c>
      <c r="F3" s="8">
        <f>VLOOKUP(E3,tblSale[],
       MATCH(F2,tblSale[#Headers],0),
           FALSE)</f>
        <v>40600</v>
      </c>
      <c r="L3" s="9" t="s">
        <v>7</v>
      </c>
      <c r="M3" s="10">
        <v>71</v>
      </c>
      <c r="N3" s="11" t="str">
        <f>VLOOKUP(M3,'[1]Chapter 2'!$P$3:$Q$7,2)</f>
        <v>B</v>
      </c>
      <c r="P3" s="5">
        <v>0</v>
      </c>
      <c r="Q3" s="12" t="s">
        <v>8</v>
      </c>
      <c r="S3" s="5" t="s">
        <v>7</v>
      </c>
      <c r="T3" s="12">
        <v>40190</v>
      </c>
      <c r="U3" s="13">
        <v>50000</v>
      </c>
      <c r="W3" s="8" t="s">
        <v>9</v>
      </c>
      <c r="X3" s="14">
        <f t="array" ref="X3:Y3">VLOOKUP(W3,tblTrans[],{2,3},0)</f>
        <v>40186</v>
      </c>
      <c r="Y3" s="8">
        <v>16000</v>
      </c>
    </row>
    <row r="4" spans="2:25" x14ac:dyDescent="0.2">
      <c r="B4" s="5">
        <v>101</v>
      </c>
      <c r="C4" s="6">
        <v>45000</v>
      </c>
      <c r="L4" s="9" t="s">
        <v>10</v>
      </c>
      <c r="M4" s="10">
        <v>45</v>
      </c>
      <c r="N4" s="11" t="str">
        <f>VLOOKUP(M4,'[1]Chapter 2'!$P$3:$Q$7,2)</f>
        <v>E</v>
      </c>
      <c r="P4" s="5">
        <v>50</v>
      </c>
      <c r="Q4" s="12" t="s">
        <v>11</v>
      </c>
      <c r="S4" s="5" t="s">
        <v>10</v>
      </c>
      <c r="T4" s="12">
        <v>40183</v>
      </c>
      <c r="U4" s="13">
        <v>45000</v>
      </c>
    </row>
    <row r="5" spans="2:25" x14ac:dyDescent="0.2">
      <c r="B5" s="5">
        <v>102</v>
      </c>
      <c r="C5" s="6">
        <v>83800</v>
      </c>
      <c r="L5" s="9" t="s">
        <v>12</v>
      </c>
      <c r="M5" s="10">
        <v>83</v>
      </c>
      <c r="N5" s="11" t="str">
        <f>VLOOKUP(M5,'[1]Chapter 2'!$P$3:$Q$7,2)</f>
        <v>A</v>
      </c>
      <c r="P5" s="5">
        <v>60</v>
      </c>
      <c r="Q5" s="12" t="s">
        <v>13</v>
      </c>
      <c r="S5" s="5" t="s">
        <v>12</v>
      </c>
      <c r="T5" s="12">
        <v>40189</v>
      </c>
      <c r="U5" s="13">
        <v>53800</v>
      </c>
    </row>
    <row r="6" spans="2:25" x14ac:dyDescent="0.2">
      <c r="B6" s="5">
        <v>103</v>
      </c>
      <c r="C6" s="6">
        <v>16000</v>
      </c>
      <c r="L6" s="9" t="s">
        <v>9</v>
      </c>
      <c r="M6" s="10">
        <v>16</v>
      </c>
      <c r="N6" s="11" t="str">
        <f>VLOOKUP(M6,'[1]Chapter 2'!$P$3:$Q$7,2)</f>
        <v>E</v>
      </c>
      <c r="P6" s="5">
        <v>70</v>
      </c>
      <c r="Q6" s="12" t="s">
        <v>14</v>
      </c>
      <c r="S6" s="5" t="s">
        <v>9</v>
      </c>
      <c r="T6" s="12">
        <v>40186</v>
      </c>
      <c r="U6" s="13">
        <v>16000</v>
      </c>
    </row>
    <row r="7" spans="2:25" x14ac:dyDescent="0.2">
      <c r="B7" s="5">
        <v>104</v>
      </c>
      <c r="C7" s="6">
        <v>77100</v>
      </c>
      <c r="L7" s="9" t="s">
        <v>15</v>
      </c>
      <c r="M7" s="10">
        <v>77</v>
      </c>
      <c r="N7" s="11" t="str">
        <f>VLOOKUP(M7,'[1]Chapter 2'!$P$3:$Q$7,2)</f>
        <v>B</v>
      </c>
      <c r="P7" s="15">
        <v>80</v>
      </c>
      <c r="Q7" s="16" t="s">
        <v>16</v>
      </c>
      <c r="S7" s="5" t="s">
        <v>15</v>
      </c>
      <c r="T7" s="12">
        <v>40195</v>
      </c>
      <c r="U7" s="13">
        <v>77100</v>
      </c>
    </row>
    <row r="8" spans="2:25" x14ac:dyDescent="0.2">
      <c r="B8" s="5">
        <v>105</v>
      </c>
      <c r="C8" s="6">
        <v>95200</v>
      </c>
      <c r="L8" s="9" t="s">
        <v>17</v>
      </c>
      <c r="M8" s="10">
        <v>95</v>
      </c>
      <c r="N8" s="11" t="str">
        <f>VLOOKUP(M8,'[1]Chapter 2'!$P$3:$Q$7,2)</f>
        <v>A</v>
      </c>
      <c r="S8" s="5" t="s">
        <v>17</v>
      </c>
      <c r="T8" s="12">
        <v>40198</v>
      </c>
      <c r="U8" s="13">
        <v>55200</v>
      </c>
    </row>
    <row r="9" spans="2:25" x14ac:dyDescent="0.2">
      <c r="B9" s="5">
        <v>106</v>
      </c>
      <c r="C9" s="6">
        <v>32100</v>
      </c>
      <c r="L9" s="9" t="s">
        <v>18</v>
      </c>
      <c r="M9" s="10">
        <v>52</v>
      </c>
      <c r="N9" s="11" t="str">
        <f>VLOOKUP(M9,'[1]Chapter 2'!$P$3:$Q$7,2)</f>
        <v>D</v>
      </c>
      <c r="S9" s="5" t="s">
        <v>18</v>
      </c>
      <c r="T9" s="12">
        <v>40196</v>
      </c>
      <c r="U9" s="13">
        <v>32100</v>
      </c>
    </row>
    <row r="10" spans="2:25" x14ac:dyDescent="0.2">
      <c r="B10" s="15">
        <v>107</v>
      </c>
      <c r="C10" s="17">
        <v>40600</v>
      </c>
      <c r="L10" s="18" t="s">
        <v>19</v>
      </c>
      <c r="M10" s="19">
        <v>40</v>
      </c>
      <c r="N10" s="11" t="str">
        <f>VLOOKUP(M10,'[1]Chapter 2'!$P$3:$Q$7,2)</f>
        <v>E</v>
      </c>
      <c r="S10" s="15" t="s">
        <v>19</v>
      </c>
      <c r="T10" s="16">
        <v>40188</v>
      </c>
      <c r="U10" s="13">
        <v>60000</v>
      </c>
    </row>
    <row r="11" spans="2:25" x14ac:dyDescent="0.2">
      <c r="B11" s="5">
        <v>108</v>
      </c>
      <c r="C11" s="6">
        <v>18100</v>
      </c>
      <c r="L11" s="9" t="s">
        <v>20</v>
      </c>
      <c r="M11" s="19">
        <v>87</v>
      </c>
      <c r="N11" s="11" t="str">
        <f>VLOOKUP(M11,'[1]Chapter 2'!$P$3:$Q$7,2)</f>
        <v>A</v>
      </c>
      <c r="S11" s="5" t="s">
        <v>21</v>
      </c>
      <c r="T11" s="12">
        <v>40192</v>
      </c>
      <c r="U11" s="13">
        <v>18100</v>
      </c>
    </row>
    <row r="12" spans="2:25" x14ac:dyDescent="0.2">
      <c r="B12" s="5">
        <v>109</v>
      </c>
      <c r="C12" s="6">
        <v>32683.333333333299</v>
      </c>
      <c r="S12" s="5" t="s">
        <v>20</v>
      </c>
      <c r="T12" s="12">
        <v>40202</v>
      </c>
      <c r="U12" s="13">
        <v>49756</v>
      </c>
    </row>
    <row r="13" spans="2:25" x14ac:dyDescent="0.2">
      <c r="B13" s="5">
        <v>110</v>
      </c>
      <c r="C13" s="6">
        <v>28600</v>
      </c>
      <c r="S13" s="5" t="s">
        <v>22</v>
      </c>
      <c r="T13" s="12">
        <v>40199</v>
      </c>
      <c r="U13" s="13">
        <v>28600</v>
      </c>
    </row>
    <row r="14" spans="2:25" x14ac:dyDescent="0.2">
      <c r="B14" s="15">
        <v>111</v>
      </c>
      <c r="C14" s="6">
        <v>24516.666666666599</v>
      </c>
      <c r="S14" s="15" t="s">
        <v>23</v>
      </c>
      <c r="T14" s="16">
        <v>40193</v>
      </c>
      <c r="U14" s="20">
        <v>84523</v>
      </c>
    </row>
    <row r="15" spans="2:25" x14ac:dyDescent="0.2">
      <c r="B15" s="21"/>
      <c r="C15" s="22"/>
      <c r="S15" s="23"/>
      <c r="T15" s="24"/>
      <c r="U15" s="25"/>
    </row>
    <row r="16" spans="2:25" x14ac:dyDescent="0.2">
      <c r="B16" s="21"/>
      <c r="C16" s="22"/>
      <c r="S16" s="23"/>
      <c r="T16" s="24"/>
      <c r="U16" s="25"/>
    </row>
    <row r="17" spans="2:25" x14ac:dyDescent="0.2">
      <c r="B17" s="21"/>
      <c r="C17" s="22"/>
      <c r="S17" s="23"/>
      <c r="T17" s="24"/>
      <c r="U17" s="25"/>
    </row>
    <row r="18" spans="2:25" x14ac:dyDescent="0.2">
      <c r="O18" s="26"/>
      <c r="S18" s="1" t="s">
        <v>5</v>
      </c>
      <c r="T18" s="2" t="s">
        <v>6</v>
      </c>
      <c r="U18" s="2" t="s">
        <v>1</v>
      </c>
      <c r="W18" s="3" t="s">
        <v>5</v>
      </c>
      <c r="X18" s="3" t="s">
        <v>6</v>
      </c>
      <c r="Y18" s="3" t="s">
        <v>1</v>
      </c>
    </row>
    <row r="19" spans="2:25" x14ac:dyDescent="0.2">
      <c r="O19" s="26"/>
      <c r="S19" s="5" t="s">
        <v>24</v>
      </c>
      <c r="T19" s="12">
        <v>40183</v>
      </c>
      <c r="U19" s="13">
        <v>45000</v>
      </c>
      <c r="W19" s="7" t="s">
        <v>24</v>
      </c>
      <c r="X19" s="12">
        <v>40192</v>
      </c>
      <c r="Y19" s="8">
        <f t="array" ref="Y19">VLOOKUP( W19&amp;X19,
    IF({1,0},  tblSalesT[Customer]&amp;tblSalesT[Sales Date],
         tblSalesT[Amount]), 2, 0 )</f>
        <v>18100</v>
      </c>
    </row>
    <row r="20" spans="2:25" x14ac:dyDescent="0.2">
      <c r="B20" s="4" t="s">
        <v>5</v>
      </c>
      <c r="C20" s="27" t="s">
        <v>25</v>
      </c>
      <c r="D20" s="4" t="s">
        <v>26</v>
      </c>
      <c r="F20" s="28" t="s">
        <v>27</v>
      </c>
      <c r="G20" s="28" t="s">
        <v>28</v>
      </c>
      <c r="H20" s="2" t="s">
        <v>26</v>
      </c>
      <c r="O20" s="26"/>
      <c r="S20" s="5" t="s">
        <v>29</v>
      </c>
      <c r="T20" s="12">
        <v>40186</v>
      </c>
      <c r="U20" s="13">
        <v>16000</v>
      </c>
    </row>
    <row r="21" spans="2:25" x14ac:dyDescent="0.2">
      <c r="B21" s="9" t="s">
        <v>7</v>
      </c>
      <c r="C21" s="6">
        <v>50000</v>
      </c>
      <c r="D21" s="29">
        <f>VLOOKUP(C21,tblDiscount[],3)</f>
        <v>0.15</v>
      </c>
      <c r="F21" s="30">
        <v>0</v>
      </c>
      <c r="G21" s="31">
        <v>47999</v>
      </c>
      <c r="H21" s="32">
        <v>0</v>
      </c>
      <c r="L21" s="26"/>
      <c r="M21" s="26"/>
      <c r="N21" s="26"/>
      <c r="O21" s="26"/>
      <c r="S21" s="5" t="s">
        <v>30</v>
      </c>
      <c r="T21" s="12">
        <v>40188</v>
      </c>
      <c r="U21" s="13">
        <v>60000</v>
      </c>
    </row>
    <row r="22" spans="2:25" x14ac:dyDescent="0.2">
      <c r="B22" s="9" t="s">
        <v>10</v>
      </c>
      <c r="C22" s="6">
        <v>45000</v>
      </c>
      <c r="D22" s="29">
        <f>VLOOKUP(C22,tblDiscount[],3)</f>
        <v>0</v>
      </c>
      <c r="F22" s="30">
        <v>48000</v>
      </c>
      <c r="G22" s="31">
        <v>52999</v>
      </c>
      <c r="H22" s="32">
        <v>0.15</v>
      </c>
      <c r="S22" s="5" t="s">
        <v>31</v>
      </c>
      <c r="T22" s="12">
        <v>40189</v>
      </c>
      <c r="U22" s="13">
        <v>53800</v>
      </c>
    </row>
    <row r="23" spans="2:25" x14ac:dyDescent="0.2">
      <c r="B23" s="9" t="s">
        <v>12</v>
      </c>
      <c r="C23" s="6">
        <v>53800</v>
      </c>
      <c r="D23" s="29">
        <f>VLOOKUP(C23,tblDiscount[],3)</f>
        <v>0.23</v>
      </c>
      <c r="F23" s="30">
        <v>53000</v>
      </c>
      <c r="G23" s="31">
        <v>61699</v>
      </c>
      <c r="H23" s="32">
        <v>0.23</v>
      </c>
      <c r="S23" s="5" t="s">
        <v>31</v>
      </c>
      <c r="T23" s="12">
        <v>40190</v>
      </c>
      <c r="U23" s="13">
        <v>50000</v>
      </c>
    </row>
    <row r="24" spans="2:25" x14ac:dyDescent="0.2">
      <c r="B24" s="9" t="s">
        <v>9</v>
      </c>
      <c r="C24" s="6">
        <v>16000</v>
      </c>
      <c r="D24" s="29">
        <f>VLOOKUP(C24,tblDiscount[],3)</f>
        <v>0</v>
      </c>
      <c r="F24" s="33">
        <v>61700</v>
      </c>
      <c r="G24" s="34"/>
      <c r="H24" s="35">
        <v>0.35</v>
      </c>
      <c r="S24" s="5" t="s">
        <v>24</v>
      </c>
      <c r="T24" s="12">
        <v>40192</v>
      </c>
      <c r="U24" s="13">
        <v>18100</v>
      </c>
    </row>
    <row r="25" spans="2:25" x14ac:dyDescent="0.2">
      <c r="B25" s="9" t="s">
        <v>15</v>
      </c>
      <c r="C25" s="6">
        <v>77100</v>
      </c>
      <c r="D25" s="29">
        <f>VLOOKUP(C25,tblDiscount[],3)</f>
        <v>0.35</v>
      </c>
      <c r="S25" s="5" t="s">
        <v>24</v>
      </c>
      <c r="T25" s="12">
        <v>40193</v>
      </c>
      <c r="U25" s="13">
        <v>84523</v>
      </c>
    </row>
    <row r="26" spans="2:25" x14ac:dyDescent="0.2">
      <c r="B26" s="9" t="s">
        <v>17</v>
      </c>
      <c r="C26" s="6">
        <v>55200</v>
      </c>
      <c r="D26" s="29">
        <f>VLOOKUP(C26,tblDiscount[],3)</f>
        <v>0.23</v>
      </c>
      <c r="S26" s="15" t="s">
        <v>32</v>
      </c>
      <c r="T26" s="16">
        <v>40195</v>
      </c>
      <c r="U26" s="13">
        <v>77100</v>
      </c>
    </row>
    <row r="27" spans="2:25" x14ac:dyDescent="0.2">
      <c r="B27" s="9" t="s">
        <v>18</v>
      </c>
      <c r="C27" s="6">
        <v>32100</v>
      </c>
      <c r="D27" s="29">
        <f>VLOOKUP(C27,tblDiscount[],3)</f>
        <v>0</v>
      </c>
      <c r="S27" s="5" t="s">
        <v>32</v>
      </c>
      <c r="T27" s="12">
        <v>40196</v>
      </c>
      <c r="U27" s="13">
        <v>32100</v>
      </c>
    </row>
    <row r="28" spans="2:25" x14ac:dyDescent="0.2">
      <c r="B28" s="18" t="s">
        <v>19</v>
      </c>
      <c r="C28" s="17">
        <v>60000</v>
      </c>
      <c r="D28" s="29">
        <f>VLOOKUP(C28,tblDiscount[],3)</f>
        <v>0.23</v>
      </c>
      <c r="S28" s="5" t="s">
        <v>33</v>
      </c>
      <c r="T28" s="12">
        <v>40198</v>
      </c>
      <c r="U28" s="13">
        <v>55200</v>
      </c>
    </row>
    <row r="29" spans="2:25" x14ac:dyDescent="0.2">
      <c r="B29" s="9" t="s">
        <v>21</v>
      </c>
      <c r="C29" s="6">
        <v>18100</v>
      </c>
      <c r="D29" s="29">
        <f>VLOOKUP(C29,tblDiscount[],3)</f>
        <v>0</v>
      </c>
      <c r="S29" s="5" t="s">
        <v>33</v>
      </c>
      <c r="T29" s="12">
        <v>40199</v>
      </c>
      <c r="U29" s="13">
        <v>28600</v>
      </c>
    </row>
    <row r="30" spans="2:25" x14ac:dyDescent="0.2">
      <c r="B30" s="9" t="s">
        <v>20</v>
      </c>
      <c r="C30" s="6">
        <v>49756</v>
      </c>
      <c r="D30" s="29">
        <f>VLOOKUP(C30,tblDiscount[],3)</f>
        <v>0.15</v>
      </c>
      <c r="S30" s="5" t="s">
        <v>24</v>
      </c>
      <c r="T30" s="16">
        <v>40202</v>
      </c>
      <c r="U30" s="20">
        <v>49756</v>
      </c>
    </row>
    <row r="31" spans="2:25" x14ac:dyDescent="0.2">
      <c r="B31" s="9" t="s">
        <v>22</v>
      </c>
      <c r="C31" s="6">
        <v>28600</v>
      </c>
      <c r="D31" s="29">
        <f>VLOOKUP(C31,tblDiscount[],3)</f>
        <v>0</v>
      </c>
    </row>
    <row r="32" spans="2:25" x14ac:dyDescent="0.2">
      <c r="B32" s="9" t="s">
        <v>23</v>
      </c>
      <c r="C32" s="6">
        <v>84523</v>
      </c>
      <c r="D32" s="29">
        <f>VLOOKUP(C32,tblDiscount[],3)</f>
        <v>0.35</v>
      </c>
    </row>
    <row r="37" spans="2:9" x14ac:dyDescent="0.2">
      <c r="B37" s="4" t="s">
        <v>5</v>
      </c>
      <c r="C37" s="2" t="s">
        <v>34</v>
      </c>
      <c r="D37" s="2" t="s">
        <v>35</v>
      </c>
      <c r="E37" s="2" t="s">
        <v>36</v>
      </c>
      <c r="G37" s="4" t="s">
        <v>5</v>
      </c>
      <c r="H37" s="3" t="s">
        <v>1</v>
      </c>
    </row>
    <row r="38" spans="2:9" x14ac:dyDescent="0.2">
      <c r="B38" s="9" t="s">
        <v>7</v>
      </c>
      <c r="C38" s="6">
        <v>70000</v>
      </c>
      <c r="D38" s="6">
        <v>50000</v>
      </c>
      <c r="E38" s="13">
        <v>45000</v>
      </c>
      <c r="G38" s="7" t="s">
        <v>17</v>
      </c>
      <c r="H38" s="36">
        <f>VLOOKUP(G38,SalesRegion[],
MATCH(G40,SalesRegion[#Headers],0),0)</f>
        <v>55200</v>
      </c>
    </row>
    <row r="39" spans="2:9" x14ac:dyDescent="0.2">
      <c r="B39" s="9" t="s">
        <v>10</v>
      </c>
      <c r="C39" s="6">
        <v>45000</v>
      </c>
      <c r="D39" s="6">
        <v>45000</v>
      </c>
      <c r="E39" s="13">
        <v>16000</v>
      </c>
      <c r="G39" s="3" t="s">
        <v>37</v>
      </c>
      <c r="H39" s="37"/>
    </row>
    <row r="40" spans="2:9" x14ac:dyDescent="0.2">
      <c r="B40" s="9" t="s">
        <v>12</v>
      </c>
      <c r="C40" s="6">
        <v>83800</v>
      </c>
      <c r="D40" s="6">
        <v>53800</v>
      </c>
      <c r="E40" s="13">
        <v>60000</v>
      </c>
      <c r="G40" s="8" t="s">
        <v>35</v>
      </c>
      <c r="H40" s="37"/>
    </row>
    <row r="41" spans="2:9" x14ac:dyDescent="0.2">
      <c r="B41" s="9" t="s">
        <v>9</v>
      </c>
      <c r="C41" s="6">
        <v>16000</v>
      </c>
      <c r="D41" s="6">
        <v>16000</v>
      </c>
      <c r="E41" s="13">
        <v>53800</v>
      </c>
    </row>
    <row r="42" spans="2:9" x14ac:dyDescent="0.2">
      <c r="B42" s="9" t="s">
        <v>15</v>
      </c>
      <c r="C42" s="6">
        <v>77100</v>
      </c>
      <c r="D42" s="6">
        <v>77100</v>
      </c>
      <c r="E42" s="13">
        <v>50000</v>
      </c>
    </row>
    <row r="43" spans="2:9" x14ac:dyDescent="0.2">
      <c r="B43" s="9" t="s">
        <v>17</v>
      </c>
      <c r="C43" s="6">
        <v>95200</v>
      </c>
      <c r="D43" s="6">
        <v>55200</v>
      </c>
      <c r="E43" s="13">
        <v>18100</v>
      </c>
    </row>
    <row r="44" spans="2:9" x14ac:dyDescent="0.2">
      <c r="B44" s="9" t="s">
        <v>18</v>
      </c>
      <c r="C44" s="6">
        <v>32100</v>
      </c>
      <c r="D44" s="6">
        <v>32100</v>
      </c>
      <c r="E44" s="13">
        <v>84523</v>
      </c>
    </row>
    <row r="45" spans="2:9" x14ac:dyDescent="0.2">
      <c r="B45" s="18" t="s">
        <v>19</v>
      </c>
      <c r="C45" s="17">
        <v>40600</v>
      </c>
      <c r="D45" s="17">
        <v>60000</v>
      </c>
      <c r="E45" s="13">
        <v>77100</v>
      </c>
      <c r="I45" s="38"/>
    </row>
    <row r="46" spans="2:9" x14ac:dyDescent="0.2">
      <c r="B46" s="9" t="s">
        <v>21</v>
      </c>
      <c r="C46" s="6">
        <v>18100</v>
      </c>
      <c r="D46" s="6">
        <v>18100</v>
      </c>
      <c r="E46" s="13">
        <v>32100</v>
      </c>
    </row>
    <row r="47" spans="2:9" x14ac:dyDescent="0.2">
      <c r="B47" s="9" t="s">
        <v>20</v>
      </c>
      <c r="C47" s="6">
        <v>32683.333333333299</v>
      </c>
      <c r="D47" s="6">
        <v>49756</v>
      </c>
      <c r="E47" s="13">
        <v>55200</v>
      </c>
    </row>
    <row r="48" spans="2:9" x14ac:dyDescent="0.2">
      <c r="B48" s="9" t="s">
        <v>22</v>
      </c>
      <c r="C48" s="6">
        <v>28600</v>
      </c>
      <c r="D48" s="6">
        <v>28600</v>
      </c>
      <c r="E48" s="13">
        <v>28600</v>
      </c>
    </row>
    <row r="49" spans="2:18" x14ac:dyDescent="0.2">
      <c r="B49" s="9" t="s">
        <v>23</v>
      </c>
      <c r="C49" s="6">
        <v>24516.666666666599</v>
      </c>
      <c r="D49" s="6">
        <v>84523</v>
      </c>
      <c r="E49" s="20">
        <v>49756</v>
      </c>
    </row>
    <row r="52" spans="2:18" x14ac:dyDescent="0.2">
      <c r="K52" s="39" t="s">
        <v>38</v>
      </c>
      <c r="Q52" s="39" t="s">
        <v>38</v>
      </c>
    </row>
    <row r="53" spans="2:18" x14ac:dyDescent="0.2">
      <c r="B53" s="1" t="s">
        <v>0</v>
      </c>
      <c r="C53" s="2" t="s">
        <v>1</v>
      </c>
      <c r="E53" s="3" t="s">
        <v>39</v>
      </c>
      <c r="F53" s="3" t="s">
        <v>1</v>
      </c>
      <c r="H53" s="1" t="s">
        <v>0</v>
      </c>
      <c r="I53" s="2" t="s">
        <v>1</v>
      </c>
      <c r="K53" s="3" t="s">
        <v>39</v>
      </c>
      <c r="L53" s="3" t="s">
        <v>1</v>
      </c>
      <c r="N53" s="1" t="s">
        <v>40</v>
      </c>
      <c r="O53" s="2" t="s">
        <v>1</v>
      </c>
      <c r="Q53" s="3" t="s">
        <v>40</v>
      </c>
      <c r="R53" s="3" t="s">
        <v>1</v>
      </c>
    </row>
    <row r="54" spans="2:18" x14ac:dyDescent="0.2">
      <c r="B54" s="5" t="s">
        <v>41</v>
      </c>
      <c r="C54" s="6">
        <v>70000</v>
      </c>
      <c r="E54" s="40" t="s">
        <v>42</v>
      </c>
      <c r="F54" s="8">
        <f>VLOOKUP( "*"&amp;E54&amp;"*",
       tblinvoices[], 2, 0 )</f>
        <v>45000</v>
      </c>
      <c r="H54" s="5" t="s">
        <v>43</v>
      </c>
      <c r="I54" s="6">
        <v>70000</v>
      </c>
      <c r="K54" s="40" t="s">
        <v>44</v>
      </c>
      <c r="L54" s="8">
        <f t="array" ref="L54">VLOOKUP(TRUE, IF({1,0},
ISNUMBER(
    FIND(K54,tblpay[Invoice '#])),
tblpay[Amount]),2,0)</f>
        <v>83800</v>
      </c>
      <c r="N54" s="5" t="s">
        <v>45</v>
      </c>
      <c r="O54" s="6">
        <v>70000</v>
      </c>
      <c r="Q54" s="41" t="s">
        <v>46</v>
      </c>
      <c r="R54" s="8">
        <f t="array" ref="R54">VLOOKUP(TRUE,
IF({1,0},
EXACT(Q54,Payment[Product]),
Payment[Amount]),2,0)</f>
        <v>16000</v>
      </c>
    </row>
    <row r="55" spans="2:18" x14ac:dyDescent="0.2">
      <c r="B55" s="5" t="s">
        <v>47</v>
      </c>
      <c r="C55" s="6">
        <v>45000</v>
      </c>
      <c r="H55" s="5" t="s">
        <v>47</v>
      </c>
      <c r="I55" s="6">
        <v>45000</v>
      </c>
      <c r="N55" s="5" t="s">
        <v>48</v>
      </c>
      <c r="O55" s="6">
        <v>45000</v>
      </c>
    </row>
    <row r="56" spans="2:18" x14ac:dyDescent="0.2">
      <c r="B56" s="5" t="s">
        <v>49</v>
      </c>
      <c r="C56" s="6">
        <v>83800</v>
      </c>
      <c r="E56" s="3" t="s">
        <v>50</v>
      </c>
      <c r="F56" s="3" t="s">
        <v>1</v>
      </c>
      <c r="H56" s="5" t="s">
        <v>49</v>
      </c>
      <c r="I56" s="6">
        <v>83800</v>
      </c>
      <c r="N56" s="5" t="s">
        <v>51</v>
      </c>
      <c r="O56" s="6">
        <v>83800</v>
      </c>
    </row>
    <row r="57" spans="2:18" x14ac:dyDescent="0.2">
      <c r="B57" s="5" t="s">
        <v>52</v>
      </c>
      <c r="C57" s="6">
        <v>16000</v>
      </c>
      <c r="E57" s="40" t="s">
        <v>42</v>
      </c>
      <c r="F57" s="8">
        <f>VLOOKUP( "????"&amp;E57&amp;"*",
       tblinvoices[], 2, 0 )</f>
        <v>32100</v>
      </c>
      <c r="H57" s="5" t="s">
        <v>52</v>
      </c>
      <c r="I57" s="6">
        <v>16000</v>
      </c>
      <c r="N57" s="42" t="s">
        <v>46</v>
      </c>
      <c r="O57" s="6">
        <v>16000</v>
      </c>
    </row>
    <row r="58" spans="2:18" x14ac:dyDescent="0.2">
      <c r="B58" s="5" t="s">
        <v>53</v>
      </c>
      <c r="C58" s="6">
        <v>77100</v>
      </c>
      <c r="H58" s="5" t="s">
        <v>53</v>
      </c>
      <c r="I58" s="6">
        <v>77100</v>
      </c>
      <c r="N58" s="5" t="s">
        <v>45</v>
      </c>
      <c r="O58" s="6">
        <v>77100</v>
      </c>
    </row>
    <row r="59" spans="2:18" x14ac:dyDescent="0.2">
      <c r="B59" s="5" t="s">
        <v>54</v>
      </c>
      <c r="C59" s="6">
        <v>95200</v>
      </c>
      <c r="H59" s="5" t="s">
        <v>54</v>
      </c>
      <c r="I59" s="6">
        <v>95200</v>
      </c>
      <c r="N59" s="5" t="s">
        <v>48</v>
      </c>
      <c r="O59" s="6">
        <v>95200</v>
      </c>
    </row>
    <row r="60" spans="2:18" x14ac:dyDescent="0.2">
      <c r="B60" s="5" t="s">
        <v>55</v>
      </c>
      <c r="C60" s="6">
        <v>32100</v>
      </c>
      <c r="H60" s="5" t="s">
        <v>55</v>
      </c>
      <c r="I60" s="6">
        <v>32100</v>
      </c>
      <c r="N60" s="5" t="s">
        <v>51</v>
      </c>
      <c r="O60" s="6">
        <v>32100</v>
      </c>
    </row>
    <row r="61" spans="2:18" x14ac:dyDescent="0.2">
      <c r="B61" s="15" t="s">
        <v>56</v>
      </c>
      <c r="C61" s="17">
        <v>40600</v>
      </c>
      <c r="H61" s="15" t="s">
        <v>56</v>
      </c>
      <c r="I61" s="17">
        <v>40600</v>
      </c>
      <c r="N61" s="42" t="s">
        <v>46</v>
      </c>
      <c r="O61" s="17">
        <v>40600</v>
      </c>
    </row>
    <row r="62" spans="2:18" x14ac:dyDescent="0.2">
      <c r="B62" s="5" t="s">
        <v>57</v>
      </c>
      <c r="C62" s="6">
        <v>18100</v>
      </c>
      <c r="H62" s="5" t="s">
        <v>57</v>
      </c>
      <c r="I62" s="6">
        <v>18100</v>
      </c>
      <c r="N62" s="5" t="s">
        <v>45</v>
      </c>
      <c r="O62" s="6">
        <v>18100</v>
      </c>
    </row>
    <row r="63" spans="2:18" x14ac:dyDescent="0.2">
      <c r="B63" s="5" t="s">
        <v>58</v>
      </c>
      <c r="C63" s="6">
        <v>32683.333333333299</v>
      </c>
    </row>
    <row r="64" spans="2:18" x14ac:dyDescent="0.2">
      <c r="B64" s="5" t="s">
        <v>59</v>
      </c>
      <c r="C64" s="6">
        <v>28600</v>
      </c>
    </row>
    <row r="65" spans="2:21" x14ac:dyDescent="0.2">
      <c r="B65" s="15" t="s">
        <v>60</v>
      </c>
      <c r="C65" s="6">
        <v>24516.666666666599</v>
      </c>
    </row>
    <row r="69" spans="2:21" x14ac:dyDescent="0.2">
      <c r="B69" s="1" t="s">
        <v>5</v>
      </c>
      <c r="C69" s="2" t="s">
        <v>6</v>
      </c>
      <c r="D69" s="2" t="s">
        <v>1</v>
      </c>
      <c r="F69" s="3" t="s">
        <v>5</v>
      </c>
      <c r="G69" s="3" t="s">
        <v>1</v>
      </c>
      <c r="I69" s="1" t="s">
        <v>5</v>
      </c>
      <c r="J69" s="2" t="s">
        <v>6</v>
      </c>
      <c r="K69" s="2" t="s">
        <v>61</v>
      </c>
      <c r="M69" s="3" t="s">
        <v>62</v>
      </c>
      <c r="N69" s="3" t="s">
        <v>1</v>
      </c>
      <c r="Q69" s="43"/>
      <c r="S69" s="43"/>
      <c r="U69" s="43"/>
    </row>
    <row r="70" spans="2:21" x14ac:dyDescent="0.2">
      <c r="B70" s="5" t="s">
        <v>24</v>
      </c>
      <c r="C70" s="12">
        <v>40183</v>
      </c>
      <c r="D70" s="13">
        <v>45000</v>
      </c>
      <c r="F70" s="7" t="s">
        <v>24</v>
      </c>
      <c r="G70" s="44">
        <f t="array" ref="G70">VLOOKUP(
LARGE(IF($F$70=tbl[Customer],
ROW(tbl[Customer])), ROW(A1)),
IF({1,0},ROW(tbl[Customer]),tbl[Amount]),
2,0)</f>
        <v>49756</v>
      </c>
      <c r="I70" s="5" t="s">
        <v>24</v>
      </c>
      <c r="J70" s="12">
        <v>40183</v>
      </c>
      <c r="K70" s="13">
        <v>45000</v>
      </c>
      <c r="M70" s="7">
        <v>3</v>
      </c>
      <c r="N70" s="44">
        <f t="array" ref="N70">VLOOKUP(
SMALL(
IF(TopSale[Amt]&gt;=LARGE(TopSale[Amt],3),
ROW(TopSale[Amt])),ROW(A1)),
IF({1,0},ROW(TopSale[Amt]),TopSale[Amt]),2,0)</f>
        <v>60000</v>
      </c>
      <c r="Q70" s="45"/>
      <c r="S70" s="45"/>
      <c r="U70" s="45"/>
    </row>
    <row r="71" spans="2:21" x14ac:dyDescent="0.2">
      <c r="B71" s="5" t="s">
        <v>29</v>
      </c>
      <c r="C71" s="12">
        <v>40186</v>
      </c>
      <c r="D71" s="13">
        <v>16000</v>
      </c>
      <c r="G71" s="44">
        <f t="array" ref="G71">VLOOKUP(
LARGE(IF($F$70=tbl[Customer],
ROW(tbl[Customer])), ROW(A2)),
IF({1,0},ROW(tbl[Customer]),tbl[Amount]),
2,0)</f>
        <v>18100</v>
      </c>
      <c r="I71" s="5" t="s">
        <v>29</v>
      </c>
      <c r="J71" s="12">
        <v>40186</v>
      </c>
      <c r="K71" s="13">
        <v>16000</v>
      </c>
      <c r="N71" s="44">
        <f t="array" ref="N71">VLOOKUP(SMALL(IF(TopSale[Amt]&gt;=LARGE(TopSale[Amt],3),ROW(TopSale[Amt])),ROW(A2)),IF({1,0},ROW(TopSale[Amt]),TopSale[Amt]),2,0)</f>
        <v>84523</v>
      </c>
      <c r="Q71" s="45"/>
      <c r="S71" s="45"/>
      <c r="U71" s="45"/>
    </row>
    <row r="72" spans="2:21" x14ac:dyDescent="0.2">
      <c r="B72" s="5" t="s">
        <v>30</v>
      </c>
      <c r="C72" s="12">
        <v>40188</v>
      </c>
      <c r="D72" s="13">
        <v>60000</v>
      </c>
      <c r="G72" s="44">
        <f t="array" ref="G72">VLOOKUP(
LARGE(IF($F$70=tbl[Customer],
ROW(tbl[Customer])), ROW(A3)),
IF({1,0},ROW(tbl[Customer]),tbl[Amount]),
2,0)</f>
        <v>45000</v>
      </c>
      <c r="I72" s="5" t="s">
        <v>30</v>
      </c>
      <c r="J72" s="12">
        <v>40188</v>
      </c>
      <c r="K72" s="13">
        <v>60000</v>
      </c>
      <c r="N72" s="44">
        <f t="array" ref="N72">VLOOKUP(SMALL(IF(TopSale[Amt]&gt;=LARGE(TopSale[Amt],3),ROW(TopSale[Amt])),ROW(A3)),IF({1,0},ROW(TopSale[Amt]),TopSale[Amt]),2,0)</f>
        <v>77100</v>
      </c>
      <c r="Q72" s="45"/>
      <c r="S72" s="45"/>
      <c r="U72" s="45"/>
    </row>
    <row r="73" spans="2:21" x14ac:dyDescent="0.2">
      <c r="B73" s="5" t="s">
        <v>31</v>
      </c>
      <c r="C73" s="12">
        <v>40189</v>
      </c>
      <c r="D73" s="13">
        <v>53800</v>
      </c>
      <c r="G73" s="44" t="e">
        <f t="array" ref="G73">VLOOKUP(
SMALL(IF($F$70=tbl[Customer],ROW(tbl[Customer])),ROW(A4)),
IF({1,0},ROW(tbl[Customer]),tbl[Amount]),2,0)</f>
        <v>#NUM!</v>
      </c>
      <c r="I73" s="5" t="s">
        <v>31</v>
      </c>
      <c r="J73" s="12">
        <v>40189</v>
      </c>
      <c r="K73" s="13">
        <v>53800</v>
      </c>
      <c r="N73" s="44" t="e">
        <f t="array" ref="N73">VLOOKUP(SMALL(IF(TopSale[Amt]&gt;=LARGE(TopSale[Amt],3),ROW(TopSale[Amt])),ROW(A4)),IF({1,0},ROW(TopSale[Amt]),TopSale[Amt]),2,0)</f>
        <v>#NUM!</v>
      </c>
      <c r="Q73" s="45"/>
      <c r="S73" s="45"/>
      <c r="U73" s="45"/>
    </row>
    <row r="74" spans="2:21" x14ac:dyDescent="0.2">
      <c r="B74" s="5" t="s">
        <v>31</v>
      </c>
      <c r="C74" s="12">
        <v>40190</v>
      </c>
      <c r="D74" s="13">
        <v>50000</v>
      </c>
      <c r="G74" s="38"/>
      <c r="I74" s="5" t="s">
        <v>31</v>
      </c>
      <c r="J74" s="12">
        <v>40190</v>
      </c>
      <c r="K74" s="13">
        <v>50000</v>
      </c>
      <c r="N74" s="38"/>
      <c r="Q74" s="45"/>
      <c r="S74" s="45"/>
      <c r="U74" s="45"/>
    </row>
    <row r="75" spans="2:21" x14ac:dyDescent="0.2">
      <c r="B75" s="5" t="s">
        <v>24</v>
      </c>
      <c r="C75" s="12">
        <v>40192</v>
      </c>
      <c r="D75" s="13">
        <v>18100</v>
      </c>
      <c r="G75" s="38"/>
      <c r="I75" s="5" t="s">
        <v>24</v>
      </c>
      <c r="J75" s="12">
        <v>40192</v>
      </c>
      <c r="K75" s="13">
        <v>18100</v>
      </c>
      <c r="N75" s="38"/>
      <c r="Q75" s="45"/>
      <c r="S75" s="45"/>
      <c r="U75" s="45"/>
    </row>
    <row r="76" spans="2:21" x14ac:dyDescent="0.2">
      <c r="B76" s="5" t="s">
        <v>30</v>
      </c>
      <c r="C76" s="12">
        <v>40193</v>
      </c>
      <c r="D76" s="13">
        <v>84523</v>
      </c>
      <c r="G76" s="38"/>
      <c r="I76" s="5" t="s">
        <v>30</v>
      </c>
      <c r="J76" s="12">
        <v>40193</v>
      </c>
      <c r="K76" s="13">
        <v>84523</v>
      </c>
      <c r="N76" s="38"/>
      <c r="Q76" s="45"/>
    </row>
    <row r="77" spans="2:21" x14ac:dyDescent="0.2">
      <c r="B77" s="15" t="s">
        <v>63</v>
      </c>
      <c r="C77" s="16">
        <v>40195</v>
      </c>
      <c r="D77" s="13">
        <v>77100</v>
      </c>
      <c r="G77" s="38"/>
      <c r="I77" s="15" t="s">
        <v>63</v>
      </c>
      <c r="J77" s="16">
        <v>40195</v>
      </c>
      <c r="K77" s="13">
        <v>77100</v>
      </c>
      <c r="N77" s="38"/>
      <c r="Q77" s="45"/>
    </row>
    <row r="78" spans="2:21" x14ac:dyDescent="0.2">
      <c r="B78" s="15" t="s">
        <v>63</v>
      </c>
      <c r="C78" s="12">
        <v>40196</v>
      </c>
      <c r="D78" s="13">
        <v>32100</v>
      </c>
      <c r="G78" s="38"/>
      <c r="I78" s="15" t="s">
        <v>63</v>
      </c>
      <c r="J78" s="12">
        <v>40196</v>
      </c>
      <c r="K78" s="13">
        <v>32100</v>
      </c>
      <c r="N78" s="38"/>
      <c r="Q78" s="45"/>
    </row>
    <row r="79" spans="2:21" x14ac:dyDescent="0.2">
      <c r="B79" s="5" t="s">
        <v>33</v>
      </c>
      <c r="C79" s="12">
        <v>40198</v>
      </c>
      <c r="D79" s="13">
        <v>55200</v>
      </c>
      <c r="G79" s="38"/>
      <c r="I79" s="5" t="s">
        <v>33</v>
      </c>
      <c r="J79" s="12">
        <v>40198</v>
      </c>
      <c r="K79" s="13">
        <v>55200</v>
      </c>
      <c r="N79" s="38"/>
      <c r="Q79" s="45"/>
    </row>
    <row r="80" spans="2:21" x14ac:dyDescent="0.2">
      <c r="B80" s="5" t="s">
        <v>33</v>
      </c>
      <c r="C80" s="12">
        <v>40199</v>
      </c>
      <c r="D80" s="13">
        <v>28600</v>
      </c>
      <c r="G80" s="38"/>
      <c r="I80" s="5" t="s">
        <v>33</v>
      </c>
      <c r="J80" s="12">
        <v>40199</v>
      </c>
      <c r="K80" s="13">
        <v>28600</v>
      </c>
      <c r="N80" s="38"/>
      <c r="Q80" s="45"/>
    </row>
    <row r="81" spans="2:17" x14ac:dyDescent="0.2">
      <c r="B81" s="5" t="s">
        <v>24</v>
      </c>
      <c r="C81" s="16">
        <v>40202</v>
      </c>
      <c r="D81" s="20">
        <v>49756</v>
      </c>
      <c r="G81" s="38"/>
      <c r="I81" s="5" t="s">
        <v>24</v>
      </c>
      <c r="J81" s="16">
        <v>40202</v>
      </c>
      <c r="K81" s="20">
        <v>49756</v>
      </c>
      <c r="N81" s="38"/>
      <c r="Q81" s="45"/>
    </row>
    <row r="84" spans="2:17" ht="17" x14ac:dyDescent="0.2">
      <c r="F84" s="46" t="s">
        <v>64</v>
      </c>
      <c r="G84" s="47"/>
    </row>
    <row r="85" spans="2:17" ht="30.75" customHeight="1" x14ac:dyDescent="0.25">
      <c r="B85" s="48" t="s">
        <v>65</v>
      </c>
      <c r="C85" s="49" t="s">
        <v>66</v>
      </c>
      <c r="D85" s="49" t="s">
        <v>67</v>
      </c>
      <c r="F85" s="50" t="s">
        <v>68</v>
      </c>
      <c r="G85" s="51" t="s">
        <v>69</v>
      </c>
    </row>
    <row r="86" spans="2:17" x14ac:dyDescent="0.2">
      <c r="B86" s="52" t="s">
        <v>70</v>
      </c>
      <c r="C86" s="53" t="s">
        <v>71</v>
      </c>
      <c r="D86" s="53" t="s">
        <v>72</v>
      </c>
      <c r="F86" s="53" t="s">
        <v>73</v>
      </c>
      <c r="G86" s="54" t="str">
        <f t="array" ref="G86">VLOOKUP(
MAX(IF(Clients=F86,ROW(Clients))),
CHOOSE({1,2,3},
ROW(Clients),
Doctors&amp;"-Morning",
Doctors&amp;"-Afternoon"),
MAX(IF(Clients=F86,
COLUMN(Clients)-COLUMN(Doctors)+1)),0)</f>
        <v>Dr J.T-Afternoon</v>
      </c>
    </row>
    <row r="87" spans="2:17" x14ac:dyDescent="0.2">
      <c r="B87" s="52" t="s">
        <v>74</v>
      </c>
      <c r="C87" s="53" t="s">
        <v>75</v>
      </c>
      <c r="D87" s="53" t="s">
        <v>76</v>
      </c>
    </row>
    <row r="88" spans="2:17" x14ac:dyDescent="0.2">
      <c r="B88" s="52" t="s">
        <v>77</v>
      </c>
      <c r="C88" s="53" t="s">
        <v>78</v>
      </c>
      <c r="D88" s="53" t="s">
        <v>79</v>
      </c>
    </row>
    <row r="89" spans="2:17" x14ac:dyDescent="0.2">
      <c r="B89" s="52" t="s">
        <v>80</v>
      </c>
      <c r="C89" s="53" t="s">
        <v>81</v>
      </c>
      <c r="D89" s="53" t="s">
        <v>82</v>
      </c>
    </row>
    <row r="90" spans="2:17" x14ac:dyDescent="0.2">
      <c r="B90" s="52" t="s">
        <v>83</v>
      </c>
      <c r="C90" s="53" t="s">
        <v>84</v>
      </c>
      <c r="D90" s="53" t="s">
        <v>85</v>
      </c>
    </row>
    <row r="91" spans="2:17" x14ac:dyDescent="0.2">
      <c r="B91" s="52" t="s">
        <v>86</v>
      </c>
      <c r="C91" s="53" t="s">
        <v>87</v>
      </c>
      <c r="D91" s="53" t="s">
        <v>88</v>
      </c>
    </row>
    <row r="92" spans="2:17" x14ac:dyDescent="0.2">
      <c r="B92" s="52" t="s">
        <v>89</v>
      </c>
      <c r="C92" s="53" t="s">
        <v>90</v>
      </c>
      <c r="D92" s="53" t="s">
        <v>73</v>
      </c>
    </row>
    <row r="93" spans="2:17" ht="19" x14ac:dyDescent="0.25">
      <c r="B93" s="52" t="s">
        <v>91</v>
      </c>
      <c r="C93" s="53" t="s">
        <v>33</v>
      </c>
      <c r="D93" s="53" t="s">
        <v>92</v>
      </c>
      <c r="H93" s="55"/>
    </row>
    <row r="94" spans="2:17" x14ac:dyDescent="0.2">
      <c r="B94" s="52" t="s">
        <v>93</v>
      </c>
      <c r="C94" s="53" t="s">
        <v>94</v>
      </c>
      <c r="D94" s="53" t="s">
        <v>95</v>
      </c>
      <c r="H94" s="56"/>
    </row>
    <row r="95" spans="2:17" x14ac:dyDescent="0.2">
      <c r="B95" s="52" t="s">
        <v>96</v>
      </c>
      <c r="C95" s="53" t="s">
        <v>97</v>
      </c>
      <c r="D95" s="53" t="s">
        <v>98</v>
      </c>
      <c r="H95" s="56"/>
    </row>
    <row r="99" spans="2:7" x14ac:dyDescent="0.2">
      <c r="F99" s="2" t="s">
        <v>99</v>
      </c>
    </row>
    <row r="100" spans="2:7" x14ac:dyDescent="0.2">
      <c r="B100" s="4" t="s">
        <v>100</v>
      </c>
      <c r="C100" s="4" t="s">
        <v>12</v>
      </c>
      <c r="D100" s="4" t="s">
        <v>18</v>
      </c>
      <c r="E100" s="4" t="s">
        <v>20</v>
      </c>
      <c r="F100" s="4" t="s">
        <v>101</v>
      </c>
    </row>
    <row r="101" spans="2:7" x14ac:dyDescent="0.2">
      <c r="B101" s="9" t="s">
        <v>102</v>
      </c>
      <c r="C101" s="6">
        <v>70000</v>
      </c>
      <c r="D101" s="6">
        <v>50000</v>
      </c>
      <c r="E101" s="13">
        <v>45000</v>
      </c>
      <c r="F101" s="57" t="str">
        <f t="array" ref="F101">VLOOKUP(
MIN(C101:E101),
TRANSPOSE(IF({1;0},C101:E101,Reps)),
 2,0)</f>
        <v>Gupta</v>
      </c>
    </row>
    <row r="102" spans="2:7" x14ac:dyDescent="0.2">
      <c r="B102" s="9" t="s">
        <v>103</v>
      </c>
      <c r="C102" s="6">
        <v>45000</v>
      </c>
      <c r="D102" s="6">
        <v>43000</v>
      </c>
      <c r="E102" s="13">
        <v>46000</v>
      </c>
      <c r="F102" s="57" t="str">
        <f t="array" ref="F102">VLOOKUP(MIN(C102:E102),TRANSPOSE(IF({1;0},C102:E102,Reps)),2,0)</f>
        <v>Ruby</v>
      </c>
    </row>
    <row r="103" spans="2:7" x14ac:dyDescent="0.2">
      <c r="B103" s="9" t="s">
        <v>104</v>
      </c>
      <c r="C103" s="6">
        <v>43800</v>
      </c>
      <c r="D103" s="6">
        <v>53800</v>
      </c>
      <c r="E103" s="13">
        <v>60000</v>
      </c>
      <c r="F103" s="57" t="str">
        <f t="array" ref="F103">VLOOKUP(MIN(C103:E103),TRANSPOSE(IF({1;0},C103:E103,Reps)),2,0)</f>
        <v>Luna</v>
      </c>
    </row>
    <row r="104" spans="2:7" x14ac:dyDescent="0.2">
      <c r="B104" s="9" t="s">
        <v>45</v>
      </c>
      <c r="C104" s="6">
        <v>42683.333333333299</v>
      </c>
      <c r="D104" s="6">
        <v>49756</v>
      </c>
      <c r="E104" s="13">
        <v>35200</v>
      </c>
      <c r="F104" s="57" t="str">
        <f t="array" ref="F104">VLOOKUP(MIN(C104:E104),TRANSPOSE(IF({1;0},C104:E104,Reps)),2,0)</f>
        <v>Gupta</v>
      </c>
    </row>
    <row r="105" spans="2:7" x14ac:dyDescent="0.2">
      <c r="B105" s="9" t="s">
        <v>105</v>
      </c>
      <c r="C105" s="6">
        <v>77100</v>
      </c>
      <c r="D105" s="6">
        <v>47100</v>
      </c>
      <c r="E105" s="13">
        <v>50000</v>
      </c>
      <c r="F105" s="57" t="str">
        <f t="array" ref="F105">VLOOKUP(MIN(C105:E105),TRANSPOSE(IF({1;0},C105:E105,Reps)),2,0)</f>
        <v>Ruby</v>
      </c>
    </row>
    <row r="106" spans="2:7" x14ac:dyDescent="0.2">
      <c r="B106" s="9" t="s">
        <v>106</v>
      </c>
      <c r="C106" s="6">
        <v>95200</v>
      </c>
      <c r="D106" s="6">
        <v>55200</v>
      </c>
      <c r="E106" s="13">
        <v>18100</v>
      </c>
      <c r="F106" s="57" t="str">
        <f t="array" ref="F106">VLOOKUP(MIN(C106:E106),TRANSPOSE(IF({1;0},C106:E106,Reps)),2,0)</f>
        <v>Gupta</v>
      </c>
    </row>
    <row r="107" spans="2:7" x14ac:dyDescent="0.2">
      <c r="B107" s="9" t="s">
        <v>107</v>
      </c>
      <c r="C107" s="6">
        <v>32100</v>
      </c>
      <c r="D107" s="6">
        <v>35100</v>
      </c>
      <c r="E107" s="13">
        <v>84523</v>
      </c>
      <c r="F107" s="57" t="str">
        <f t="array" ref="F107">VLOOKUP(MIN(C107:E107),TRANSPOSE(IF({1;0},C107:E107,Reps)),2,0)</f>
        <v>Luna</v>
      </c>
    </row>
    <row r="108" spans="2:7" x14ac:dyDescent="0.2">
      <c r="B108" s="9" t="s">
        <v>108</v>
      </c>
      <c r="C108" s="6">
        <v>60600</v>
      </c>
      <c r="D108" s="6">
        <v>60000</v>
      </c>
      <c r="E108" s="13">
        <v>77100</v>
      </c>
      <c r="F108" s="57" t="str">
        <f t="array" ref="F108">VLOOKUP(MIN(C108:E108),TRANSPOSE(IF({1;0},C108:E108,Reps)),2,0)</f>
        <v>Ruby</v>
      </c>
    </row>
    <row r="112" spans="2:7" x14ac:dyDescent="0.2">
      <c r="B112" s="1" t="s">
        <v>5</v>
      </c>
      <c r="C112" s="28" t="s">
        <v>37</v>
      </c>
      <c r="D112" s="2" t="s">
        <v>6</v>
      </c>
      <c r="E112" s="2" t="s">
        <v>1</v>
      </c>
      <c r="G112" s="3" t="s">
        <v>5</v>
      </c>
    </row>
    <row r="113" spans="2:8" x14ac:dyDescent="0.2">
      <c r="B113" s="5" t="s">
        <v>7</v>
      </c>
      <c r="C113" s="58" t="s">
        <v>34</v>
      </c>
      <c r="D113" s="12">
        <v>40190</v>
      </c>
      <c r="E113" s="13">
        <v>50000</v>
      </c>
      <c r="G113" s="7" t="s">
        <v>18</v>
      </c>
    </row>
    <row r="114" spans="2:8" x14ac:dyDescent="0.2">
      <c r="B114" s="5" t="s">
        <v>10</v>
      </c>
      <c r="C114" s="58" t="s">
        <v>35</v>
      </c>
      <c r="D114" s="12">
        <v>40183</v>
      </c>
      <c r="E114" s="13">
        <v>45000</v>
      </c>
      <c r="G114" s="3" t="s">
        <v>1</v>
      </c>
      <c r="H114" s="44">
        <f t="array" ref="H114:H116">VLOOKUP(G113,tblTransact[],{4;2;3},0)</f>
        <v>32100</v>
      </c>
    </row>
    <row r="115" spans="2:8" x14ac:dyDescent="0.2">
      <c r="B115" s="5" t="s">
        <v>12</v>
      </c>
      <c r="C115" s="58" t="s">
        <v>109</v>
      </c>
      <c r="D115" s="12">
        <v>40189</v>
      </c>
      <c r="E115" s="13">
        <v>53800</v>
      </c>
      <c r="G115" s="3" t="s">
        <v>37</v>
      </c>
      <c r="H115" s="8" t="str">
        <v>Coast</v>
      </c>
    </row>
    <row r="116" spans="2:8" x14ac:dyDescent="0.2">
      <c r="B116" s="5" t="s">
        <v>9</v>
      </c>
      <c r="C116" s="58" t="s">
        <v>110</v>
      </c>
      <c r="D116" s="12">
        <v>40186</v>
      </c>
      <c r="E116" s="13">
        <v>16000</v>
      </c>
      <c r="G116" s="27" t="s">
        <v>6</v>
      </c>
      <c r="H116" s="59">
        <v>40196</v>
      </c>
    </row>
    <row r="117" spans="2:8" x14ac:dyDescent="0.2">
      <c r="B117" s="5" t="s">
        <v>15</v>
      </c>
      <c r="C117" s="58" t="s">
        <v>34</v>
      </c>
      <c r="D117" s="12">
        <v>40195</v>
      </c>
      <c r="E117" s="13">
        <v>77100</v>
      </c>
    </row>
    <row r="118" spans="2:8" x14ac:dyDescent="0.2">
      <c r="B118" s="5" t="s">
        <v>17</v>
      </c>
      <c r="C118" s="58" t="s">
        <v>35</v>
      </c>
      <c r="D118" s="12">
        <v>40198</v>
      </c>
      <c r="E118" s="13">
        <v>55200</v>
      </c>
    </row>
    <row r="119" spans="2:8" x14ac:dyDescent="0.2">
      <c r="B119" s="5" t="s">
        <v>18</v>
      </c>
      <c r="C119" s="58" t="s">
        <v>109</v>
      </c>
      <c r="D119" s="12">
        <v>40196</v>
      </c>
      <c r="E119" s="13">
        <v>32100</v>
      </c>
    </row>
    <row r="120" spans="2:8" x14ac:dyDescent="0.2">
      <c r="B120" s="15" t="s">
        <v>19</v>
      </c>
      <c r="C120" s="58" t="s">
        <v>110</v>
      </c>
      <c r="D120" s="16">
        <v>40188</v>
      </c>
      <c r="E120" s="13">
        <v>60000</v>
      </c>
    </row>
    <row r="121" spans="2:8" x14ac:dyDescent="0.2">
      <c r="B121" s="5" t="s">
        <v>21</v>
      </c>
      <c r="C121" s="58" t="s">
        <v>34</v>
      </c>
      <c r="D121" s="12">
        <v>40192</v>
      </c>
      <c r="E121" s="13">
        <v>18100</v>
      </c>
    </row>
    <row r="122" spans="2:8" x14ac:dyDescent="0.2">
      <c r="B122" s="5" t="s">
        <v>20</v>
      </c>
      <c r="C122" s="58" t="s">
        <v>35</v>
      </c>
      <c r="D122" s="12">
        <v>40202</v>
      </c>
      <c r="E122" s="13">
        <v>49756</v>
      </c>
    </row>
    <row r="123" spans="2:8" x14ac:dyDescent="0.2">
      <c r="B123" s="5" t="s">
        <v>22</v>
      </c>
      <c r="C123" s="58" t="s">
        <v>109</v>
      </c>
      <c r="D123" s="12">
        <v>40199</v>
      </c>
      <c r="E123" s="13">
        <v>28600</v>
      </c>
    </row>
    <row r="124" spans="2:8" x14ac:dyDescent="0.2">
      <c r="B124" s="15" t="s">
        <v>23</v>
      </c>
      <c r="C124" s="58" t="s">
        <v>110</v>
      </c>
      <c r="D124" s="16">
        <v>40193</v>
      </c>
      <c r="E124" s="20">
        <v>84523</v>
      </c>
    </row>
    <row r="127" spans="2:8" x14ac:dyDescent="0.2">
      <c r="B127" s="1" t="s">
        <v>5</v>
      </c>
      <c r="C127" s="28" t="s">
        <v>40</v>
      </c>
      <c r="D127" s="2" t="s">
        <v>1</v>
      </c>
      <c r="E127" s="2" t="s">
        <v>26</v>
      </c>
      <c r="G127" s="60" t="s">
        <v>102</v>
      </c>
      <c r="H127" s="61"/>
    </row>
    <row r="128" spans="2:8" x14ac:dyDescent="0.2">
      <c r="B128" s="5" t="s">
        <v>7</v>
      </c>
      <c r="C128" s="9" t="s">
        <v>102</v>
      </c>
      <c r="D128" s="13">
        <v>50000</v>
      </c>
      <c r="E128" s="62">
        <f>VLOOKUP(tblTransact14[[#This Row],[Amount]],
CHOOSE( MATCH(tblTransact14[[#This Row],[Product]],{"Chairs","Laptops"},0),  Chairs_Discount[],Laptops_Discount[]),
2,TRUE)</f>
        <v>0.23</v>
      </c>
      <c r="G128" s="63" t="s">
        <v>61</v>
      </c>
      <c r="H128" s="64" t="s">
        <v>26</v>
      </c>
    </row>
    <row r="129" spans="2:8" x14ac:dyDescent="0.2">
      <c r="B129" s="5" t="s">
        <v>10</v>
      </c>
      <c r="C129" s="9" t="s">
        <v>103</v>
      </c>
      <c r="D129" s="13">
        <v>45000</v>
      </c>
      <c r="E129" s="62">
        <f>VLOOKUP(tblTransact14[[#This Row],[Amount]],
CHOOSE( MATCH(tblTransact14[[#This Row],[Product]],{"Chairs","Laptops"},0),  Chairs_Discount[],Laptops_Discount[]),
2,TRUE)</f>
        <v>0.25</v>
      </c>
      <c r="G129" s="65">
        <v>0</v>
      </c>
      <c r="H129" s="13">
        <v>0</v>
      </c>
    </row>
    <row r="130" spans="2:8" x14ac:dyDescent="0.2">
      <c r="B130" s="5" t="s">
        <v>12</v>
      </c>
      <c r="C130" s="9" t="s">
        <v>102</v>
      </c>
      <c r="D130" s="13">
        <v>3800</v>
      </c>
      <c r="E130" s="62">
        <f>VLOOKUP(tblTransact14[[#This Row],[Amount]],
CHOOSE( MATCH(tblTransact14[[#This Row],[Product]],{"Chairs","Laptops"},0),  Chairs_Discount[],Laptops_Discount[]),
2,TRUE)</f>
        <v>0</v>
      </c>
      <c r="G130" s="65">
        <v>10000</v>
      </c>
      <c r="H130" s="62">
        <v>0.12</v>
      </c>
    </row>
    <row r="131" spans="2:8" x14ac:dyDescent="0.2">
      <c r="B131" s="5" t="s">
        <v>9</v>
      </c>
      <c r="C131" s="9" t="s">
        <v>103</v>
      </c>
      <c r="D131" s="13">
        <v>16000</v>
      </c>
      <c r="E131" s="62">
        <f>VLOOKUP(tblTransact14[[#This Row],[Amount]],
CHOOSE( MATCH(tblTransact14[[#This Row],[Product]],{"Chairs","Laptops"},0),  Chairs_Discount[],Laptops_Discount[]),
2,TRUE)</f>
        <v>0</v>
      </c>
      <c r="G131" s="66">
        <v>20000</v>
      </c>
      <c r="H131" s="67">
        <v>0.23</v>
      </c>
    </row>
    <row r="132" spans="2:8" x14ac:dyDescent="0.2">
      <c r="B132" s="5" t="s">
        <v>15</v>
      </c>
      <c r="C132" s="9" t="s">
        <v>102</v>
      </c>
      <c r="D132" s="13">
        <v>17100</v>
      </c>
      <c r="E132" s="62">
        <f>VLOOKUP(tblTransact14[[#This Row],[Amount]],
CHOOSE( MATCH(tblTransact14[[#This Row],[Product]],{"Chairs","Laptops"},0),  Chairs_Discount[],Laptops_Discount[]),
2,TRUE)</f>
        <v>0.12</v>
      </c>
    </row>
    <row r="133" spans="2:8" x14ac:dyDescent="0.2">
      <c r="B133" s="5" t="s">
        <v>17</v>
      </c>
      <c r="C133" s="9" t="s">
        <v>102</v>
      </c>
      <c r="D133" s="13">
        <v>5200</v>
      </c>
      <c r="E133" s="62">
        <f>VLOOKUP(tblTransact14[[#This Row],[Amount]],
CHOOSE( MATCH(tblTransact14[[#This Row],[Product]],{"Chairs","Laptops"},0),  Chairs_Discount[],Laptops_Discount[]),
2,TRUE)</f>
        <v>0</v>
      </c>
      <c r="G133" s="60" t="s">
        <v>103</v>
      </c>
      <c r="H133" s="61"/>
    </row>
    <row r="134" spans="2:8" x14ac:dyDescent="0.2">
      <c r="B134" s="5" t="s">
        <v>18</v>
      </c>
      <c r="C134" s="9" t="s">
        <v>102</v>
      </c>
      <c r="D134" s="13">
        <v>2100</v>
      </c>
      <c r="E134" s="62">
        <f>VLOOKUP(tblTransact14[[#This Row],[Amount]],
CHOOSE( MATCH(tblTransact14[[#This Row],[Product]],{"Chairs","Laptops"},0),  Chairs_Discount[],Laptops_Discount[]),
2,TRUE)</f>
        <v>0</v>
      </c>
      <c r="G134" s="63" t="s">
        <v>61</v>
      </c>
      <c r="H134" s="64" t="s">
        <v>26</v>
      </c>
    </row>
    <row r="135" spans="2:8" x14ac:dyDescent="0.2">
      <c r="B135" s="15" t="s">
        <v>19</v>
      </c>
      <c r="C135" s="9" t="s">
        <v>103</v>
      </c>
      <c r="D135" s="13">
        <v>60000</v>
      </c>
      <c r="E135" s="62">
        <f>VLOOKUP(tblTransact14[[#This Row],[Amount]],
CHOOSE( MATCH(tblTransact14[[#This Row],[Product]],{"Chairs","Laptops"},0),  Chairs_Discount[],Laptops_Discount[]),
2,TRUE)</f>
        <v>0.34</v>
      </c>
      <c r="G135" s="65">
        <v>0</v>
      </c>
      <c r="H135" s="13">
        <v>0</v>
      </c>
    </row>
    <row r="136" spans="2:8" x14ac:dyDescent="0.2">
      <c r="B136" s="5" t="s">
        <v>21</v>
      </c>
      <c r="C136" s="9" t="s">
        <v>103</v>
      </c>
      <c r="D136" s="13">
        <v>18100</v>
      </c>
      <c r="E136" s="62">
        <f>VLOOKUP(tblTransact14[[#This Row],[Amount]],
CHOOSE( MATCH(tblTransact14[[#This Row],[Product]],{"Chairs","Laptops"},0),  Chairs_Discount[],Laptops_Discount[]),
2,TRUE)</f>
        <v>0</v>
      </c>
      <c r="G136" s="65">
        <v>30000</v>
      </c>
      <c r="H136" s="62">
        <v>0.25</v>
      </c>
    </row>
    <row r="137" spans="2:8" x14ac:dyDescent="0.2">
      <c r="B137" s="5" t="s">
        <v>20</v>
      </c>
      <c r="C137" s="9" t="s">
        <v>103</v>
      </c>
      <c r="D137" s="13">
        <v>49756</v>
      </c>
      <c r="E137" s="62">
        <f>VLOOKUP(tblTransact14[[#This Row],[Amount]],
CHOOSE( MATCH(tblTransact14[[#This Row],[Product]],{"Chairs","Laptops"},0),  Chairs_Discount[],Laptops_Discount[]),
2,TRUE)</f>
        <v>0.25</v>
      </c>
      <c r="G137" s="66">
        <v>50000</v>
      </c>
      <c r="H137" s="67">
        <v>0.34</v>
      </c>
    </row>
    <row r="138" spans="2:8" x14ac:dyDescent="0.2">
      <c r="B138" s="5" t="s">
        <v>22</v>
      </c>
      <c r="C138" s="9" t="s">
        <v>102</v>
      </c>
      <c r="D138" s="13">
        <v>8600</v>
      </c>
      <c r="E138" s="62">
        <f>VLOOKUP(tblTransact14[[#This Row],[Amount]],
CHOOSE( MATCH(tblTransact14[[#This Row],[Product]],{"Chairs","Laptops"},0),  Chairs_Discount[],Laptops_Discount[]),
2,TRUE)</f>
        <v>0</v>
      </c>
    </row>
    <row r="139" spans="2:8" x14ac:dyDescent="0.2">
      <c r="B139" s="15" t="s">
        <v>23</v>
      </c>
      <c r="C139" s="9" t="s">
        <v>102</v>
      </c>
      <c r="D139" s="20">
        <v>84523</v>
      </c>
      <c r="E139" s="67">
        <f>VLOOKUP(tblTransact14[[#This Row],[Amount]],
CHOOSE( MATCH(tblTransact14[[#This Row],[Product]],{"Chairs","Laptops"},0),  Chairs_Discount[],Laptops_Discount[]),
2,TRUE)</f>
        <v>0.23</v>
      </c>
    </row>
  </sheetData>
  <mergeCells count="1">
    <mergeCell ref="H38:H40"/>
  </mergeCells>
  <conditionalFormatting sqref="G86">
    <cfRule type="containsText" dxfId="87" priority="1" operator="containsText" text="TRUE">
      <formula>NOT(ISERROR(SEARCH("TRUE",G86)))</formula>
    </cfRule>
  </conditionalFormatting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Clients</vt:lpstr>
      <vt:lpstr>Doctors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2023-12-05T09:41:08Z</dcterms:created>
  <dcterms:modified xsi:type="dcterms:W3CDTF">2023-12-05T09:41:50Z</dcterms:modified>
</cp:coreProperties>
</file>