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/Downloads/Book-53 Final Epub Folder/Code/"/>
    </mc:Choice>
  </mc:AlternateContent>
  <xr:revisionPtr revIDLastSave="0" documentId="8_{2020C8A2-AFBB-D743-934B-121F0767EFC8}" xr6:coauthVersionLast="47" xr6:coauthVersionMax="47" xr10:uidLastSave="{00000000-0000-0000-0000-000000000000}"/>
  <bookViews>
    <workbookView xWindow="780" yWindow="960" windowWidth="27640" windowHeight="16540" xr2:uid="{39C6A7BF-A454-6745-A40B-FB4C61E8CEE6}"/>
  </bookViews>
  <sheets>
    <sheet name="Sheet1" sheetId="1" r:id="rId1"/>
  </sheets>
  <definedNames>
    <definedName name="Doctor">Sheet1!$C$47:$C$56</definedName>
    <definedName name="Exams">Sheet1!$B$33:$C$42</definedName>
    <definedName name="Halls">Sheet1!$B$32:$C$32</definedName>
    <definedName name="List">Sheet1!$G$147:$G$149</definedName>
    <definedName name="Patients">Sheet1!$D$47:$E$56</definedName>
    <definedName name="session">Sheet1!$D$46:$E$46</definedName>
    <definedName name="Suppliers">Sheet1!$B$90:$D$90</definedName>
    <definedName name="Tutors">Sheet1!$A$33:$A$42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81" i="1" l="1" a="1"/>
  <c r="H181" i="1" s="1"/>
  <c r="H180" i="1" a="1"/>
  <c r="H180" i="1" s="1"/>
  <c r="H179" i="1" a="1"/>
  <c r="H179" i="1" s="1"/>
  <c r="H178" i="1" a="1"/>
  <c r="H178" i="1" s="1"/>
  <c r="G162" i="1" a="1"/>
  <c r="G162" i="1" s="1"/>
  <c r="H150" i="1" a="1"/>
  <c r="H150" i="1" s="1"/>
  <c r="J149" i="1" a="1"/>
  <c r="J149" i="1" s="1"/>
  <c r="H149" i="1" a="1"/>
  <c r="H149" i="1" s="1"/>
  <c r="J148" i="1" a="1"/>
  <c r="J148" i="1" s="1"/>
  <c r="H148" i="1" a="1"/>
  <c r="H148" i="1" s="1"/>
  <c r="L147" i="1" a="1"/>
  <c r="L149" i="1" s="1"/>
  <c r="J147" i="1" a="1"/>
  <c r="J147" i="1" s="1"/>
  <c r="H147" i="1" a="1"/>
  <c r="H147" i="1" s="1"/>
  <c r="H132" i="1" a="1"/>
  <c r="H132" i="1" s="1"/>
  <c r="K117" i="1"/>
  <c r="H117" i="1"/>
  <c r="G113" i="1" a="1"/>
  <c r="G113" i="1" s="1"/>
  <c r="G112" i="1" a="1"/>
  <c r="G112" i="1" s="1"/>
  <c r="G111" i="1" a="1"/>
  <c r="G111" i="1" s="1"/>
  <c r="G110" i="1" a="1"/>
  <c r="G110" i="1" s="1"/>
  <c r="G109" i="1" a="1"/>
  <c r="G109" i="1" s="1"/>
  <c r="G108" i="1" a="1"/>
  <c r="G108" i="1" s="1"/>
  <c r="G107" i="1" a="1"/>
  <c r="G107" i="1" s="1"/>
  <c r="G106" i="1" a="1"/>
  <c r="G106" i="1" s="1"/>
  <c r="G105" i="1" a="1"/>
  <c r="G105" i="1" s="1"/>
  <c r="G104" i="1" a="1"/>
  <c r="G104" i="1" s="1"/>
  <c r="G103" i="1" a="1"/>
  <c r="G103" i="1" s="1"/>
  <c r="G102" i="1" a="1"/>
  <c r="G102" i="1" s="1"/>
  <c r="E98" i="1" a="1"/>
  <c r="E98" i="1" s="1"/>
  <c r="E97" i="1" a="1"/>
  <c r="E97" i="1" s="1"/>
  <c r="E96" i="1" a="1"/>
  <c r="E96" i="1" s="1"/>
  <c r="E95" i="1" a="1"/>
  <c r="E95" i="1" s="1"/>
  <c r="E94" i="1" a="1"/>
  <c r="E94" i="1" s="1"/>
  <c r="E93" i="1" a="1"/>
  <c r="E93" i="1" s="1"/>
  <c r="E92" i="1" a="1"/>
  <c r="E92" i="1" s="1"/>
  <c r="E91" i="1" a="1"/>
  <c r="E91" i="1" s="1"/>
  <c r="G75" i="1"/>
  <c r="G75" i="1" a="1"/>
  <c r="H75" i="1" s="1"/>
  <c r="G60" i="1"/>
  <c r="G60" i="1" a="1"/>
  <c r="H49" i="1"/>
  <c r="H49" i="1" a="1"/>
  <c r="H48" i="1"/>
  <c r="H48" i="1" a="1"/>
  <c r="H47" i="1"/>
  <c r="H47" i="1" a="1"/>
  <c r="F33" i="1"/>
  <c r="F33" i="1" a="1"/>
  <c r="I17" i="1" a="1"/>
  <c r="I17" i="1" s="1"/>
  <c r="H2" i="1"/>
  <c r="L147" i="1" l="1"/>
  <c r="L148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<sst xmlns="http://schemas.openxmlformats.org/spreadsheetml/2006/main" count="333" uniqueCount="144">
  <si>
    <t>Customer</t>
  </si>
  <si>
    <t>Jan</t>
  </si>
  <si>
    <t>Feb</t>
  </si>
  <si>
    <t>Mar</t>
  </si>
  <si>
    <t>Month</t>
  </si>
  <si>
    <t>Amount</t>
  </si>
  <si>
    <t>Emily</t>
  </si>
  <si>
    <t>Ruby</t>
  </si>
  <si>
    <t>Luna</t>
  </si>
  <si>
    <t>Austin</t>
  </si>
  <si>
    <t>Easton</t>
  </si>
  <si>
    <t>Barnes</t>
  </si>
  <si>
    <t>Theodore</t>
  </si>
  <si>
    <t>Penelope</t>
  </si>
  <si>
    <t>Joshua</t>
  </si>
  <si>
    <t>Luke</t>
  </si>
  <si>
    <t>Gupta</t>
  </si>
  <si>
    <t>Martin</t>
  </si>
  <si>
    <t>Product</t>
  </si>
  <si>
    <t>Chairs</t>
  </si>
  <si>
    <t>Laptops</t>
  </si>
  <si>
    <t>Exams Time Table</t>
  </si>
  <si>
    <t>Lecturer</t>
  </si>
  <si>
    <t>Hall 1</t>
  </si>
  <si>
    <t>Hall 2</t>
  </si>
  <si>
    <t>Exam</t>
  </si>
  <si>
    <t>Lecturer &amp; Hall</t>
  </si>
  <si>
    <t>Dr Amani</t>
  </si>
  <si>
    <t>Arabic</t>
  </si>
  <si>
    <t>Religion</t>
  </si>
  <si>
    <t>Physics 1</t>
  </si>
  <si>
    <t>Math 2</t>
  </si>
  <si>
    <t>Commerce</t>
  </si>
  <si>
    <t>Physics 2</t>
  </si>
  <si>
    <t>Dr Andy</t>
  </si>
  <si>
    <t>Art &amp; Design</t>
  </si>
  <si>
    <t>French</t>
  </si>
  <si>
    <t>Dr Nick</t>
  </si>
  <si>
    <t>Music</t>
  </si>
  <si>
    <t>Mr Alan</t>
  </si>
  <si>
    <t>Agricuture</t>
  </si>
  <si>
    <t>No-Exam</t>
  </si>
  <si>
    <t>Ms Abby</t>
  </si>
  <si>
    <t>Chemistry</t>
  </si>
  <si>
    <t>Ms Ann</t>
  </si>
  <si>
    <t>German</t>
  </si>
  <si>
    <t>Ms J.T</t>
  </si>
  <si>
    <t>Accounting</t>
  </si>
  <si>
    <t>Economics 2</t>
  </si>
  <si>
    <t>Prof Aiden</t>
  </si>
  <si>
    <t xml:space="preserve">Appointment </t>
  </si>
  <si>
    <t>Doctors</t>
  </si>
  <si>
    <t xml:space="preserve">Morning </t>
  </si>
  <si>
    <t>Afternoon</t>
  </si>
  <si>
    <t>Patient</t>
  </si>
  <si>
    <t>Doctor &amp; Session</t>
  </si>
  <si>
    <t>Dr Aiden</t>
  </si>
  <si>
    <t>Jack Rosen</t>
  </si>
  <si>
    <t>Jim Radf</t>
  </si>
  <si>
    <t>Jack Dan</t>
  </si>
  <si>
    <t>Dr Adrian</t>
  </si>
  <si>
    <t>Jack Roze</t>
  </si>
  <si>
    <t>Jack Daniel</t>
  </si>
  <si>
    <t>Carlos Sol</t>
  </si>
  <si>
    <t>Jackline M</t>
  </si>
  <si>
    <t>Dr Abby</t>
  </si>
  <si>
    <t>Jack Davis</t>
  </si>
  <si>
    <t>Annie Cyp</t>
  </si>
  <si>
    <t>Dr Alan</t>
  </si>
  <si>
    <t>Ralph Knight</t>
  </si>
  <si>
    <t>Grant Car</t>
  </si>
  <si>
    <t>Dorothy Bad</t>
  </si>
  <si>
    <t>Alan Bar</t>
  </si>
  <si>
    <t>Dr J.T</t>
  </si>
  <si>
    <t>Joy Bell</t>
  </si>
  <si>
    <t>Dr Ann</t>
  </si>
  <si>
    <t>Carlos Daly</t>
  </si>
  <si>
    <t>Julia West</t>
  </si>
  <si>
    <t>Dr John</t>
  </si>
  <si>
    <t>Claudia Min</t>
  </si>
  <si>
    <t>Eugene Bar</t>
  </si>
  <si>
    <t>Edward H</t>
  </si>
  <si>
    <t>Sales Date</t>
  </si>
  <si>
    <t>Carl Jackson</t>
  </si>
  <si>
    <t>Barry French</t>
  </si>
  <si>
    <t>Clay Rozendal</t>
  </si>
  <si>
    <t>Carlos Soltero</t>
  </si>
  <si>
    <t>Neola Schider</t>
  </si>
  <si>
    <t>Lowest</t>
  </si>
  <si>
    <t>Item</t>
  </si>
  <si>
    <t>Quote</t>
  </si>
  <si>
    <t>Cabinets</t>
  </si>
  <si>
    <t>Books</t>
  </si>
  <si>
    <t>Desktops</t>
  </si>
  <si>
    <t>Pens</t>
  </si>
  <si>
    <t>CCTV</t>
  </si>
  <si>
    <t>Printers</t>
  </si>
  <si>
    <t>Discount</t>
  </si>
  <si>
    <t>Chairs Disc</t>
  </si>
  <si>
    <t>Amt</t>
  </si>
  <si>
    <t>Disc</t>
  </si>
  <si>
    <t>Laptops Disc</t>
  </si>
  <si>
    <t>Invoice #</t>
  </si>
  <si>
    <t>Invoice # Contains</t>
  </si>
  <si>
    <t>Invoice 5th character P</t>
  </si>
  <si>
    <t>111-BN-018</t>
  </si>
  <si>
    <t>P</t>
  </si>
  <si>
    <t>111-KP-003</t>
  </si>
  <si>
    <t>224-BP-002</t>
  </si>
  <si>
    <t>224-FA-011</t>
  </si>
  <si>
    <t>224-PO-204</t>
  </si>
  <si>
    <t>224-VV-004</t>
  </si>
  <si>
    <t>220-PU-009</t>
  </si>
  <si>
    <t>220-SA-001</t>
  </si>
  <si>
    <t>221-UP-011</t>
  </si>
  <si>
    <t>222-AG-001</t>
  </si>
  <si>
    <t>222-FE-002</t>
  </si>
  <si>
    <t>222-PK-002</t>
  </si>
  <si>
    <t>Invoice Length</t>
  </si>
  <si>
    <t>217045</t>
  </si>
  <si>
    <t>217039</t>
  </si>
  <si>
    <t>216393AB</t>
  </si>
  <si>
    <t>216513</t>
  </si>
  <si>
    <t>216487</t>
  </si>
  <si>
    <t>216622</t>
  </si>
  <si>
    <t>217176</t>
  </si>
  <si>
    <t>216749</t>
  </si>
  <si>
    <t>216705</t>
  </si>
  <si>
    <t>213767</t>
  </si>
  <si>
    <t>215250CD</t>
  </si>
  <si>
    <t>217094</t>
  </si>
  <si>
    <t>Currency</t>
  </si>
  <si>
    <t>List</t>
  </si>
  <si>
    <t>VLOOKUP items in a list</t>
  </si>
  <si>
    <t>RUPEE</t>
  </si>
  <si>
    <t>ZAR</t>
  </si>
  <si>
    <t xml:space="preserve">KES </t>
  </si>
  <si>
    <t xml:space="preserve">USD </t>
  </si>
  <si>
    <t>SSD</t>
  </si>
  <si>
    <t>CHF</t>
  </si>
  <si>
    <t>MGA</t>
  </si>
  <si>
    <t>TSH</t>
  </si>
  <si>
    <t>Unique Currency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</si>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</sst>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h:mm\ AM/PM;@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4"/>
      <color theme="1"/>
      <name val="Calibri"/>
      <family val="2"/>
      <scheme val="minor"/>
    </font>
    <font>
      <sz val="12"/>
      <color theme="1"/>
      <name val="Verdana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Protection="0">
      <alignment vertical="center"/>
    </xf>
    <xf numFmtId="0" fontId="3" fillId="0" borderId="1" applyNumberFormat="0" applyProtection="0">
      <alignment vertical="center"/>
    </xf>
  </cellStyleXfs>
  <cellXfs count="49">
    <xf numFmtId="0" fontId="0" fillId="0" borderId="0" xfId="0"/>
    <xf numFmtId="0" fontId="2" fillId="2" borderId="1" xfId="2">
      <alignment vertical="center"/>
    </xf>
    <xf numFmtId="0" fontId="2" fillId="2" borderId="2" xfId="2" applyBorder="1">
      <alignment vertical="center"/>
    </xf>
    <xf numFmtId="0" fontId="2" fillId="2" borderId="3" xfId="2" applyBorder="1">
      <alignment vertical="center"/>
    </xf>
    <xf numFmtId="0" fontId="2" fillId="2" borderId="4" xfId="2" applyBorder="1">
      <alignment vertical="center"/>
    </xf>
    <xf numFmtId="0" fontId="3" fillId="0" borderId="1" xfId="3">
      <alignment vertical="center"/>
    </xf>
    <xf numFmtId="3" fontId="3" fillId="0" borderId="5" xfId="3" applyNumberFormat="1" applyBorder="1">
      <alignment vertical="center"/>
    </xf>
    <xf numFmtId="164" fontId="1" fillId="0" borderId="5" xfId="1" applyNumberFormat="1" applyBorder="1" applyAlignment="1">
      <alignment vertical="center"/>
    </xf>
    <xf numFmtId="0" fontId="0" fillId="0" borderId="5" xfId="3" applyFont="1" applyBorder="1">
      <alignment vertical="center"/>
    </xf>
    <xf numFmtId="4" fontId="3" fillId="0" borderId="1" xfId="3" applyNumberFormat="1">
      <alignment vertical="center"/>
    </xf>
    <xf numFmtId="0" fontId="3" fillId="0" borderId="3" xfId="3" applyBorder="1">
      <alignment vertical="center"/>
    </xf>
    <xf numFmtId="3" fontId="3" fillId="0" borderId="6" xfId="3" applyNumberFormat="1" applyBorder="1">
      <alignment vertical="center"/>
    </xf>
    <xf numFmtId="164" fontId="1" fillId="0" borderId="6" xfId="1" applyNumberFormat="1" applyBorder="1" applyAlignment="1">
      <alignment vertical="center"/>
    </xf>
    <xf numFmtId="3" fontId="3" fillId="0" borderId="7" xfId="3" applyNumberFormat="1" applyBorder="1" applyAlignment="1">
      <alignment horizontal="center" vertical="center"/>
    </xf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 wrapText="1"/>
    </xf>
    <xf numFmtId="0" fontId="2" fillId="0" borderId="0" xfId="0" applyFont="1" applyAlignment="1">
      <alignment horizontal="center"/>
    </xf>
    <xf numFmtId="0" fontId="6" fillId="2" borderId="1" xfId="0" applyFont="1" applyFill="1" applyBorder="1"/>
    <xf numFmtId="14" fontId="6" fillId="2" borderId="1" xfId="0" applyNumberFormat="1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1" xfId="0" applyNumberFormat="1" applyBorder="1"/>
    <xf numFmtId="0" fontId="0" fillId="0" borderId="1" xfId="0" applyBorder="1"/>
    <xf numFmtId="0" fontId="0" fillId="3" borderId="0" xfId="0" applyFill="1"/>
    <xf numFmtId="0" fontId="7" fillId="0" borderId="0" xfId="0" applyFont="1" applyAlignment="1">
      <alignment horizontal="centerContinuous" wrapText="1"/>
    </xf>
    <xf numFmtId="0" fontId="0" fillId="0" borderId="0" xfId="0" applyAlignment="1">
      <alignment horizontal="centerContinuous"/>
    </xf>
    <xf numFmtId="0" fontId="8" fillId="0" borderId="0" xfId="0" applyFont="1"/>
    <xf numFmtId="0" fontId="2" fillId="2" borderId="8" xfId="2" applyBorder="1">
      <alignment vertical="center"/>
    </xf>
    <xf numFmtId="0" fontId="3" fillId="0" borderId="9" xfId="3" applyBorder="1">
      <alignment vertical="center"/>
    </xf>
    <xf numFmtId="14" fontId="3" fillId="0" borderId="5" xfId="3" applyNumberFormat="1" applyBorder="1">
      <alignment vertical="center"/>
    </xf>
    <xf numFmtId="0" fontId="0" fillId="0" borderId="1" xfId="3" applyFont="1">
      <alignment vertical="center"/>
    </xf>
    <xf numFmtId="0" fontId="3" fillId="0" borderId="10" xfId="3" applyBorder="1">
      <alignment vertical="center"/>
    </xf>
    <xf numFmtId="14" fontId="3" fillId="0" borderId="6" xfId="3" applyNumberFormat="1" applyBorder="1">
      <alignment vertical="center"/>
    </xf>
    <xf numFmtId="0" fontId="2" fillId="2" borderId="5" xfId="2" applyBorder="1">
      <alignment vertical="center"/>
    </xf>
    <xf numFmtId="3" fontId="3" fillId="0" borderId="1" xfId="3" applyNumberFormat="1">
      <alignment vertical="center"/>
    </xf>
    <xf numFmtId="164" fontId="1" fillId="0" borderId="1" xfId="1" applyNumberFormat="1" applyBorder="1" applyAlignment="1">
      <alignment vertical="center"/>
    </xf>
    <xf numFmtId="0" fontId="2" fillId="2" borderId="11" xfId="2" applyBorder="1">
      <alignment vertical="center"/>
    </xf>
    <xf numFmtId="164" fontId="2" fillId="0" borderId="1" xfId="1" applyNumberFormat="1" applyFont="1" applyBorder="1" applyAlignment="1">
      <alignment horizontal="centerContinuous" vertical="center"/>
    </xf>
    <xf numFmtId="164" fontId="1" fillId="0" borderId="1" xfId="1" applyNumberFormat="1" applyBorder="1" applyAlignment="1">
      <alignment horizontal="centerContinuous" vertical="center"/>
    </xf>
    <xf numFmtId="9" fontId="1" fillId="0" borderId="5" xfId="1" applyNumberFormat="1" applyBorder="1" applyAlignment="1">
      <alignment vertical="center"/>
    </xf>
    <xf numFmtId="164" fontId="1" fillId="0" borderId="8" xfId="1" applyNumberFormat="1" applyBorder="1" applyAlignment="1">
      <alignment vertical="center"/>
    </xf>
    <xf numFmtId="164" fontId="1" fillId="0" borderId="2" xfId="1" applyNumberFormat="1" applyBorder="1" applyAlignment="1">
      <alignment vertical="center"/>
    </xf>
    <xf numFmtId="164" fontId="1" fillId="0" borderId="9" xfId="1" applyNumberFormat="1" applyBorder="1" applyAlignment="1">
      <alignment vertical="center"/>
    </xf>
    <xf numFmtId="164" fontId="1" fillId="0" borderId="10" xfId="1" applyNumberFormat="1" applyBorder="1" applyAlignment="1">
      <alignment vertical="center"/>
    </xf>
    <xf numFmtId="9" fontId="1" fillId="0" borderId="6" xfId="1" applyNumberFormat="1" applyBorder="1" applyAlignment="1">
      <alignment vertical="center"/>
    </xf>
    <xf numFmtId="0" fontId="2" fillId="2" borderId="3" xfId="2" applyBorder="1" applyAlignment="1">
      <alignment vertical="center" wrapText="1"/>
    </xf>
    <xf numFmtId="0" fontId="0" fillId="0" borderId="1" xfId="3" applyFont="1" applyAlignment="1">
      <alignment horizontal="center" vertical="center"/>
    </xf>
    <xf numFmtId="0" fontId="2" fillId="2" borderId="3" xfId="2" applyBorder="1" applyAlignment="1">
      <alignment horizontal="centerContinuous" vertical="center" wrapText="1"/>
    </xf>
    <xf numFmtId="3" fontId="0" fillId="0" borderId="0" xfId="0" applyNumberFormat="1"/>
  </cellXfs>
  <cellStyles count="4">
    <cellStyle name="Comma" xfId="1" builtinId="3"/>
    <cellStyle name="Header Cell" xfId="2" xr:uid="{9F23B45C-9E3F-F84C-954E-15270F88C084}"/>
    <cellStyle name="Normal" xfId="0" builtinId="0"/>
    <cellStyle name="Normal Cell" xfId="3" xr:uid="{CAB2C6F9-3ABC-564C-9690-960FBC656CB4}"/>
  </cellStyles>
  <dxfs count="74"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6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6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6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13" formatCode="0%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6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6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4D830-08CF-264F-AF08-B349B2D95151}" name="RegionSales" displayName="RegionSales" ref="A16:E28" totalsRowShown="0" headerRowBorderDxfId="70" tableBorderDxfId="71" totalsRowBorderDxfId="69">
  <autoFilter ref="A16:E28" xr:uid="{2644D830-08CF-264F-AF08-B349B2D95151}"/>
  <sortState xmlns:xlrd2="http://schemas.microsoft.com/office/spreadsheetml/2017/richdata2" ref="A17:E28">
    <sortCondition ref="A17:A28"/>
  </sortState>
  <tableColumns count="5">
    <tableColumn id="5" xr3:uid="{1C936577-E140-D742-8596-DDE88065DD4D}" name="Product" dataCellStyle="Normal Cell"/>
    <tableColumn id="1" xr3:uid="{56019255-0F1A-C047-BB5A-A02182A3ADA0}" name="Customer" dataDxfId="68" dataCellStyle="Normal Cell"/>
    <tableColumn id="3" xr3:uid="{B4B422F8-0C72-284E-997C-45DBB20EA8F2}" name="Jan" dataDxfId="67" dataCellStyle="Normal Cell"/>
    <tableColumn id="2" xr3:uid="{D360EC6F-1DF2-C84B-8BD1-4D263DD83B46}" name="Feb" dataDxfId="66" dataCellStyle="Normal Cell"/>
    <tableColumn id="4" xr3:uid="{EDD7498C-67D0-7047-BE9F-F692D2127DDB}" name="Mar" dataDxfId="65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9C3303-A16C-DC41-ADB3-FA3239D5DEB2}" name="RegionSale" displayName="RegionSale" ref="A1:D13" totalsRowShown="0" headerRowBorderDxfId="63" tableBorderDxfId="64" totalsRowBorderDxfId="62">
  <autoFilter ref="A1:D13" xr:uid="{A79C3303-A16C-DC41-ADB3-FA3239D5DEB2}"/>
  <tableColumns count="4">
    <tableColumn id="1" xr3:uid="{BE60A8D9-4B6D-5949-A507-83C18F995A26}" name="Customer" dataDxfId="61" dataCellStyle="Normal Cell"/>
    <tableColumn id="3" xr3:uid="{12D4F4F0-BAF7-D040-A876-9014660114B2}" name="Jan" dataDxfId="60" dataCellStyle="Normal Cell"/>
    <tableColumn id="2" xr3:uid="{C4335E69-E858-BE4A-9AB3-C7040CDE6A99}" name="Feb" dataDxfId="59" dataCellStyle="Normal Cell"/>
    <tableColumn id="4" xr3:uid="{AAB5E0AF-0AC7-7A47-B00B-519FB96C6D91}" name="Mar" dataDxfId="58" dataCellStyle="Comm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F1C8D5-92BF-E84B-86B1-2D5FB493DB4B}" name="tblSalesT20" displayName="tblSalesT20" ref="A59:C71" totalsRowShown="0" headerRowBorderDxfId="56" tableBorderDxfId="57" totalsRowBorderDxfId="55">
  <autoFilter ref="A59:C71" xr:uid="{D0F1C8D5-92BF-E84B-86B1-2D5FB493DB4B}"/>
  <sortState xmlns:xlrd2="http://schemas.microsoft.com/office/spreadsheetml/2017/richdata2" ref="A60:C71">
    <sortCondition ref="B19:B30"/>
  </sortState>
  <tableColumns count="3">
    <tableColumn id="1" xr3:uid="{3A446E1D-2CE0-A748-9EFF-C0022521CFC8}" name="Customer" dataDxfId="54" dataCellStyle="Normal Cell"/>
    <tableColumn id="2" xr3:uid="{6C167B6B-3DC3-9645-BC6E-2D11AED7D51A}" name="Sales Date" dataDxfId="53" dataCellStyle="Normal Cell"/>
    <tableColumn id="3" xr3:uid="{E0EB4A6A-5E73-3B4D-A618-71AAA268410A}" name="Amount" dataDxfId="52" dataCellStyle="Comm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9E6D9F-9D34-F444-80F7-280E82FA5A1F}" name="RegionSale21" displayName="RegionSale21" ref="A74:D86" totalsRowShown="0" headerRowBorderDxfId="50" tableBorderDxfId="51" totalsRowBorderDxfId="49">
  <autoFilter ref="A74:D86" xr:uid="{729E6D9F-9D34-F444-80F7-280E82FA5A1F}"/>
  <tableColumns count="4">
    <tableColumn id="1" xr3:uid="{DAC38211-C197-574A-846F-BF767D12E32F}" name="Customer" dataDxfId="48" dataCellStyle="Normal Cell"/>
    <tableColumn id="3" xr3:uid="{6F1759C0-A073-9448-8764-E23B60136B3D}" name="Jan" dataDxfId="47" dataCellStyle="Normal Cell"/>
    <tableColumn id="2" xr3:uid="{3BE52737-D387-B54A-8886-84166B6144C0}" name="Feb" dataDxfId="46" dataCellStyle="Normal Cell"/>
    <tableColumn id="4" xr3:uid="{F77DC029-7414-AA41-9087-BF94599AF030}" name="Mar" dataDxfId="45" dataCellStyle="Comm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46BD09-F5F1-5347-9FF2-321A1F0F0266}" name="tblTransact1422" displayName="tblTransact1422" ref="D101:G113" totalsRowShown="0" headerRowBorderDxfId="43" tableBorderDxfId="44" totalsRowBorderDxfId="42">
  <autoFilter ref="D101:G113" xr:uid="{E546BD09-F5F1-5347-9FF2-321A1F0F0266}"/>
  <tableColumns count="4">
    <tableColumn id="1" xr3:uid="{F4839822-76F6-4045-8392-44C06F0439B7}" name="Customer" dataDxfId="41" dataCellStyle="Normal Cell"/>
    <tableColumn id="4" xr3:uid="{6B55A23B-40D2-5748-B942-4C317ED26142}" name="Product" dataDxfId="40" dataCellStyle="Normal Cell"/>
    <tableColumn id="2" xr3:uid="{35218A7B-DC31-9341-88BD-4FA7B919573A}" name="Amount" dataDxfId="39" dataCellStyle="Normal Cell"/>
    <tableColumn id="3" xr3:uid="{FC1F0FA7-95B5-1147-9EC8-139B02F6C584}" name="Discount" dataDxfId="38" dataCellStyle="Comma">
      <calculatedColumnFormula array="1">INDEX((Chairs_Disc[Disc],Laptops_Disc[Disc]),
MATCH(tblTransact1422[[#This Row],[Amount]],
CHOOSE(IF(tblTransact1422[[#This Row],[Product]]="Chairs",1,2),Chairs_Disc[Amt],Laptops_Disc[Amt]),1),,
IF(tblTransact1422[[#This Row],[Product]]="Chairs",1,2))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7F17DF-AAA1-F446-B70A-D1E27128F9DC}" name="Chairs_Disc" displayName="Chairs_Disc" ref="I102:J105" totalsRowShown="0" headerRowDxfId="37" headerRowBorderDxfId="35" tableBorderDxfId="36" totalsRowBorderDxfId="34" headerRowCellStyle="Comma">
  <autoFilter ref="I102:J105" xr:uid="{5C7F17DF-AAA1-F446-B70A-D1E27128F9DC}"/>
  <tableColumns count="2">
    <tableColumn id="1" xr3:uid="{A27E9268-CFF9-154B-AE90-955FAA425289}" name="Amt" dataDxfId="33" dataCellStyle="Comma"/>
    <tableColumn id="2" xr3:uid="{E6F45783-54AA-2042-A19F-031DFEB141FC}" name="Disc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C59E0D-5474-2742-ACC6-F3977B7D5421}" name="Laptops_Disc" displayName="Laptops_Disc" ref="I108:J111" totalsRowShown="0" headerRowDxfId="32" headerRowBorderDxfId="30" tableBorderDxfId="31" totalsRowBorderDxfId="29" headerRowCellStyle="Comma">
  <autoFilter ref="I108:J111" xr:uid="{D4C59E0D-5474-2742-ACC6-F3977B7D5421}"/>
  <tableColumns count="2">
    <tableColumn id="1" xr3:uid="{7F9759A1-51C5-2C46-A67C-EAC773F2CB21}" name="Amt" dataDxfId="28" dataCellStyle="Comma"/>
    <tableColumn id="2" xr3:uid="{D4B91F44-8854-1A40-A0ED-C85ACC73996F}" name="Disc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6B651F-2BB9-D240-8A31-7E689FF18B55}" name="tblinvoicez" displayName="tblinvoicez" ref="D116:E128" totalsRowShown="0" headerRowBorderDxfId="26" tableBorderDxfId="27" totalsRowBorderDxfId="25">
  <autoFilter ref="D116:E128" xr:uid="{EE6B651F-2BB9-D240-8A31-7E689FF18B55}"/>
  <tableColumns count="2">
    <tableColumn id="1" xr3:uid="{F1E77E92-5536-E44A-B083-4ABDEA0D9EF7}" name="Invoice #" dataDxfId="24" dataCellStyle="Normal Cell"/>
    <tableColumn id="3" xr3:uid="{EFDA5988-3BD5-1041-978C-86702D520AE5}" name="Amount" dataDxfId="23" dataCellStyle="Normal Cell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79CF71-BA55-9745-9072-7F2F8F405D7F}" name="Invoices" displayName="Invoices" ref="D131:E143" totalsRowShown="0" headerRowBorderDxfId="21" tableBorderDxfId="22" totalsRowBorderDxfId="20">
  <autoFilter ref="D131:E143" xr:uid="{9A79CF71-BA55-9745-9072-7F2F8F405D7F}"/>
  <tableColumns count="2">
    <tableColumn id="1" xr3:uid="{AFBCE7F3-E2E7-A54A-98C6-88B620C079D2}" name="Invoice #" dataDxfId="19" dataCellStyle="Normal Cell"/>
    <tableColumn id="3" xr3:uid="{1D0ACAED-4B18-FD47-B451-D5A2E59219F2}" name="Amount" dataDxfId="18" dataCellStyle="Normal Cell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86918F8-91A1-4449-A4E9-D9AC4888BF04}" name="Sales_Currency" displayName="Sales_Currency" ref="C146:E158" totalsRowShown="0" headerRowBorderDxfId="16" tableBorderDxfId="17" totalsRowBorderDxfId="15">
  <autoFilter ref="C146:E158" xr:uid="{B86918F8-91A1-4449-A4E9-D9AC4888BF04}"/>
  <sortState xmlns:xlrd2="http://schemas.microsoft.com/office/spreadsheetml/2017/richdata2" ref="C147:E158">
    <sortCondition ref="D19:D30"/>
  </sortState>
  <tableColumns count="3">
    <tableColumn id="1" xr3:uid="{E24C76FA-15AD-B24E-A187-3DB8040A6F43}" name="Customer" dataDxfId="14" dataCellStyle="Normal Cell"/>
    <tableColumn id="2" xr3:uid="{00E6AF4C-2731-CD4D-8214-F572018E879B}" name="Currency" dataDxfId="13" dataCellStyle="Normal Cell"/>
    <tableColumn id="3" xr3:uid="{AFB77610-C9D6-F841-84FB-7B8B75B386A9}" name="Amount" dataDxfId="12" dataCellStyle="Comma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EF1965-00EC-3B41-B94E-492343C34BB5}" name="Sales" displayName="Sales" ref="C161:E173" totalsRowShown="0" headerRowBorderDxfId="10" tableBorderDxfId="11" totalsRowBorderDxfId="9">
  <autoFilter ref="C161:E173" xr:uid="{8FEF1965-00EC-3B41-B94E-492343C34BB5}"/>
  <sortState xmlns:xlrd2="http://schemas.microsoft.com/office/spreadsheetml/2017/richdata2" ref="C162:E173">
    <sortCondition ref="D19:D30"/>
  </sortState>
  <tableColumns count="3">
    <tableColumn id="1" xr3:uid="{791E3B47-60DA-1D4E-B2B2-3BF82091369A}" name="Customer" dataDxfId="8" dataCellStyle="Normal Cell"/>
    <tableColumn id="2" xr3:uid="{EB66948C-C541-1D48-926F-C4F81D3DA89D}" name="Currency" dataDxfId="7" dataCellStyle="Normal Cell"/>
    <tableColumn id="3" xr3:uid="{F64DD6AF-8500-F449-8570-4D8ECF68BB93}" name="Amount" dataDxfId="6" dataCellStyle="Comma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B019C1E-FDCE-6249-9D37-EF672C9862A1}" name="BottomSale" displayName="BottomSale" ref="C177:E189" totalsRowShown="0" headerRowBorderDxfId="4" tableBorderDxfId="5" totalsRowBorderDxfId="3">
  <autoFilter ref="C177:E189" xr:uid="{EB019C1E-FDCE-6249-9D37-EF672C9862A1}"/>
  <sortState xmlns:xlrd2="http://schemas.microsoft.com/office/spreadsheetml/2017/richdata2" ref="C178:E189">
    <sortCondition ref="D19:D30"/>
  </sortState>
  <tableColumns count="3">
    <tableColumn id="1" xr3:uid="{4FA42A97-4CE6-E74D-9280-7E39510082C3}" name="Customer" dataDxfId="2" dataCellStyle="Normal Cell"/>
    <tableColumn id="2" xr3:uid="{6CBD1714-F06D-5340-9B07-DA4E81CABD4E}" name="Sales Date" dataDxfId="1" dataCellStyle="Normal Cell"/>
    <tableColumn id="3" xr3:uid="{297D226F-9591-984D-80A7-06B5CC74760A}" name="Amt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0D5F-6FF0-744D-B8A1-C53E8179CFA2}">
  <dimension ref="A1:L189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13.5" bestFit="1" customWidth="1"/>
    <col min="2" max="2" width="12" bestFit="1" customWidth="1"/>
    <col min="3" max="3" width="11.6640625" bestFit="1" customWidth="1"/>
    <col min="4" max="4" width="11.5" customWidth="1"/>
    <col min="5" max="5" width="13" bestFit="1" customWidth="1"/>
    <col min="6" max="6" width="10.5" customWidth="1"/>
    <col min="7" max="7" width="9.1640625" customWidth="1"/>
    <col min="8" max="8" width="15.6640625" bestFit="1" customWidth="1"/>
    <col min="9" max="9" width="9.1640625" bestFit="1" customWidth="1"/>
    <col min="10" max="10" width="22.1640625" bestFit="1" customWidth="1"/>
    <col min="11" max="11" width="8.5" bestFit="1" customWidth="1"/>
    <col min="15" max="15" width="8.6640625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F1" s="1" t="s">
        <v>4</v>
      </c>
      <c r="G1" s="3" t="s">
        <v>0</v>
      </c>
      <c r="H1" s="4" t="s">
        <v>5</v>
      </c>
    </row>
    <row r="2" spans="1:9" x14ac:dyDescent="0.2">
      <c r="A2" s="5" t="s">
        <v>6</v>
      </c>
      <c r="B2" s="6">
        <v>70000</v>
      </c>
      <c r="C2" s="6">
        <v>50000</v>
      </c>
      <c r="D2" s="7">
        <v>45000</v>
      </c>
      <c r="F2" s="8" t="s">
        <v>2</v>
      </c>
      <c r="G2" s="9" t="s">
        <v>7</v>
      </c>
      <c r="H2" s="9">
        <f>INDEX(RegionSale[],MATCH(G2,RegionSale[Customer],0),MATCH(F2,RegionSale[#Headers],0))</f>
        <v>32100</v>
      </c>
    </row>
    <row r="3" spans="1:9" x14ac:dyDescent="0.2">
      <c r="A3" s="5" t="s">
        <v>8</v>
      </c>
      <c r="B3" s="6">
        <v>83800</v>
      </c>
      <c r="C3" s="6">
        <v>53800</v>
      </c>
      <c r="D3" s="7">
        <v>60000</v>
      </c>
    </row>
    <row r="4" spans="1:9" x14ac:dyDescent="0.2">
      <c r="A4" s="5" t="s">
        <v>9</v>
      </c>
      <c r="B4" s="6">
        <v>77100</v>
      </c>
      <c r="C4" s="6">
        <v>77100</v>
      </c>
      <c r="D4" s="7">
        <v>50000</v>
      </c>
    </row>
    <row r="5" spans="1:9" x14ac:dyDescent="0.2">
      <c r="A5" s="5" t="s">
        <v>7</v>
      </c>
      <c r="B5" s="6">
        <v>32100</v>
      </c>
      <c r="C5" s="6">
        <v>32100</v>
      </c>
      <c r="D5" s="7">
        <v>84523</v>
      </c>
    </row>
    <row r="6" spans="1:9" x14ac:dyDescent="0.2">
      <c r="A6" s="5" t="s">
        <v>10</v>
      </c>
      <c r="B6" s="6">
        <v>18100</v>
      </c>
      <c r="C6" s="6">
        <v>18100</v>
      </c>
      <c r="D6" s="7">
        <v>32100</v>
      </c>
    </row>
    <row r="7" spans="1:9" x14ac:dyDescent="0.2">
      <c r="A7" s="5" t="s">
        <v>11</v>
      </c>
      <c r="B7" s="6">
        <v>28600</v>
      </c>
      <c r="C7" s="6">
        <v>28600</v>
      </c>
      <c r="D7" s="7">
        <v>28600</v>
      </c>
    </row>
    <row r="8" spans="1:9" x14ac:dyDescent="0.2">
      <c r="A8" s="5" t="s">
        <v>12</v>
      </c>
      <c r="B8" s="6">
        <v>45000</v>
      </c>
      <c r="C8" s="6">
        <v>45000</v>
      </c>
      <c r="D8" s="7">
        <v>16000</v>
      </c>
    </row>
    <row r="9" spans="1:9" x14ac:dyDescent="0.2">
      <c r="A9" s="10" t="s">
        <v>13</v>
      </c>
      <c r="B9" s="11">
        <v>16000</v>
      </c>
      <c r="C9" s="11">
        <v>16000</v>
      </c>
      <c r="D9" s="7">
        <v>53800</v>
      </c>
    </row>
    <row r="10" spans="1:9" x14ac:dyDescent="0.2">
      <c r="A10" s="5" t="s">
        <v>14</v>
      </c>
      <c r="B10" s="6">
        <v>95200</v>
      </c>
      <c r="C10" s="6">
        <v>55200</v>
      </c>
      <c r="D10" s="7">
        <v>18100</v>
      </c>
    </row>
    <row r="11" spans="1:9" x14ac:dyDescent="0.2">
      <c r="A11" s="5" t="s">
        <v>15</v>
      </c>
      <c r="B11" s="6">
        <v>40600</v>
      </c>
      <c r="C11" s="6">
        <v>60000</v>
      </c>
      <c r="D11" s="7">
        <v>77100</v>
      </c>
    </row>
    <row r="12" spans="1:9" x14ac:dyDescent="0.2">
      <c r="A12" s="5" t="s">
        <v>16</v>
      </c>
      <c r="B12" s="6">
        <v>32683.333333333299</v>
      </c>
      <c r="C12" s="6">
        <v>49756</v>
      </c>
      <c r="D12" s="7">
        <v>55200</v>
      </c>
    </row>
    <row r="13" spans="1:9" x14ac:dyDescent="0.2">
      <c r="A13" s="5" t="s">
        <v>17</v>
      </c>
      <c r="B13" s="6">
        <v>24516.666666666599</v>
      </c>
      <c r="C13" s="6">
        <v>84523</v>
      </c>
      <c r="D13" s="12">
        <v>49756</v>
      </c>
    </row>
    <row r="16" spans="1:9" x14ac:dyDescent="0.2">
      <c r="A16" s="1" t="s">
        <v>18</v>
      </c>
      <c r="B16" s="1" t="s">
        <v>0</v>
      </c>
      <c r="C16" s="2" t="s">
        <v>1</v>
      </c>
      <c r="D16" s="2" t="s">
        <v>2</v>
      </c>
      <c r="E16" s="2" t="s">
        <v>3</v>
      </c>
      <c r="G16" s="1" t="s">
        <v>18</v>
      </c>
      <c r="H16" s="3" t="s">
        <v>0</v>
      </c>
      <c r="I16" s="4" t="s">
        <v>5</v>
      </c>
    </row>
    <row r="17" spans="1:9" x14ac:dyDescent="0.2">
      <c r="A17" s="5" t="s">
        <v>19</v>
      </c>
      <c r="B17" s="5" t="s">
        <v>6</v>
      </c>
      <c r="C17" s="6">
        <v>70000</v>
      </c>
      <c r="D17" s="6">
        <v>50000</v>
      </c>
      <c r="E17" s="7">
        <v>45000</v>
      </c>
      <c r="G17" s="8" t="s">
        <v>19</v>
      </c>
      <c r="H17" s="9" t="s">
        <v>7</v>
      </c>
      <c r="I17" s="9">
        <f t="array" ref="I17">INDEX(RegionSales[],
MATCH(G17&amp;H17,RegionSales[Product]&amp;RegionSales[Customer],0),
MATCH(G19,RegionSales[#Headers],0))</f>
        <v>84523</v>
      </c>
    </row>
    <row r="18" spans="1:9" x14ac:dyDescent="0.2">
      <c r="A18" s="5" t="s">
        <v>19</v>
      </c>
      <c r="B18" s="5" t="s">
        <v>8</v>
      </c>
      <c r="C18" s="6">
        <v>83800</v>
      </c>
      <c r="D18" s="6">
        <v>53800</v>
      </c>
      <c r="E18" s="7">
        <v>60000</v>
      </c>
      <c r="G18" s="3" t="s">
        <v>4</v>
      </c>
    </row>
    <row r="19" spans="1:9" x14ac:dyDescent="0.2">
      <c r="A19" s="5" t="s">
        <v>19</v>
      </c>
      <c r="B19" s="5" t="s">
        <v>9</v>
      </c>
      <c r="C19" s="6">
        <v>77100</v>
      </c>
      <c r="D19" s="6">
        <v>77100</v>
      </c>
      <c r="E19" s="7">
        <v>50000</v>
      </c>
      <c r="G19" s="9" t="s">
        <v>3</v>
      </c>
      <c r="H19" s="13"/>
    </row>
    <row r="20" spans="1:9" x14ac:dyDescent="0.2">
      <c r="A20" s="5" t="s">
        <v>19</v>
      </c>
      <c r="B20" s="5" t="s">
        <v>7</v>
      </c>
      <c r="C20" s="6">
        <v>32100</v>
      </c>
      <c r="D20" s="6">
        <v>32100</v>
      </c>
      <c r="E20" s="7">
        <v>84523</v>
      </c>
      <c r="H20" s="13"/>
    </row>
    <row r="21" spans="1:9" x14ac:dyDescent="0.2">
      <c r="A21" s="5" t="s">
        <v>19</v>
      </c>
      <c r="B21" s="5" t="s">
        <v>10</v>
      </c>
      <c r="C21" s="6">
        <v>18100</v>
      </c>
      <c r="D21" s="6">
        <v>18100</v>
      </c>
      <c r="E21" s="7">
        <v>32100</v>
      </c>
    </row>
    <row r="22" spans="1:9" x14ac:dyDescent="0.2">
      <c r="A22" s="5" t="s">
        <v>19</v>
      </c>
      <c r="B22" s="5" t="s">
        <v>11</v>
      </c>
      <c r="C22" s="6">
        <v>95200</v>
      </c>
      <c r="D22" s="6">
        <v>55200</v>
      </c>
      <c r="E22" s="7">
        <v>18100</v>
      </c>
    </row>
    <row r="23" spans="1:9" x14ac:dyDescent="0.2">
      <c r="A23" s="5" t="s">
        <v>20</v>
      </c>
      <c r="B23" s="5" t="s">
        <v>12</v>
      </c>
      <c r="C23" s="6">
        <v>45000</v>
      </c>
      <c r="D23" s="6">
        <v>45000</v>
      </c>
      <c r="E23" s="7">
        <v>16000</v>
      </c>
    </row>
    <row r="24" spans="1:9" x14ac:dyDescent="0.2">
      <c r="A24" s="5" t="s">
        <v>20</v>
      </c>
      <c r="B24" s="10" t="s">
        <v>13</v>
      </c>
      <c r="C24" s="11">
        <v>16000</v>
      </c>
      <c r="D24" s="11">
        <v>16000</v>
      </c>
      <c r="E24" s="7">
        <v>53800</v>
      </c>
    </row>
    <row r="25" spans="1:9" x14ac:dyDescent="0.2">
      <c r="A25" s="5" t="s">
        <v>20</v>
      </c>
      <c r="B25" s="5" t="s">
        <v>14</v>
      </c>
      <c r="C25" s="6">
        <v>95200</v>
      </c>
      <c r="D25" s="6">
        <v>55200</v>
      </c>
      <c r="E25" s="7">
        <v>18100</v>
      </c>
    </row>
    <row r="26" spans="1:9" x14ac:dyDescent="0.2">
      <c r="A26" s="5" t="s">
        <v>20</v>
      </c>
      <c r="B26" s="5" t="s">
        <v>15</v>
      </c>
      <c r="C26" s="6">
        <v>40600</v>
      </c>
      <c r="D26" s="6">
        <v>60000</v>
      </c>
      <c r="E26" s="7">
        <v>77100</v>
      </c>
    </row>
    <row r="27" spans="1:9" x14ac:dyDescent="0.2">
      <c r="A27" s="5" t="s">
        <v>20</v>
      </c>
      <c r="B27" s="5" t="s">
        <v>16</v>
      </c>
      <c r="C27" s="6">
        <v>32683.333333333299</v>
      </c>
      <c r="D27" s="6">
        <v>49756</v>
      </c>
      <c r="E27" s="7">
        <v>55200</v>
      </c>
    </row>
    <row r="28" spans="1:9" x14ac:dyDescent="0.2">
      <c r="A28" s="5" t="s">
        <v>20</v>
      </c>
      <c r="B28" s="5" t="s">
        <v>17</v>
      </c>
      <c r="C28" s="6">
        <v>24516.666666666599</v>
      </c>
      <c r="D28" s="6">
        <v>84523</v>
      </c>
      <c r="E28" s="12">
        <v>49756</v>
      </c>
    </row>
    <row r="31" spans="1:9" ht="29" x14ac:dyDescent="0.35">
      <c r="A31" s="14" t="s">
        <v>21</v>
      </c>
      <c r="B31" s="14"/>
      <c r="C31" s="14"/>
      <c r="E31" s="15"/>
      <c r="F31" s="16"/>
    </row>
    <row r="32" spans="1:9" ht="35" x14ac:dyDescent="0.25">
      <c r="A32" s="17" t="s">
        <v>22</v>
      </c>
      <c r="B32" s="18" t="s">
        <v>23</v>
      </c>
      <c r="C32" s="18" t="s">
        <v>24</v>
      </c>
      <c r="E32" s="19" t="s">
        <v>25</v>
      </c>
      <c r="F32" s="20" t="s">
        <v>26</v>
      </c>
    </row>
    <row r="33" spans="1:12" x14ac:dyDescent="0.2">
      <c r="A33" s="21" t="s">
        <v>27</v>
      </c>
      <c r="B33" s="22" t="s">
        <v>28</v>
      </c>
      <c r="C33" s="22" t="s">
        <v>29</v>
      </c>
      <c r="E33" s="22" t="s">
        <v>28</v>
      </c>
      <c r="F33" s="23" t="str">
        <f t="array" ref="F33">INDEX(Tutors&amp;"-"&amp;Halls,
SUM((Exams=E33)*ROW(Exams))-ROW(Halls),
SUM((Exams=E33)*COLUMN(Exams))-COLUMN(Tutors))</f>
        <v>Dr Amani-Hall 1</v>
      </c>
    </row>
    <row r="34" spans="1:12" x14ac:dyDescent="0.2">
      <c r="A34" s="21" t="s">
        <v>27</v>
      </c>
      <c r="B34" s="22" t="s">
        <v>30</v>
      </c>
      <c r="C34" s="22" t="s">
        <v>31</v>
      </c>
    </row>
    <row r="35" spans="1:12" x14ac:dyDescent="0.2">
      <c r="A35" s="21" t="s">
        <v>27</v>
      </c>
      <c r="B35" s="22" t="s">
        <v>32</v>
      </c>
      <c r="C35" s="22" t="s">
        <v>33</v>
      </c>
    </row>
    <row r="36" spans="1:12" x14ac:dyDescent="0.2">
      <c r="A36" s="21" t="s">
        <v>34</v>
      </c>
      <c r="B36" s="22" t="s">
        <v>35</v>
      </c>
      <c r="C36" s="22" t="s">
        <v>36</v>
      </c>
    </row>
    <row r="37" spans="1:12" x14ac:dyDescent="0.2">
      <c r="A37" s="21" t="s">
        <v>37</v>
      </c>
      <c r="B37" s="22" t="s">
        <v>38</v>
      </c>
      <c r="C37" s="22" t="s">
        <v>31</v>
      </c>
    </row>
    <row r="38" spans="1:12" x14ac:dyDescent="0.2">
      <c r="A38" s="21" t="s">
        <v>39</v>
      </c>
      <c r="B38" s="22" t="s">
        <v>40</v>
      </c>
      <c r="C38" s="22" t="s">
        <v>41</v>
      </c>
    </row>
    <row r="39" spans="1:12" x14ac:dyDescent="0.2">
      <c r="A39" s="21" t="s">
        <v>42</v>
      </c>
      <c r="B39" s="22" t="s">
        <v>43</v>
      </c>
      <c r="C39" s="22" t="s">
        <v>31</v>
      </c>
    </row>
    <row r="40" spans="1:12" x14ac:dyDescent="0.2">
      <c r="A40" s="21" t="s">
        <v>44</v>
      </c>
      <c r="B40" s="22" t="s">
        <v>32</v>
      </c>
      <c r="C40" s="22" t="s">
        <v>45</v>
      </c>
    </row>
    <row r="41" spans="1:12" x14ac:dyDescent="0.2">
      <c r="A41" s="21" t="s">
        <v>46</v>
      </c>
      <c r="B41" s="22" t="s">
        <v>47</v>
      </c>
      <c r="C41" s="22" t="s">
        <v>48</v>
      </c>
    </row>
    <row r="42" spans="1:12" x14ac:dyDescent="0.2">
      <c r="A42" s="21" t="s">
        <v>49</v>
      </c>
      <c r="B42" s="22" t="s">
        <v>47</v>
      </c>
      <c r="C42" s="22" t="s">
        <v>29</v>
      </c>
    </row>
    <row r="45" spans="1:12" ht="17" x14ac:dyDescent="0.2">
      <c r="G45" s="24" t="s">
        <v>50</v>
      </c>
      <c r="H45" s="25"/>
    </row>
    <row r="46" spans="1:12" ht="19" x14ac:dyDescent="0.25">
      <c r="C46" s="17" t="s">
        <v>51</v>
      </c>
      <c r="D46" s="18" t="s">
        <v>52</v>
      </c>
      <c r="E46" s="18" t="s">
        <v>53</v>
      </c>
      <c r="G46" s="19" t="s">
        <v>54</v>
      </c>
      <c r="H46" s="20" t="s">
        <v>55</v>
      </c>
    </row>
    <row r="47" spans="1:12" x14ac:dyDescent="0.2">
      <c r="C47" s="21" t="s">
        <v>56</v>
      </c>
      <c r="D47" s="22" t="s">
        <v>57</v>
      </c>
      <c r="E47" s="22" t="s">
        <v>58</v>
      </c>
      <c r="G47" s="22" t="s">
        <v>59</v>
      </c>
      <c r="H47" s="23" t="str">
        <f t="array" ref="H47">INDEX(Doctor&amp;" "&amp;session,
MATCH(TRUE,
    INDEX(Patients,,
     LARGE(IF(Patients=$G$47,COLUMN(Patients)-COLUMN(Doctor)),ROW(A1)))=$G$47,0),
LARGE((Patients=$G$47)*COLUMN(Patients)-COLUMN(Doctor),ROW(A1)))</f>
        <v>Dr J.T Afternoon</v>
      </c>
    </row>
    <row r="48" spans="1:12" x14ac:dyDescent="0.2">
      <c r="C48" s="21" t="s">
        <v>60</v>
      </c>
      <c r="D48" s="22" t="s">
        <v>61</v>
      </c>
      <c r="E48" s="22" t="s">
        <v>62</v>
      </c>
      <c r="H48" s="23" t="str">
        <f t="array" ref="H48">INDEX(Doctor&amp;" "&amp;session,MATCH(TRUE,INDEX(Patients,,LARGE(IF(Patients=$G$47,COLUMN(Patients)-COLUMN(Doctor)),ROW(A2)))=$G$47,0),LARGE((Patients=$G$47)*COLUMN(Patients)-COLUMN(Doctor),ROW(A2)))</f>
        <v xml:space="preserve">Dr Nick Morning </v>
      </c>
      <c r="I48" s="26"/>
      <c r="L48" s="26"/>
    </row>
    <row r="49" spans="1:12" x14ac:dyDescent="0.2">
      <c r="C49" s="21" t="s">
        <v>27</v>
      </c>
      <c r="D49" s="22" t="s">
        <v>63</v>
      </c>
      <c r="E49" s="22" t="s">
        <v>64</v>
      </c>
      <c r="H49" s="23" t="e">
        <f t="array" ref="H49">INDEX(Doctor&amp;" "&amp;session,MATCH(TRUE,INDEX(Patients,,LARGE(IF(Patients=$G$47,COLUMN(Patients)-COLUMN(Doctor)),ROW(A3)))=$G$47,0),LARGE((Patients=$G$47)*COLUMN(Patients)-COLUMN(Doctor),ROW(A3)))</f>
        <v>#NUM!</v>
      </c>
    </row>
    <row r="50" spans="1:12" x14ac:dyDescent="0.2">
      <c r="C50" s="21" t="s">
        <v>65</v>
      </c>
      <c r="D50" s="22" t="s">
        <v>66</v>
      </c>
      <c r="E50" s="22" t="s">
        <v>67</v>
      </c>
    </row>
    <row r="51" spans="1:12" x14ac:dyDescent="0.2">
      <c r="C51" s="21" t="s">
        <v>68</v>
      </c>
      <c r="D51" s="22" t="s">
        <v>69</v>
      </c>
      <c r="E51" s="22" t="s">
        <v>70</v>
      </c>
    </row>
    <row r="52" spans="1:12" x14ac:dyDescent="0.2">
      <c r="C52" s="21" t="s">
        <v>34</v>
      </c>
      <c r="D52" s="22" t="s">
        <v>71</v>
      </c>
      <c r="E52" s="22" t="s">
        <v>72</v>
      </c>
    </row>
    <row r="53" spans="1:12" x14ac:dyDescent="0.2">
      <c r="C53" s="21" t="s">
        <v>73</v>
      </c>
      <c r="D53" s="22" t="s">
        <v>74</v>
      </c>
      <c r="E53" s="22" t="s">
        <v>59</v>
      </c>
      <c r="I53" s="26"/>
      <c r="L53" s="26"/>
    </row>
    <row r="54" spans="1:12" x14ac:dyDescent="0.2">
      <c r="C54" s="21" t="s">
        <v>75</v>
      </c>
      <c r="D54" s="22" t="s">
        <v>76</v>
      </c>
      <c r="E54" s="22" t="s">
        <v>77</v>
      </c>
    </row>
    <row r="55" spans="1:12" x14ac:dyDescent="0.2">
      <c r="C55" s="21" t="s">
        <v>78</v>
      </c>
      <c r="D55" s="22" t="s">
        <v>79</v>
      </c>
      <c r="E55" s="22" t="s">
        <v>80</v>
      </c>
    </row>
    <row r="56" spans="1:12" x14ac:dyDescent="0.2">
      <c r="C56" s="21" t="s">
        <v>37</v>
      </c>
      <c r="D56" s="22" t="s">
        <v>59</v>
      </c>
      <c r="E56" s="22" t="s">
        <v>81</v>
      </c>
      <c r="K56" s="26"/>
    </row>
    <row r="59" spans="1:12" x14ac:dyDescent="0.2">
      <c r="A59" s="27" t="s">
        <v>0</v>
      </c>
      <c r="B59" s="2" t="s">
        <v>82</v>
      </c>
      <c r="C59" s="2" t="s">
        <v>5</v>
      </c>
      <c r="E59" s="3" t="s">
        <v>0</v>
      </c>
      <c r="F59" s="3" t="s">
        <v>82</v>
      </c>
      <c r="G59" s="3" t="s">
        <v>5</v>
      </c>
    </row>
    <row r="60" spans="1:12" x14ac:dyDescent="0.2">
      <c r="A60" s="28" t="s">
        <v>83</v>
      </c>
      <c r="B60" s="29">
        <v>40183</v>
      </c>
      <c r="C60" s="7">
        <v>45000</v>
      </c>
      <c r="E60" s="30" t="s">
        <v>83</v>
      </c>
      <c r="F60" s="29">
        <v>40192</v>
      </c>
      <c r="G60" s="9">
        <f t="array" ref="G60">INDEX(tblSalesT20[Amount],
MATCH(E60&amp;F60,
tblSalesT20[Customer]&amp;tblSalesT20[Sales Date],
0))</f>
        <v>18100</v>
      </c>
    </row>
    <row r="61" spans="1:12" x14ac:dyDescent="0.2">
      <c r="A61" s="28" t="s">
        <v>84</v>
      </c>
      <c r="B61" s="29">
        <v>40186</v>
      </c>
      <c r="C61" s="7">
        <v>16000</v>
      </c>
    </row>
    <row r="62" spans="1:12" x14ac:dyDescent="0.2">
      <c r="A62" s="28" t="s">
        <v>85</v>
      </c>
      <c r="B62" s="29">
        <v>40188</v>
      </c>
      <c r="C62" s="7">
        <v>60000</v>
      </c>
    </row>
    <row r="63" spans="1:12" x14ac:dyDescent="0.2">
      <c r="A63" s="28" t="s">
        <v>86</v>
      </c>
      <c r="B63" s="29">
        <v>40189</v>
      </c>
      <c r="C63" s="7">
        <v>53800</v>
      </c>
    </row>
    <row r="64" spans="1:12" x14ac:dyDescent="0.2">
      <c r="A64" s="28" t="s">
        <v>86</v>
      </c>
      <c r="B64" s="29">
        <v>40190</v>
      </c>
      <c r="C64" s="7">
        <v>50000</v>
      </c>
    </row>
    <row r="65" spans="1:8" x14ac:dyDescent="0.2">
      <c r="A65" s="28" t="s">
        <v>83</v>
      </c>
      <c r="B65" s="29">
        <v>40192</v>
      </c>
      <c r="C65" s="7">
        <v>18100</v>
      </c>
    </row>
    <row r="66" spans="1:8" x14ac:dyDescent="0.2">
      <c r="A66" s="28" t="s">
        <v>83</v>
      </c>
      <c r="B66" s="29">
        <v>40193</v>
      </c>
      <c r="C66" s="7">
        <v>84523</v>
      </c>
    </row>
    <row r="67" spans="1:8" x14ac:dyDescent="0.2">
      <c r="A67" s="31" t="s">
        <v>87</v>
      </c>
      <c r="B67" s="32">
        <v>40195</v>
      </c>
      <c r="C67" s="7">
        <v>77100</v>
      </c>
    </row>
    <row r="68" spans="1:8" x14ac:dyDescent="0.2">
      <c r="A68" s="28" t="s">
        <v>87</v>
      </c>
      <c r="B68" s="29">
        <v>40196</v>
      </c>
      <c r="C68" s="7">
        <v>32100</v>
      </c>
    </row>
    <row r="69" spans="1:8" x14ac:dyDescent="0.2">
      <c r="A69" s="28" t="s">
        <v>76</v>
      </c>
      <c r="B69" s="29">
        <v>40198</v>
      </c>
      <c r="C69" s="7">
        <v>55200</v>
      </c>
    </row>
    <row r="70" spans="1:8" x14ac:dyDescent="0.2">
      <c r="A70" s="28" t="s">
        <v>76</v>
      </c>
      <c r="B70" s="29">
        <v>40199</v>
      </c>
      <c r="C70" s="7">
        <v>28600</v>
      </c>
    </row>
    <row r="71" spans="1:8" x14ac:dyDescent="0.2">
      <c r="A71" s="28" t="s">
        <v>83</v>
      </c>
      <c r="B71" s="32">
        <v>40202</v>
      </c>
      <c r="C71" s="12">
        <v>49756</v>
      </c>
    </row>
    <row r="74" spans="1:8" x14ac:dyDescent="0.2">
      <c r="A74" s="1" t="s">
        <v>0</v>
      </c>
      <c r="B74" s="2" t="s">
        <v>1</v>
      </c>
      <c r="C74" s="2" t="s">
        <v>2</v>
      </c>
      <c r="D74" s="2" t="s">
        <v>3</v>
      </c>
      <c r="F74" s="3" t="s">
        <v>0</v>
      </c>
      <c r="G74" s="33" t="s">
        <v>1</v>
      </c>
      <c r="H74" s="33" t="s">
        <v>2</v>
      </c>
    </row>
    <row r="75" spans="1:8" x14ac:dyDescent="0.2">
      <c r="A75" s="5" t="s">
        <v>6</v>
      </c>
      <c r="B75" s="6">
        <v>70000</v>
      </c>
      <c r="C75" s="6">
        <v>50000</v>
      </c>
      <c r="D75" s="7">
        <v>45000</v>
      </c>
      <c r="F75" s="9" t="s">
        <v>7</v>
      </c>
      <c r="G75" s="34">
        <f t="array" ref="G75:H75">INDEX(RegionSale21[],
MATCH(F75,RegionSale21[Customer],0),
{2,3})</f>
        <v>32100</v>
      </c>
      <c r="H75" s="34">
        <v>49100</v>
      </c>
    </row>
    <row r="76" spans="1:8" x14ac:dyDescent="0.2">
      <c r="A76" s="5" t="s">
        <v>8</v>
      </c>
      <c r="B76" s="6">
        <v>83800</v>
      </c>
      <c r="C76" s="6">
        <v>53800</v>
      </c>
      <c r="D76" s="7">
        <v>60000</v>
      </c>
    </row>
    <row r="77" spans="1:8" x14ac:dyDescent="0.2">
      <c r="A77" s="5" t="s">
        <v>9</v>
      </c>
      <c r="B77" s="6">
        <v>77100</v>
      </c>
      <c r="C77" s="6">
        <v>77100</v>
      </c>
      <c r="D77" s="7">
        <v>50000</v>
      </c>
    </row>
    <row r="78" spans="1:8" x14ac:dyDescent="0.2">
      <c r="A78" s="5" t="s">
        <v>7</v>
      </c>
      <c r="B78" s="6">
        <v>32100</v>
      </c>
      <c r="C78" s="6">
        <v>49100</v>
      </c>
      <c r="D78" s="7">
        <v>84523</v>
      </c>
    </row>
    <row r="79" spans="1:8" x14ac:dyDescent="0.2">
      <c r="A79" s="5" t="s">
        <v>10</v>
      </c>
      <c r="B79" s="6">
        <v>18100</v>
      </c>
      <c r="C79" s="6">
        <v>18100</v>
      </c>
      <c r="D79" s="7">
        <v>32100</v>
      </c>
    </row>
    <row r="80" spans="1:8" x14ac:dyDescent="0.2">
      <c r="A80" s="5" t="s">
        <v>11</v>
      </c>
      <c r="B80" s="6">
        <v>28600</v>
      </c>
      <c r="C80" s="6">
        <v>28600</v>
      </c>
      <c r="D80" s="7">
        <v>28600</v>
      </c>
    </row>
    <row r="81" spans="1:5" x14ac:dyDescent="0.2">
      <c r="A81" s="5" t="s">
        <v>12</v>
      </c>
      <c r="B81" s="6">
        <v>45000</v>
      </c>
      <c r="C81" s="6">
        <v>45000</v>
      </c>
      <c r="D81" s="7">
        <v>16000</v>
      </c>
    </row>
    <row r="82" spans="1:5" x14ac:dyDescent="0.2">
      <c r="A82" s="10" t="s">
        <v>13</v>
      </c>
      <c r="B82" s="11">
        <v>16000</v>
      </c>
      <c r="C82" s="11">
        <v>16000</v>
      </c>
      <c r="D82" s="7">
        <v>53800</v>
      </c>
    </row>
    <row r="83" spans="1:5" x14ac:dyDescent="0.2">
      <c r="A83" s="5" t="s">
        <v>14</v>
      </c>
      <c r="B83" s="6">
        <v>95200</v>
      </c>
      <c r="C83" s="6">
        <v>55200</v>
      </c>
      <c r="D83" s="7">
        <v>18100</v>
      </c>
    </row>
    <row r="84" spans="1:5" x14ac:dyDescent="0.2">
      <c r="A84" s="5" t="s">
        <v>15</v>
      </c>
      <c r="B84" s="6">
        <v>40600</v>
      </c>
      <c r="C84" s="6">
        <v>60000</v>
      </c>
      <c r="D84" s="7">
        <v>77100</v>
      </c>
    </row>
    <row r="85" spans="1:5" x14ac:dyDescent="0.2">
      <c r="A85" s="5" t="s">
        <v>16</v>
      </c>
      <c r="B85" s="6">
        <v>32683.333333333299</v>
      </c>
      <c r="C85" s="6">
        <v>49756</v>
      </c>
      <c r="D85" s="7">
        <v>55200</v>
      </c>
    </row>
    <row r="86" spans="1:5" x14ac:dyDescent="0.2">
      <c r="A86" s="5" t="s">
        <v>17</v>
      </c>
      <c r="B86" s="6">
        <v>24516.666666666599</v>
      </c>
      <c r="C86" s="6">
        <v>84523</v>
      </c>
      <c r="D86" s="12">
        <v>49756</v>
      </c>
    </row>
    <row r="89" spans="1:5" x14ac:dyDescent="0.2">
      <c r="E89" s="2" t="s">
        <v>88</v>
      </c>
    </row>
    <row r="90" spans="1:5" x14ac:dyDescent="0.2">
      <c r="A90" s="1" t="s">
        <v>89</v>
      </c>
      <c r="B90" s="1" t="s">
        <v>8</v>
      </c>
      <c r="C90" s="1" t="s">
        <v>7</v>
      </c>
      <c r="D90" s="1" t="s">
        <v>16</v>
      </c>
      <c r="E90" s="1" t="s">
        <v>90</v>
      </c>
    </row>
    <row r="91" spans="1:5" x14ac:dyDescent="0.2">
      <c r="A91" s="5" t="s">
        <v>19</v>
      </c>
      <c r="B91" s="6">
        <v>70000</v>
      </c>
      <c r="C91" s="6">
        <v>50000</v>
      </c>
      <c r="D91" s="7">
        <v>45000</v>
      </c>
      <c r="E91" s="35" t="str">
        <f t="array" ref="E91">INDEX(Suppliers,,
MATCH(MIN(B91:D91),B91:D91,0))</f>
        <v>Gupta</v>
      </c>
    </row>
    <row r="92" spans="1:5" x14ac:dyDescent="0.2">
      <c r="A92" s="5" t="s">
        <v>20</v>
      </c>
      <c r="B92" s="6">
        <v>45000</v>
      </c>
      <c r="C92" s="6">
        <v>43000</v>
      </c>
      <c r="D92" s="7">
        <v>46000</v>
      </c>
      <c r="E92" s="35" t="str">
        <f t="array" ref="E92">INDEX(Suppliers,,
MATCH(MIN(B92:D92),B92:D92,0))</f>
        <v>Ruby</v>
      </c>
    </row>
    <row r="93" spans="1:5" x14ac:dyDescent="0.2">
      <c r="A93" s="5" t="s">
        <v>91</v>
      </c>
      <c r="B93" s="6">
        <v>43800</v>
      </c>
      <c r="C93" s="6">
        <v>53800</v>
      </c>
      <c r="D93" s="7">
        <v>60000</v>
      </c>
      <c r="E93" s="35" t="str">
        <f t="array" ref="E93">INDEX(Suppliers,,
MATCH(MIN(B93:D93),B93:D93,0))</f>
        <v>Luna</v>
      </c>
    </row>
    <row r="94" spans="1:5" x14ac:dyDescent="0.2">
      <c r="A94" s="5" t="s">
        <v>92</v>
      </c>
      <c r="B94" s="6">
        <v>42683.333333333299</v>
      </c>
      <c r="C94" s="6">
        <v>49756</v>
      </c>
      <c r="D94" s="7">
        <v>35200</v>
      </c>
      <c r="E94" s="35" t="str">
        <f t="array" ref="E94">INDEX(Suppliers,,
MATCH(MIN(B94:D94),B94:D94,0))</f>
        <v>Gupta</v>
      </c>
    </row>
    <row r="95" spans="1:5" x14ac:dyDescent="0.2">
      <c r="A95" s="5" t="s">
        <v>93</v>
      </c>
      <c r="B95" s="6">
        <v>77100</v>
      </c>
      <c r="C95" s="6">
        <v>47100</v>
      </c>
      <c r="D95" s="7">
        <v>50000</v>
      </c>
      <c r="E95" s="35" t="str">
        <f t="array" ref="E95">INDEX(Suppliers,,
MATCH(MIN(B95:D95),B95:D95,0))</f>
        <v>Ruby</v>
      </c>
    </row>
    <row r="96" spans="1:5" x14ac:dyDescent="0.2">
      <c r="A96" s="5" t="s">
        <v>94</v>
      </c>
      <c r="B96" s="6">
        <v>95200</v>
      </c>
      <c r="C96" s="6">
        <v>55200</v>
      </c>
      <c r="D96" s="7">
        <v>18100</v>
      </c>
      <c r="E96" s="35" t="str">
        <f t="array" ref="E96">INDEX(Suppliers,,
MATCH(MIN(B96:D96),B96:D96,0))</f>
        <v>Gupta</v>
      </c>
    </row>
    <row r="97" spans="1:10" x14ac:dyDescent="0.2">
      <c r="A97" s="5" t="s">
        <v>95</v>
      </c>
      <c r="B97" s="6">
        <v>32100</v>
      </c>
      <c r="C97" s="6">
        <v>35100</v>
      </c>
      <c r="D97" s="7">
        <v>84523</v>
      </c>
      <c r="E97" s="35" t="str">
        <f t="array" ref="E97">INDEX(Suppliers,,
MATCH(MIN(B97:D97),B97:D97,0))</f>
        <v>Luna</v>
      </c>
    </row>
    <row r="98" spans="1:10" x14ac:dyDescent="0.2">
      <c r="A98" s="5" t="s">
        <v>96</v>
      </c>
      <c r="B98" s="6">
        <v>60600</v>
      </c>
      <c r="C98" s="6">
        <v>60000</v>
      </c>
      <c r="D98" s="7">
        <v>77100</v>
      </c>
      <c r="E98" s="35" t="str">
        <f t="array" ref="E98">INDEX(Suppliers,,
MATCH(MIN(B98:D98),B98:D98,0))</f>
        <v>Ruby</v>
      </c>
    </row>
    <row r="101" spans="1:10" x14ac:dyDescent="0.2">
      <c r="D101" s="27" t="s">
        <v>0</v>
      </c>
      <c r="E101" s="36" t="s">
        <v>18</v>
      </c>
      <c r="F101" s="2" t="s">
        <v>5</v>
      </c>
      <c r="G101" s="2" t="s">
        <v>97</v>
      </c>
      <c r="I101" s="37" t="s">
        <v>98</v>
      </c>
      <c r="J101" s="38"/>
    </row>
    <row r="102" spans="1:10" x14ac:dyDescent="0.2">
      <c r="D102" s="28" t="s">
        <v>6</v>
      </c>
      <c r="E102" s="5" t="s">
        <v>19</v>
      </c>
      <c r="F102" s="7">
        <v>50000</v>
      </c>
      <c r="G102" s="39">
        <f t="array" ref="G102">INDEX((Chairs_Disc[Disc],Laptops_Disc[Disc]),
MATCH(tblTransact1422[[#This Row],[Amount]],
CHOOSE(IF(tblTransact1422[[#This Row],[Product]]="Chairs",1,2),Chairs_Disc[Amt],Laptops_Disc[Amt]),1),,
IF(tblTransact1422[[#This Row],[Product]]="Chairs",1,2))</f>
        <v>0.12</v>
      </c>
      <c r="I102" s="40" t="s">
        <v>99</v>
      </c>
      <c r="J102" s="41" t="s">
        <v>100</v>
      </c>
    </row>
    <row r="103" spans="1:10" x14ac:dyDescent="0.2">
      <c r="D103" s="28" t="s">
        <v>12</v>
      </c>
      <c r="E103" s="5" t="s">
        <v>20</v>
      </c>
      <c r="F103" s="7">
        <v>45000</v>
      </c>
      <c r="G103" s="39">
        <f t="array" ref="G103">INDEX((Chairs_Disc[Disc],Laptops_Disc[Disc]),
MATCH(tblTransact1422[[#This Row],[Amount]],
CHOOSE(IF(tblTransact1422[[#This Row],[Product]]="Chairs",1,2),Chairs_Disc[Amt],Laptops_Disc[Amt]),1),,
IF(tblTransact1422[[#This Row],[Product]]="Chairs",1,2))</f>
        <v>0.25</v>
      </c>
      <c r="I103" s="42">
        <v>0</v>
      </c>
      <c r="J103" s="7">
        <v>0</v>
      </c>
    </row>
    <row r="104" spans="1:10" x14ac:dyDescent="0.2">
      <c r="D104" s="28" t="s">
        <v>8</v>
      </c>
      <c r="E104" s="5" t="s">
        <v>19</v>
      </c>
      <c r="F104" s="7">
        <v>93800</v>
      </c>
      <c r="G104" s="39">
        <f t="array" ref="G104">INDEX((Chairs_Disc[Disc],Laptops_Disc[Disc]),
MATCH(tblTransact1422[[#This Row],[Amount]],
CHOOSE(IF(tblTransact1422[[#This Row],[Product]]="Chairs",1,2),Chairs_Disc[Amt],Laptops_Disc[Amt]),1),,
IF(tblTransact1422[[#This Row],[Product]]="Chairs",1,2))</f>
        <v>0.23</v>
      </c>
      <c r="I104" s="42">
        <v>10000</v>
      </c>
      <c r="J104" s="39">
        <v>0.12</v>
      </c>
    </row>
    <row r="105" spans="1:10" x14ac:dyDescent="0.2">
      <c r="D105" s="28" t="s">
        <v>13</v>
      </c>
      <c r="E105" s="5" t="s">
        <v>20</v>
      </c>
      <c r="F105" s="7">
        <v>16000</v>
      </c>
      <c r="G105" s="39">
        <f t="array" ref="G105">INDEX((Chairs_Disc[Disc],Laptops_Disc[Disc]),
MATCH(tblTransact1422[[#This Row],[Amount]],
CHOOSE(IF(tblTransact1422[[#This Row],[Product]]="Chairs",1,2),Chairs_Disc[Amt],Laptops_Disc[Amt]),1),,
IF(tblTransact1422[[#This Row],[Product]]="Chairs",1,2))</f>
        <v>0</v>
      </c>
      <c r="I105" s="43">
        <v>80000</v>
      </c>
      <c r="J105" s="44">
        <v>0.23</v>
      </c>
    </row>
    <row r="106" spans="1:10" x14ac:dyDescent="0.2">
      <c r="D106" s="28" t="s">
        <v>9</v>
      </c>
      <c r="E106" s="5" t="s">
        <v>19</v>
      </c>
      <c r="F106" s="7">
        <v>17100</v>
      </c>
      <c r="G106" s="39">
        <f t="array" ref="G106">INDEX((Chairs_Disc[Disc],Laptops_Disc[Disc]),
MATCH(tblTransact1422[[#This Row],[Amount]],
CHOOSE(IF(tblTransact1422[[#This Row],[Product]]="Chairs",1,2),Chairs_Disc[Amt],Laptops_Disc[Amt]),1),,
IF(tblTransact1422[[#This Row],[Product]]="Chairs",1,2))</f>
        <v>0.12</v>
      </c>
    </row>
    <row r="107" spans="1:10" x14ac:dyDescent="0.2">
      <c r="D107" s="28" t="s">
        <v>14</v>
      </c>
      <c r="E107" s="5" t="s">
        <v>19</v>
      </c>
      <c r="F107" s="7">
        <v>5200</v>
      </c>
      <c r="G107" s="39">
        <f t="array" ref="G107">INDEX((Chairs_Disc[Disc],Laptops_Disc[Disc]),
MATCH(tblTransact1422[[#This Row],[Amount]],
CHOOSE(IF(tblTransact1422[[#This Row],[Product]]="Chairs",1,2),Chairs_Disc[Amt],Laptops_Disc[Amt]),1),,
IF(tblTransact1422[[#This Row],[Product]]="Chairs",1,2))</f>
        <v>0</v>
      </c>
      <c r="I107" s="37" t="s">
        <v>101</v>
      </c>
      <c r="J107" s="38"/>
    </row>
    <row r="108" spans="1:10" x14ac:dyDescent="0.2">
      <c r="D108" s="28" t="s">
        <v>7</v>
      </c>
      <c r="E108" s="5" t="s">
        <v>19</v>
      </c>
      <c r="F108" s="7">
        <v>2100</v>
      </c>
      <c r="G108" s="39">
        <f t="array" ref="G108">INDEX((Chairs_Disc[Disc],Laptops_Disc[Disc]),
MATCH(tblTransact1422[[#This Row],[Amount]],
CHOOSE(IF(tblTransact1422[[#This Row],[Product]]="Chairs",1,2),Chairs_Disc[Amt],Laptops_Disc[Amt]),1),,
IF(tblTransact1422[[#This Row],[Product]]="Chairs",1,2))</f>
        <v>0</v>
      </c>
      <c r="I108" s="40" t="s">
        <v>99</v>
      </c>
      <c r="J108" s="41" t="s">
        <v>100</v>
      </c>
    </row>
    <row r="109" spans="1:10" x14ac:dyDescent="0.2">
      <c r="D109" s="31" t="s">
        <v>15</v>
      </c>
      <c r="E109" s="5" t="s">
        <v>20</v>
      </c>
      <c r="F109" s="7">
        <v>60000</v>
      </c>
      <c r="G109" s="39">
        <f t="array" ref="G109">INDEX((Chairs_Disc[Disc],Laptops_Disc[Disc]),
MATCH(tblTransact1422[[#This Row],[Amount]],
CHOOSE(IF(tblTransact1422[[#This Row],[Product]]="Chairs",1,2),Chairs_Disc[Amt],Laptops_Disc[Amt]),1),,
IF(tblTransact1422[[#This Row],[Product]]="Chairs",1,2))</f>
        <v>0.34</v>
      </c>
      <c r="I109" s="42">
        <v>0</v>
      </c>
      <c r="J109" s="7">
        <v>0</v>
      </c>
    </row>
    <row r="110" spans="1:10" x14ac:dyDescent="0.2">
      <c r="D110" s="28" t="s">
        <v>10</v>
      </c>
      <c r="E110" s="5" t="s">
        <v>20</v>
      </c>
      <c r="F110" s="7">
        <v>18100</v>
      </c>
      <c r="G110" s="39">
        <f t="array" ref="G110">INDEX((Chairs_Disc[Disc],Laptops_Disc[Disc]),
MATCH(tblTransact1422[[#This Row],[Amount]],
CHOOSE(IF(tblTransact1422[[#This Row],[Product]]="Chairs",1,2),Chairs_Disc[Amt],Laptops_Disc[Amt]),1),,
IF(tblTransact1422[[#This Row],[Product]]="Chairs",1,2))</f>
        <v>0</v>
      </c>
      <c r="I110" s="42">
        <v>30000</v>
      </c>
      <c r="J110" s="39">
        <v>0.25</v>
      </c>
    </row>
    <row r="111" spans="1:10" x14ac:dyDescent="0.2">
      <c r="D111" s="28" t="s">
        <v>16</v>
      </c>
      <c r="E111" s="5" t="s">
        <v>20</v>
      </c>
      <c r="F111" s="7">
        <v>49756</v>
      </c>
      <c r="G111" s="39">
        <f t="array" ref="G111">INDEX((Chairs_Disc[Disc],Laptops_Disc[Disc]),
MATCH(tblTransact1422[[#This Row],[Amount]],
CHOOSE(IF(tblTransact1422[[#This Row],[Product]]="Chairs",1,2),Chairs_Disc[Amt],Laptops_Disc[Amt]),1),,
IF(tblTransact1422[[#This Row],[Product]]="Chairs",1,2))</f>
        <v>0.25</v>
      </c>
      <c r="I111" s="43">
        <v>50000</v>
      </c>
      <c r="J111" s="44">
        <v>0.34</v>
      </c>
    </row>
    <row r="112" spans="1:10" x14ac:dyDescent="0.2">
      <c r="D112" s="28" t="s">
        <v>11</v>
      </c>
      <c r="E112" s="5" t="s">
        <v>19</v>
      </c>
      <c r="F112" s="7">
        <v>8600</v>
      </c>
      <c r="G112" s="39">
        <f t="array" ref="G112">INDEX((Chairs_Disc[Disc],Laptops_Disc[Disc]),
MATCH(tblTransact1422[[#This Row],[Amount]],
CHOOSE(IF(tblTransact1422[[#This Row],[Product]]="Chairs",1,2),Chairs_Disc[Amt],Laptops_Disc[Amt]),1),,
IF(tblTransact1422[[#This Row],[Product]]="Chairs",1,2))</f>
        <v>0</v>
      </c>
    </row>
    <row r="113" spans="4:11" x14ac:dyDescent="0.2">
      <c r="D113" s="31" t="s">
        <v>17</v>
      </c>
      <c r="E113" s="5" t="s">
        <v>19</v>
      </c>
      <c r="F113" s="12">
        <v>84523</v>
      </c>
      <c r="G113" s="44">
        <f t="array" ref="G113">INDEX((Chairs_Disc[Disc],Laptops_Disc[Disc]),
MATCH(tblTransact1422[[#This Row],[Amount]],
CHOOSE(IF(tblTransact1422[[#This Row],[Product]]="Chairs",1,2),Chairs_Disc[Amt],Laptops_Disc[Amt]),1),,
IF(tblTransact1422[[#This Row],[Product]]="Chairs",1,2))</f>
        <v>0.23</v>
      </c>
    </row>
    <row r="116" spans="4:11" ht="30" customHeight="1" x14ac:dyDescent="0.2">
      <c r="D116" s="27" t="s">
        <v>102</v>
      </c>
      <c r="E116" s="2" t="s">
        <v>5</v>
      </c>
      <c r="G116" s="45" t="s">
        <v>103</v>
      </c>
      <c r="H116" s="3" t="s">
        <v>5</v>
      </c>
      <c r="J116" s="45" t="s">
        <v>104</v>
      </c>
      <c r="K116" s="3" t="s">
        <v>5</v>
      </c>
    </row>
    <row r="117" spans="4:11" x14ac:dyDescent="0.2">
      <c r="D117" s="28" t="s">
        <v>105</v>
      </c>
      <c r="E117" s="6">
        <v>70000</v>
      </c>
      <c r="G117" s="46" t="s">
        <v>106</v>
      </c>
      <c r="H117" s="34">
        <f>INDEX(tblinvoicez[Amount],
MATCH( "*"&amp;G117&amp;"*",tblinvoicez[Invoice '#],0))</f>
        <v>45000</v>
      </c>
      <c r="J117" s="46" t="s">
        <v>106</v>
      </c>
      <c r="K117" s="34">
        <f>INDEX(tblinvoicez[Amount],
MATCH( "????"&amp;J117&amp;"*",tblinvoicez[Invoice '#],0))</f>
        <v>77100</v>
      </c>
    </row>
    <row r="118" spans="4:11" x14ac:dyDescent="0.2">
      <c r="D118" s="28" t="s">
        <v>107</v>
      </c>
      <c r="E118" s="6">
        <v>45000</v>
      </c>
    </row>
    <row r="119" spans="4:11" x14ac:dyDescent="0.2">
      <c r="D119" s="28" t="s">
        <v>108</v>
      </c>
      <c r="E119" s="6">
        <v>83800</v>
      </c>
    </row>
    <row r="120" spans="4:11" x14ac:dyDescent="0.2">
      <c r="D120" s="28" t="s">
        <v>109</v>
      </c>
      <c r="E120" s="6">
        <v>16000</v>
      </c>
    </row>
    <row r="121" spans="4:11" x14ac:dyDescent="0.2">
      <c r="D121" s="28" t="s">
        <v>110</v>
      </c>
      <c r="E121" s="6">
        <v>77100</v>
      </c>
    </row>
    <row r="122" spans="4:11" x14ac:dyDescent="0.2">
      <c r="D122" s="28" t="s">
        <v>111</v>
      </c>
      <c r="E122" s="6">
        <v>95200</v>
      </c>
    </row>
    <row r="123" spans="4:11" x14ac:dyDescent="0.2">
      <c r="D123" s="28" t="s">
        <v>112</v>
      </c>
      <c r="E123" s="6">
        <v>32100</v>
      </c>
    </row>
    <row r="124" spans="4:11" x14ac:dyDescent="0.2">
      <c r="D124" s="31" t="s">
        <v>113</v>
      </c>
      <c r="E124" s="11">
        <v>40600</v>
      </c>
    </row>
    <row r="125" spans="4:11" x14ac:dyDescent="0.2">
      <c r="D125" s="28" t="s">
        <v>114</v>
      </c>
      <c r="E125" s="6">
        <v>18100</v>
      </c>
    </row>
    <row r="126" spans="4:11" x14ac:dyDescent="0.2">
      <c r="D126" s="28" t="s">
        <v>115</v>
      </c>
      <c r="E126" s="6">
        <v>32683.333333333299</v>
      </c>
    </row>
    <row r="127" spans="4:11" x14ac:dyDescent="0.2">
      <c r="D127" s="28" t="s">
        <v>116</v>
      </c>
      <c r="E127" s="6">
        <v>28600</v>
      </c>
    </row>
    <row r="128" spans="4:11" x14ac:dyDescent="0.2">
      <c r="D128" s="31" t="s">
        <v>117</v>
      </c>
      <c r="E128" s="6">
        <v>24516.666666666599</v>
      </c>
    </row>
    <row r="131" spans="4:8" ht="32" x14ac:dyDescent="0.2">
      <c r="D131" s="27" t="s">
        <v>102</v>
      </c>
      <c r="E131" s="2" t="s">
        <v>5</v>
      </c>
      <c r="G131" s="45" t="s">
        <v>118</v>
      </c>
      <c r="H131" s="3" t="s">
        <v>5</v>
      </c>
    </row>
    <row r="132" spans="4:8" x14ac:dyDescent="0.2">
      <c r="D132" s="28" t="s">
        <v>119</v>
      </c>
      <c r="E132" s="6">
        <v>70000</v>
      </c>
      <c r="G132" s="46">
        <v>8</v>
      </c>
      <c r="H132" s="34">
        <f t="array" ref="H132">INDEX(Invoices[Amount],
MAX((LEN(Invoices[Invoice '#])=G132)*ROW(Invoices[Invoice '#])
-ROW(Invoices[#Headers])))</f>
        <v>28600</v>
      </c>
    </row>
    <row r="133" spans="4:8" x14ac:dyDescent="0.2">
      <c r="D133" s="28" t="s">
        <v>120</v>
      </c>
      <c r="E133" s="6">
        <v>45000</v>
      </c>
    </row>
    <row r="134" spans="4:8" x14ac:dyDescent="0.2">
      <c r="D134" s="28" t="s">
        <v>121</v>
      </c>
      <c r="E134" s="6">
        <v>83800</v>
      </c>
    </row>
    <row r="135" spans="4:8" x14ac:dyDescent="0.2">
      <c r="D135" s="28" t="s">
        <v>122</v>
      </c>
      <c r="E135" s="6">
        <v>16000</v>
      </c>
    </row>
    <row r="136" spans="4:8" x14ac:dyDescent="0.2">
      <c r="D136" s="28" t="s">
        <v>123</v>
      </c>
      <c r="E136" s="6">
        <v>77100</v>
      </c>
    </row>
    <row r="137" spans="4:8" x14ac:dyDescent="0.2">
      <c r="D137" s="28" t="s">
        <v>124</v>
      </c>
      <c r="E137" s="6">
        <v>95200</v>
      </c>
    </row>
    <row r="138" spans="4:8" x14ac:dyDescent="0.2">
      <c r="D138" s="28" t="s">
        <v>125</v>
      </c>
      <c r="E138" s="6">
        <v>32100</v>
      </c>
    </row>
    <row r="139" spans="4:8" x14ac:dyDescent="0.2">
      <c r="D139" s="31" t="s">
        <v>126</v>
      </c>
      <c r="E139" s="11">
        <v>40600</v>
      </c>
    </row>
    <row r="140" spans="4:8" x14ac:dyDescent="0.2">
      <c r="D140" s="28" t="s">
        <v>127</v>
      </c>
      <c r="E140" s="6">
        <v>18100</v>
      </c>
    </row>
    <row r="141" spans="4:8" x14ac:dyDescent="0.2">
      <c r="D141" s="28" t="s">
        <v>128</v>
      </c>
      <c r="E141" s="6">
        <v>32683.333333333299</v>
      </c>
    </row>
    <row r="142" spans="4:8" x14ac:dyDescent="0.2">
      <c r="D142" s="28" t="s">
        <v>129</v>
      </c>
      <c r="E142" s="6">
        <v>28600</v>
      </c>
    </row>
    <row r="143" spans="4:8" x14ac:dyDescent="0.2">
      <c r="D143" s="31" t="s">
        <v>130</v>
      </c>
      <c r="E143" s="6">
        <v>24516.666666666599</v>
      </c>
    </row>
    <row r="146" spans="3:12" x14ac:dyDescent="0.2">
      <c r="C146" s="27" t="s">
        <v>0</v>
      </c>
      <c r="D146" s="2" t="s">
        <v>131</v>
      </c>
      <c r="E146" s="2" t="s">
        <v>5</v>
      </c>
      <c r="G146" s="45" t="s">
        <v>132</v>
      </c>
      <c r="H146" s="45" t="s">
        <v>0</v>
      </c>
      <c r="J146" s="26" t="s">
        <v>133</v>
      </c>
    </row>
    <row r="147" spans="3:12" x14ac:dyDescent="0.2">
      <c r="C147" s="28" t="s">
        <v>6</v>
      </c>
      <c r="D147" s="29" t="s">
        <v>134</v>
      </c>
      <c r="E147" s="7">
        <v>45000</v>
      </c>
      <c r="G147" s="46" t="s">
        <v>135</v>
      </c>
      <c r="H147" t="str">
        <f t="array" ref="H147">INDEX(Sales_Currency[Customer],
LARGE(
COUNTIF(List,Sales_Currency[Currency])
*ROW(Sales_Currency[Currency])
-ROW(Sales_Currency[#Headers]),ROW(A1)))</f>
        <v>Martin</v>
      </c>
      <c r="J147" t="str">
        <f t="array" ref="J147">VLOOKUP(
LARGE(COUNTIF(List,Sales_Currency[Currency])*ROW(Sales_Currency[Currency]),ROW(A1)),IF({1,0},ROW(Sales_Currency[Customer]),Sales_Currency[Customer]),2,0)</f>
        <v>Martin</v>
      </c>
      <c r="L147" t="e" vm="1">
        <f t="array" aca="1" ref="L147:L149" ca="1">_xlfn._xlws.FILTER(Sales_Currency[Customer],COUNTIF(List,Sales_Currency[Currency]))</f>
        <v>#NAME?</v>
      </c>
    </row>
    <row r="148" spans="3:12" x14ac:dyDescent="0.2">
      <c r="C148" s="28" t="s">
        <v>8</v>
      </c>
      <c r="D148" s="29" t="s">
        <v>136</v>
      </c>
      <c r="E148" s="7">
        <v>16000</v>
      </c>
      <c r="G148" s="46" t="s">
        <v>137</v>
      </c>
      <c r="H148" t="str">
        <f t="array" ref="H148">IFERROR(INDEX(Sales_Currency[Customer],
LARGE(
COUNTIF(List,Sales_Currency[Currency])
*ROW(Sales_Currency[Currency])
-ROW(Sales_Currency[#Headers]),ROW(A2))),"")</f>
        <v>Penelope</v>
      </c>
      <c r="J148" t="str">
        <f t="array" ref="J148">VLOOKUP(
LARGE(COUNTIF(List,Sales_Currency[Currency])*ROW(Sales_Currency[Currency]),ROW(A2)),IF({1,0},ROW(Sales_Currency[Customer]),Sales_Currency[Customer]),2,0)</f>
        <v>Penelope</v>
      </c>
      <c r="L148" t="e" vm="1">
        <f ca="1"/>
        <v>#NAME?</v>
      </c>
    </row>
    <row r="149" spans="3:12" x14ac:dyDescent="0.2">
      <c r="C149" s="28" t="s">
        <v>9</v>
      </c>
      <c r="D149" s="29" t="s">
        <v>138</v>
      </c>
      <c r="E149" s="7">
        <v>60000</v>
      </c>
      <c r="G149" s="46" t="s">
        <v>139</v>
      </c>
      <c r="H149" t="str">
        <f t="array" ref="H149">IFERROR(INDEX(Sales_Currency[Customer],
LARGE(
COUNTIF(List,Sales_Currency[Currency])
*ROW(Sales_Currency[Currency])
-ROW(Sales_Currency[#Headers]),ROW(A3))),"")</f>
        <v>Barnes</v>
      </c>
      <c r="J149" t="str">
        <f t="array" ref="J149">VLOOKUP(
LARGE(COUNTIF(List,Sales_Currency[Currency])*ROW(Sales_Currency[Currency]),ROW(A3)),IF({1,0},ROW(Sales_Currency[Customer]),Sales_Currency[Customer]),2,0)</f>
        <v>Barnes</v>
      </c>
      <c r="L149" t="e" vm="1">
        <f ca="1"/>
        <v>#NAME?</v>
      </c>
    </row>
    <row r="150" spans="3:12" x14ac:dyDescent="0.2">
      <c r="C150" s="28" t="s">
        <v>7</v>
      </c>
      <c r="D150" s="29" t="s">
        <v>140</v>
      </c>
      <c r="E150" s="7">
        <v>53800</v>
      </c>
      <c r="H150" t="str">
        <f t="array" ref="H150">IFERROR(INDEX(Sales_Currency[Customer],
LARGE(
COUNTIF(List,Sales_Currency[Currency])
*ROW(Sales_Currency[Currency])
-ROW(Sales_Currency[#Headers]),ROW(A4))),"")</f>
        <v/>
      </c>
    </row>
    <row r="151" spans="3:12" x14ac:dyDescent="0.2">
      <c r="C151" s="28" t="s">
        <v>10</v>
      </c>
      <c r="D151" s="29" t="s">
        <v>136</v>
      </c>
      <c r="E151" s="7">
        <v>50000</v>
      </c>
    </row>
    <row r="152" spans="3:12" x14ac:dyDescent="0.2">
      <c r="C152" s="28" t="s">
        <v>11</v>
      </c>
      <c r="D152" s="29" t="s">
        <v>139</v>
      </c>
      <c r="E152" s="7">
        <v>18100</v>
      </c>
    </row>
    <row r="153" spans="3:12" x14ac:dyDescent="0.2">
      <c r="C153" s="28" t="s">
        <v>12</v>
      </c>
      <c r="D153" s="29" t="s">
        <v>136</v>
      </c>
      <c r="E153" s="7">
        <v>84523</v>
      </c>
    </row>
    <row r="154" spans="3:12" x14ac:dyDescent="0.2">
      <c r="C154" s="31" t="s">
        <v>13</v>
      </c>
      <c r="D154" s="32" t="s">
        <v>135</v>
      </c>
      <c r="E154" s="7">
        <v>77100</v>
      </c>
    </row>
    <row r="155" spans="3:12" x14ac:dyDescent="0.2">
      <c r="C155" s="28" t="s">
        <v>14</v>
      </c>
      <c r="D155" s="29" t="s">
        <v>141</v>
      </c>
      <c r="E155" s="7">
        <v>32100</v>
      </c>
    </row>
    <row r="156" spans="3:12" x14ac:dyDescent="0.2">
      <c r="C156" s="28" t="s">
        <v>15</v>
      </c>
      <c r="D156" s="29" t="s">
        <v>136</v>
      </c>
      <c r="E156" s="7">
        <v>55200</v>
      </c>
    </row>
    <row r="157" spans="3:12" x14ac:dyDescent="0.2">
      <c r="C157" s="28" t="s">
        <v>16</v>
      </c>
      <c r="D157" s="29" t="s">
        <v>140</v>
      </c>
      <c r="E157" s="7">
        <v>28600</v>
      </c>
    </row>
    <row r="158" spans="3:12" x14ac:dyDescent="0.2">
      <c r="C158" s="28" t="s">
        <v>17</v>
      </c>
      <c r="D158" s="32" t="s">
        <v>137</v>
      </c>
      <c r="E158" s="12">
        <v>49756</v>
      </c>
    </row>
    <row r="160" spans="3:12" x14ac:dyDescent="0.2">
      <c r="G160" s="47" t="s">
        <v>142</v>
      </c>
      <c r="H160" s="47"/>
    </row>
    <row r="161" spans="3:8" x14ac:dyDescent="0.2">
      <c r="C161" s="27" t="s">
        <v>0</v>
      </c>
      <c r="D161" s="2" t="s">
        <v>131</v>
      </c>
      <c r="E161" s="2" t="s">
        <v>5</v>
      </c>
      <c r="G161" s="47" t="s">
        <v>0</v>
      </c>
      <c r="H161" s="47"/>
    </row>
    <row r="162" spans="3:8" x14ac:dyDescent="0.2">
      <c r="C162" s="28" t="s">
        <v>6</v>
      </c>
      <c r="D162" s="29" t="s">
        <v>141</v>
      </c>
      <c r="E162" s="7">
        <v>45000</v>
      </c>
      <c r="G162" t="str">
        <f t="array" ref="G162">INDEX(Sales[Customer],
MATCH(TRUE,COUNTIF(Sales[Currency],Sales[Currency])=1,0))</f>
        <v>Theodore</v>
      </c>
      <c r="H162" s="25"/>
    </row>
    <row r="163" spans="3:8" x14ac:dyDescent="0.2">
      <c r="C163" s="28" t="s">
        <v>8</v>
      </c>
      <c r="D163" s="29" t="s">
        <v>136</v>
      </c>
      <c r="E163" s="7">
        <v>16000</v>
      </c>
    </row>
    <row r="164" spans="3:8" x14ac:dyDescent="0.2">
      <c r="C164" s="28" t="s">
        <v>9</v>
      </c>
      <c r="D164" s="32" t="s">
        <v>137</v>
      </c>
      <c r="E164" s="7">
        <v>60000</v>
      </c>
    </row>
    <row r="165" spans="3:8" x14ac:dyDescent="0.2">
      <c r="C165" s="28" t="s">
        <v>7</v>
      </c>
      <c r="D165" s="29" t="s">
        <v>140</v>
      </c>
      <c r="E165" s="7">
        <v>53800</v>
      </c>
    </row>
    <row r="166" spans="3:8" x14ac:dyDescent="0.2">
      <c r="C166" s="28" t="s">
        <v>10</v>
      </c>
      <c r="D166" s="29" t="s">
        <v>136</v>
      </c>
      <c r="E166" s="7">
        <v>50000</v>
      </c>
    </row>
    <row r="167" spans="3:8" x14ac:dyDescent="0.2">
      <c r="C167" s="28" t="s">
        <v>11</v>
      </c>
      <c r="D167" s="29" t="s">
        <v>139</v>
      </c>
      <c r="E167" s="7">
        <v>18100</v>
      </c>
    </row>
    <row r="168" spans="3:8" x14ac:dyDescent="0.2">
      <c r="C168" s="28" t="s">
        <v>12</v>
      </c>
      <c r="D168" s="29" t="s">
        <v>138</v>
      </c>
      <c r="E168" s="7">
        <v>84523</v>
      </c>
    </row>
    <row r="169" spans="3:8" x14ac:dyDescent="0.2">
      <c r="C169" s="31" t="s">
        <v>13</v>
      </c>
      <c r="D169" s="29" t="s">
        <v>139</v>
      </c>
      <c r="E169" s="7">
        <v>77100</v>
      </c>
    </row>
    <row r="170" spans="3:8" x14ac:dyDescent="0.2">
      <c r="C170" s="28" t="s">
        <v>14</v>
      </c>
      <c r="D170" s="29" t="s">
        <v>141</v>
      </c>
      <c r="E170" s="7">
        <v>32100</v>
      </c>
    </row>
    <row r="171" spans="3:8" x14ac:dyDescent="0.2">
      <c r="C171" s="28" t="s">
        <v>15</v>
      </c>
      <c r="D171" s="32" t="s">
        <v>137</v>
      </c>
      <c r="E171" s="7">
        <v>55200</v>
      </c>
    </row>
    <row r="172" spans="3:8" x14ac:dyDescent="0.2">
      <c r="C172" s="28" t="s">
        <v>16</v>
      </c>
      <c r="D172" s="29" t="s">
        <v>140</v>
      </c>
      <c r="E172" s="7">
        <v>28600</v>
      </c>
    </row>
    <row r="173" spans="3:8" x14ac:dyDescent="0.2">
      <c r="C173" s="28" t="s">
        <v>17</v>
      </c>
      <c r="D173" s="32" t="s">
        <v>137</v>
      </c>
      <c r="E173" s="12">
        <v>49756</v>
      </c>
    </row>
    <row r="177" spans="3:8" x14ac:dyDescent="0.2">
      <c r="C177" s="27" t="s">
        <v>0</v>
      </c>
      <c r="D177" s="2" t="s">
        <v>82</v>
      </c>
      <c r="E177" s="2" t="s">
        <v>99</v>
      </c>
      <c r="G177" s="3" t="s">
        <v>143</v>
      </c>
      <c r="H177" s="3" t="s">
        <v>5</v>
      </c>
    </row>
    <row r="178" spans="3:8" x14ac:dyDescent="0.2">
      <c r="C178" s="28" t="s">
        <v>6</v>
      </c>
      <c r="D178" s="29">
        <v>40183</v>
      </c>
      <c r="E178" s="7">
        <v>45000</v>
      </c>
      <c r="G178" s="30">
        <v>3</v>
      </c>
      <c r="H178" s="34" t="str">
        <f t="array" ref="H178">IFERROR(
INDEX(BottomSale[Customer],
SMALL(
IF((BottomSale[Amt]&lt;=SMALL(BottomSale[Amt],3)),
(BottomSale[Amt]&lt;=SMALL(BottomSale[Amt],3))
*ROW(BottomSale[Amt])-ROW(BottomSale[#Headers]),
""),ROW(A1))),
"")</f>
        <v>Luna</v>
      </c>
    </row>
    <row r="179" spans="3:8" x14ac:dyDescent="0.2">
      <c r="C179" s="28" t="s">
        <v>8</v>
      </c>
      <c r="D179" s="29">
        <v>40186</v>
      </c>
      <c r="E179" s="7">
        <v>16000</v>
      </c>
      <c r="H179" s="34" t="str">
        <f t="array" ref="H179">INDEX(BottomSale[Customer],
SMALL(
IF((BottomSale[Amt]&lt;=SMALL(BottomSale[Amt],3)),
(BottomSale[Amt]&lt;=SMALL(BottomSale[Amt],3))
*ROW(BottomSale[Amt])-ROW(BottomSale[#Headers]),
""),ROW(A2)))</f>
        <v>Barnes</v>
      </c>
    </row>
    <row r="180" spans="3:8" x14ac:dyDescent="0.2">
      <c r="C180" s="28" t="s">
        <v>9</v>
      </c>
      <c r="D180" s="29">
        <v>40188</v>
      </c>
      <c r="E180" s="7">
        <v>60000</v>
      </c>
      <c r="H180" s="34" t="str">
        <f t="array" ref="H180">INDEX(BottomSale[Customer],
SMALL(
IF((BottomSale[Amt]&lt;=SMALL(BottomSale[Amt],3)),
(BottomSale[Amt]&lt;=SMALL(BottomSale[Amt],3))
*ROW(BottomSale[Amt])-ROW(BottomSale[#Headers]),
""),ROW(A3)))</f>
        <v>Gupta</v>
      </c>
    </row>
    <row r="181" spans="3:8" x14ac:dyDescent="0.2">
      <c r="C181" s="28" t="s">
        <v>7</v>
      </c>
      <c r="D181" s="29">
        <v>40189</v>
      </c>
      <c r="E181" s="7">
        <v>53800</v>
      </c>
      <c r="H181" s="34" t="e">
        <f t="array" ref="H181">INDEX(BottomSale[Customer],
SMALL(
IF((BottomSale[Amt]&lt;=SMALL(BottomSale[Amt],3)),
(BottomSale[Amt]&lt;=SMALL(BottomSale[Amt],3))
*ROW(BottomSale[Amt])-ROW(BottomSale[#Headers]),
""),ROW(A4)))</f>
        <v>#NUM!</v>
      </c>
    </row>
    <row r="182" spans="3:8" x14ac:dyDescent="0.2">
      <c r="C182" s="28" t="s">
        <v>10</v>
      </c>
      <c r="D182" s="29">
        <v>40190</v>
      </c>
      <c r="E182" s="7">
        <v>50000</v>
      </c>
      <c r="H182" s="48"/>
    </row>
    <row r="183" spans="3:8" x14ac:dyDescent="0.2">
      <c r="C183" s="28" t="s">
        <v>11</v>
      </c>
      <c r="D183" s="29">
        <v>40192</v>
      </c>
      <c r="E183" s="7">
        <v>18100</v>
      </c>
      <c r="H183" s="48"/>
    </row>
    <row r="184" spans="3:8" x14ac:dyDescent="0.2">
      <c r="C184" s="28" t="s">
        <v>12</v>
      </c>
      <c r="D184" s="29">
        <v>40193</v>
      </c>
      <c r="E184" s="7">
        <v>84523</v>
      </c>
      <c r="H184" s="48"/>
    </row>
    <row r="185" spans="3:8" x14ac:dyDescent="0.2">
      <c r="C185" s="31" t="s">
        <v>13</v>
      </c>
      <c r="D185" s="32">
        <v>40195</v>
      </c>
      <c r="E185" s="7">
        <v>77100</v>
      </c>
      <c r="H185" s="48"/>
    </row>
    <row r="186" spans="3:8" x14ac:dyDescent="0.2">
      <c r="C186" s="28" t="s">
        <v>14</v>
      </c>
      <c r="D186" s="29">
        <v>40196</v>
      </c>
      <c r="E186" s="7">
        <v>32100</v>
      </c>
      <c r="H186" s="48"/>
    </row>
    <row r="187" spans="3:8" x14ac:dyDescent="0.2">
      <c r="C187" s="28" t="s">
        <v>15</v>
      </c>
      <c r="D187" s="29">
        <v>40198</v>
      </c>
      <c r="E187" s="7">
        <v>55200</v>
      </c>
      <c r="H187" s="48"/>
    </row>
    <row r="188" spans="3:8" x14ac:dyDescent="0.2">
      <c r="C188" s="28" t="s">
        <v>16</v>
      </c>
      <c r="D188" s="29">
        <v>40199</v>
      </c>
      <c r="E188" s="7">
        <v>28600</v>
      </c>
      <c r="H188" s="48"/>
    </row>
    <row r="189" spans="3:8" x14ac:dyDescent="0.2">
      <c r="C189" s="28" t="s">
        <v>17</v>
      </c>
      <c r="D189" s="32">
        <v>40202</v>
      </c>
      <c r="E189" s="12">
        <v>49756</v>
      </c>
      <c r="H189" s="48"/>
    </row>
  </sheetData>
  <conditionalFormatting sqref="F33">
    <cfRule type="containsText" dxfId="73" priority="2" operator="containsText" text="TRUE">
      <formula>NOT(ISERROR(SEARCH("TRUE",F33)))</formula>
    </cfRule>
  </conditionalFormatting>
  <conditionalFormatting sqref="H47:H49">
    <cfRule type="containsText" dxfId="72" priority="1" operator="containsText" text="TRUE">
      <formula>NOT(ISERROR(SEARCH("TRUE",H47)))</formula>
    </cfRule>
  </conditionalFormatting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Doctor</vt:lpstr>
      <vt:lpstr>Exams</vt:lpstr>
      <vt:lpstr>Halls</vt:lpstr>
      <vt:lpstr>List</vt:lpstr>
      <vt:lpstr>Patients</vt:lpstr>
      <vt:lpstr>session</vt:lpstr>
      <vt:lpstr>Suppliers</vt:lpstr>
      <vt:lpstr>Tutors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2023-12-05T09:42:01Z</dcterms:created>
  <dcterms:modified xsi:type="dcterms:W3CDTF">2023-12-05T09:42:10Z</dcterms:modified>
</cp:coreProperties>
</file>