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A/Downloads/Book-53 Final Epub Folder/Code/"/>
    </mc:Choice>
  </mc:AlternateContent>
  <xr:revisionPtr revIDLastSave="0" documentId="8_{FD5168B5-D37E-F948-919E-4CAEC0B8D7AC}" xr6:coauthVersionLast="47" xr6:coauthVersionMax="47" xr10:uidLastSave="{00000000-0000-0000-0000-000000000000}"/>
  <bookViews>
    <workbookView xWindow="780" yWindow="960" windowWidth="27640" windowHeight="16540" xr2:uid="{691E7DD2-F005-504B-B0CD-C906A6E96CC6}"/>
  </bookViews>
  <sheets>
    <sheet name="Sheet1" sheetId="1" r:id="rId1"/>
  </sheets>
  <externalReferences>
    <externalReference r:id="rId2"/>
  </externalReferences>
  <definedNames>
    <definedName name="Amounts">Sheet1!$F$126:$H$137</definedName>
    <definedName name="Customers">Sheet1!$D$95:$D$106</definedName>
    <definedName name="Data">Sheet1!$E$95:$G$106</definedName>
    <definedName name="Jan">Sheet1!$F$126:$F$137</definedName>
    <definedName name="Mar">Sheet1!$H$126:$H$137</definedName>
    <definedName name="months">Sheet1!$F$125:$H$125</definedName>
    <definedName name="Products">Sheet1!$E$126:$E$137</definedName>
    <definedName name="Regions">Sheet1!$E$94:$G$94</definedName>
    <definedName name="Reps">'[1]Chapter 2'!$C$100:$E$100</definedName>
    <definedName name="SaleReps">Sheet1!$D$126:$D$137</definedName>
    <definedName name="Vendors">Sheet1!$D$183:$D$194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83" i="1" l="1" a="1"/>
  <c r="K194" i="1" s="1"/>
  <c r="G179" i="1"/>
  <c r="G178" i="1"/>
  <c r="G177" i="1"/>
  <c r="G176" i="1"/>
  <c r="G175" i="1"/>
  <c r="G174" i="1"/>
  <c r="G173" i="1"/>
  <c r="G172" i="1"/>
  <c r="G171" i="1"/>
  <c r="G170" i="1"/>
  <c r="G169" i="1"/>
  <c r="G168" i="1"/>
  <c r="L164" i="1" a="1"/>
  <c r="L164" i="1" s="1"/>
  <c r="K164" i="1" a="1"/>
  <c r="K164" i="1" s="1"/>
  <c r="L163" i="1" a="1"/>
  <c r="L163" i="1" s="1"/>
  <c r="K163" i="1" a="1"/>
  <c r="K163" i="1" s="1"/>
  <c r="L162" i="1" a="1"/>
  <c r="L162" i="1" s="1"/>
  <c r="K162" i="1" a="1"/>
  <c r="K162" i="1" s="1"/>
  <c r="L161" i="1" a="1"/>
  <c r="L161" i="1" s="1"/>
  <c r="K161" i="1" a="1"/>
  <c r="K161" i="1" s="1"/>
  <c r="L160" i="1" a="1"/>
  <c r="L160" i="1" s="1"/>
  <c r="K160" i="1" a="1"/>
  <c r="K160" i="1" s="1"/>
  <c r="L159" i="1" a="1"/>
  <c r="L159" i="1" s="1"/>
  <c r="K159" i="1" a="1"/>
  <c r="K159" i="1" s="1"/>
  <c r="L158" i="1" a="1"/>
  <c r="L158" i="1" s="1"/>
  <c r="K158" i="1" a="1"/>
  <c r="K158" i="1" s="1"/>
  <c r="M143" i="1" a="1"/>
  <c r="M143" i="1" s="1"/>
  <c r="L127" i="1" a="1"/>
  <c r="M127" i="1" s="1"/>
  <c r="L126" i="1" a="1"/>
  <c r="M126" i="1" s="1"/>
  <c r="G121" i="1"/>
  <c r="G120" i="1"/>
  <c r="G119" i="1"/>
  <c r="G118" i="1"/>
  <c r="G117" i="1"/>
  <c r="G116" i="1"/>
  <c r="G115" i="1"/>
  <c r="G114" i="1"/>
  <c r="G113" i="1"/>
  <c r="G112" i="1"/>
  <c r="G111" i="1"/>
  <c r="G110" i="1"/>
  <c r="L95" i="1"/>
  <c r="I80" i="1"/>
  <c r="I80" i="1" a="1"/>
  <c r="I79" i="1"/>
  <c r="I74" i="1"/>
  <c r="H74" i="1"/>
  <c r="H74" i="1" a="1"/>
  <c r="I73" i="1"/>
  <c r="H73" i="1" a="1"/>
  <c r="H73" i="1" s="1"/>
  <c r="I72" i="1"/>
  <c r="H72" i="1"/>
  <c r="H72" i="1" a="1"/>
  <c r="I71" i="1"/>
  <c r="H71" i="1" a="1"/>
  <c r="H71" i="1" s="1"/>
  <c r="I70" i="1"/>
  <c r="H70" i="1"/>
  <c r="H70" i="1" a="1"/>
  <c r="I69" i="1"/>
  <c r="H69" i="1" a="1"/>
  <c r="H69" i="1" s="1"/>
  <c r="I68" i="1"/>
  <c r="H68" i="1"/>
  <c r="H68" i="1" a="1"/>
  <c r="I67" i="1"/>
  <c r="H67" i="1" a="1"/>
  <c r="H67" i="1" s="1"/>
  <c r="J49" i="1" a="1"/>
  <c r="K49" i="1" s="1"/>
  <c r="I34" i="1" a="1"/>
  <c r="J34" i="1" s="1"/>
  <c r="I20" i="1"/>
  <c r="I19" i="1"/>
  <c r="J7" i="1"/>
  <c r="J3" i="1"/>
  <c r="L127" i="1" l="1"/>
  <c r="K187" i="1"/>
  <c r="K188" i="1"/>
  <c r="J49" i="1"/>
  <c r="K189" i="1"/>
  <c r="K190" i="1"/>
  <c r="L126" i="1"/>
  <c r="K183" i="1"/>
  <c r="K191" i="1"/>
  <c r="K184" i="1"/>
  <c r="K192" i="1"/>
  <c r="I34" i="1"/>
  <c r="K185" i="1"/>
  <c r="K193" i="1"/>
  <c r="K186" i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<sst xmlns="http://schemas.openxmlformats.org/spreadsheetml/2006/main" count="370" uniqueCount="87">
  <si>
    <t>Cost Code</t>
  </si>
  <si>
    <t>Date</t>
  </si>
  <si>
    <t>Customer</t>
  </si>
  <si>
    <t>Amount</t>
  </si>
  <si>
    <t>Contains P</t>
  </si>
  <si>
    <t>Barry French</t>
  </si>
  <si>
    <t>111-BN-018</t>
  </si>
  <si>
    <t>*P*</t>
  </si>
  <si>
    <t>Clay Rozendal</t>
  </si>
  <si>
    <t>111-CJ-003</t>
  </si>
  <si>
    <t>Carl Jackson</t>
  </si>
  <si>
    <t>224-BX-002</t>
  </si>
  <si>
    <t>224-FP-011</t>
  </si>
  <si>
    <t>5th Character is a P</t>
  </si>
  <si>
    <t>Carlos Daly</t>
  </si>
  <si>
    <t>224-MO-204</t>
  </si>
  <si>
    <t>????P*</t>
  </si>
  <si>
    <t>224-VV-004</t>
  </si>
  <si>
    <t>Carlos Soltero</t>
  </si>
  <si>
    <t>220-PU-009</t>
  </si>
  <si>
    <t>220-SA-001</t>
  </si>
  <si>
    <t>221-UP-011</t>
  </si>
  <si>
    <t>222-AG-001</t>
  </si>
  <si>
    <t>222-FE-002</t>
  </si>
  <si>
    <t>Neola Seider</t>
  </si>
  <si>
    <t>222-PK-002</t>
  </si>
  <si>
    <t xml:space="preserve"> Date</t>
  </si>
  <si>
    <t>XLOOKUP</t>
  </si>
  <si>
    <t>VLOOKUP</t>
  </si>
  <si>
    <t>Luke Daly</t>
  </si>
  <si>
    <t>Item</t>
  </si>
  <si>
    <t>Chairs</t>
  </si>
  <si>
    <t>Laptops</t>
  </si>
  <si>
    <t>Lowest</t>
  </si>
  <si>
    <t>Luna</t>
  </si>
  <si>
    <t>Ruby</t>
  </si>
  <si>
    <t>Gupta</t>
  </si>
  <si>
    <t>Quote</t>
  </si>
  <si>
    <t>Cabinets</t>
  </si>
  <si>
    <t>Books</t>
  </si>
  <si>
    <t>Desktops</t>
  </si>
  <si>
    <t>Pens</t>
  </si>
  <si>
    <t>CCTV</t>
  </si>
  <si>
    <t>Printers</t>
  </si>
  <si>
    <t>Last Buy</t>
  </si>
  <si>
    <t>Eastern</t>
  </si>
  <si>
    <t>Western</t>
  </si>
  <si>
    <t>Southern</t>
  </si>
  <si>
    <t>From Region</t>
  </si>
  <si>
    <t>To Region</t>
  </si>
  <si>
    <t xml:space="preserve">Total </t>
  </si>
  <si>
    <t>Emily</t>
  </si>
  <si>
    <t>Joshua</t>
  </si>
  <si>
    <t>Theodore</t>
  </si>
  <si>
    <t>Penelope</t>
  </si>
  <si>
    <t>Austin</t>
  </si>
  <si>
    <t>Luke</t>
  </si>
  <si>
    <t>Easton</t>
  </si>
  <si>
    <t>Barnes</t>
  </si>
  <si>
    <t>Martin</t>
  </si>
  <si>
    <t>Product</t>
  </si>
  <si>
    <t>Discount</t>
  </si>
  <si>
    <t>Tables</t>
  </si>
  <si>
    <t>Sales Rep</t>
  </si>
  <si>
    <t>Jan</t>
  </si>
  <si>
    <t>Feb</t>
  </si>
  <si>
    <t>Mar</t>
  </si>
  <si>
    <t>SaleReps ► D126:D137</t>
  </si>
  <si>
    <t>Products►E126:E137</t>
  </si>
  <si>
    <t>Jan►F126:F137</t>
  </si>
  <si>
    <t>Mar ►G126:G137</t>
  </si>
  <si>
    <t>Month</t>
  </si>
  <si>
    <t>Total</t>
  </si>
  <si>
    <t>Months►F125:H125</t>
  </si>
  <si>
    <t>Amount►F126:H137</t>
  </si>
  <si>
    <t>Apr</t>
  </si>
  <si>
    <t>May</t>
  </si>
  <si>
    <t>1st Payment</t>
  </si>
  <si>
    <t>Last Payment</t>
  </si>
  <si>
    <t>►</t>
  </si>
  <si>
    <t>Chairs Discount</t>
  </si>
  <si>
    <t>Amt</t>
  </si>
  <si>
    <t>Disc</t>
  </si>
  <si>
    <t>Laptops Discount</t>
  </si>
  <si>
    <t>Vendors</t>
  </si>
  <si>
    <t>Vendor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</si>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</sst>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/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Protection="0">
      <alignment vertical="center"/>
    </xf>
    <xf numFmtId="0" fontId="3" fillId="0" borderId="1" applyNumberFormat="0" applyProtection="0">
      <alignment vertical="center"/>
    </xf>
  </cellStyleXfs>
  <cellXfs count="42">
    <xf numFmtId="0" fontId="0" fillId="0" borderId="0" xfId="0"/>
    <xf numFmtId="0" fontId="2" fillId="2" borderId="2" xfId="2" applyBorder="1">
      <alignment vertical="center"/>
    </xf>
    <xf numFmtId="0" fontId="2" fillId="2" borderId="3" xfId="2" applyBorder="1">
      <alignment vertical="center"/>
    </xf>
    <xf numFmtId="0" fontId="2" fillId="2" borderId="4" xfId="2" applyBorder="1">
      <alignment vertical="center"/>
    </xf>
    <xf numFmtId="14" fontId="3" fillId="0" borderId="5" xfId="3" applyNumberFormat="1" applyBorder="1">
      <alignment vertical="center"/>
    </xf>
    <xf numFmtId="0" fontId="3" fillId="0" borderId="5" xfId="3" applyBorder="1">
      <alignment vertical="center"/>
    </xf>
    <xf numFmtId="164" fontId="1" fillId="0" borderId="6" xfId="1" applyNumberFormat="1" applyBorder="1" applyAlignment="1">
      <alignment vertical="center"/>
    </xf>
    <xf numFmtId="14" fontId="1" fillId="0" borderId="1" xfId="1" applyNumberFormat="1" applyBorder="1" applyAlignment="1">
      <alignment vertical="center"/>
    </xf>
    <xf numFmtId="0" fontId="3" fillId="0" borderId="7" xfId="3" applyBorder="1">
      <alignment vertical="center"/>
    </xf>
    <xf numFmtId="164" fontId="1" fillId="0" borderId="8" xfId="1" applyNumberFormat="1" applyBorder="1" applyAlignment="1">
      <alignment vertical="center"/>
    </xf>
    <xf numFmtId="14" fontId="3" fillId="0" borderId="6" xfId="3" applyNumberFormat="1" applyBorder="1">
      <alignment vertical="center"/>
    </xf>
    <xf numFmtId="164" fontId="1" fillId="0" borderId="1" xfId="1" applyNumberFormat="1" applyBorder="1" applyAlignment="1">
      <alignment vertical="center"/>
    </xf>
    <xf numFmtId="14" fontId="3" fillId="0" borderId="8" xfId="3" applyNumberFormat="1" applyBorder="1">
      <alignment vertical="center"/>
    </xf>
    <xf numFmtId="0" fontId="0" fillId="0" borderId="1" xfId="3" applyFont="1">
      <alignment vertical="center"/>
    </xf>
    <xf numFmtId="0" fontId="3" fillId="0" borderId="1" xfId="3">
      <alignment vertical="center"/>
    </xf>
    <xf numFmtId="0" fontId="4" fillId="0" borderId="0" xfId="0" applyFont="1"/>
    <xf numFmtId="0" fontId="2" fillId="2" borderId="1" xfId="2">
      <alignment vertical="center"/>
    </xf>
    <xf numFmtId="3" fontId="3" fillId="0" borderId="6" xfId="3" applyNumberFormat="1" applyBorder="1">
      <alignment vertical="center"/>
    </xf>
    <xf numFmtId="0" fontId="2" fillId="2" borderId="6" xfId="2" applyBorder="1">
      <alignment vertical="center"/>
    </xf>
    <xf numFmtId="0" fontId="2" fillId="2" borderId="9" xfId="2" applyBorder="1">
      <alignment vertical="center"/>
    </xf>
    <xf numFmtId="4" fontId="3" fillId="0" borderId="1" xfId="3" applyNumberFormat="1">
      <alignment vertical="center"/>
    </xf>
    <xf numFmtId="0" fontId="3" fillId="0" borderId="2" xfId="3" applyBorder="1">
      <alignment vertical="center"/>
    </xf>
    <xf numFmtId="3" fontId="3" fillId="0" borderId="8" xfId="3" applyNumberFormat="1" applyBorder="1">
      <alignment vertical="center"/>
    </xf>
    <xf numFmtId="3" fontId="0" fillId="0" borderId="0" xfId="0" applyNumberFormat="1"/>
    <xf numFmtId="0" fontId="2" fillId="2" borderId="10" xfId="2" applyBorder="1">
      <alignment vertical="center"/>
    </xf>
    <xf numFmtId="164" fontId="1" fillId="0" borderId="11" xfId="1" applyNumberFormat="1" applyBorder="1" applyAlignment="1">
      <alignment vertical="center"/>
    </xf>
    <xf numFmtId="164" fontId="1" fillId="0" borderId="4" xfId="1" applyNumberFormat="1" applyBorder="1" applyAlignment="1">
      <alignment vertical="center"/>
    </xf>
    <xf numFmtId="9" fontId="1" fillId="0" borderId="6" xfId="1" applyNumberFormat="1" applyBorder="1" applyAlignment="1">
      <alignment vertical="center"/>
    </xf>
    <xf numFmtId="0" fontId="3" fillId="0" borderId="1" xfId="3" applyAlignment="1">
      <alignment horizontal="left" vertical="center"/>
    </xf>
    <xf numFmtId="0" fontId="2" fillId="2" borderId="12" xfId="2" applyBorder="1">
      <alignment vertical="center"/>
    </xf>
    <xf numFmtId="0" fontId="2" fillId="2" borderId="5" xfId="2" applyBorder="1">
      <alignment vertical="center"/>
    </xf>
    <xf numFmtId="3" fontId="3" fillId="0" borderId="1" xfId="3" applyNumberFormat="1">
      <alignment vertical="center"/>
    </xf>
    <xf numFmtId="0" fontId="2" fillId="2" borderId="13" xfId="2" applyBorder="1">
      <alignment vertical="center"/>
    </xf>
    <xf numFmtId="3" fontId="3" fillId="0" borderId="6" xfId="3" applyNumberFormat="1" applyBorder="1" applyAlignment="1">
      <alignment horizontal="right" vertical="center"/>
    </xf>
    <xf numFmtId="164" fontId="1" fillId="0" borderId="1" xfId="1" applyNumberFormat="1" applyBorder="1" applyAlignment="1">
      <alignment horizontal="right" vertical="center"/>
    </xf>
    <xf numFmtId="0" fontId="0" fillId="0" borderId="0" xfId="0" applyAlignment="1">
      <alignment horizontal="center"/>
    </xf>
    <xf numFmtId="164" fontId="2" fillId="0" borderId="1" xfId="1" applyNumberFormat="1" applyFont="1" applyBorder="1" applyAlignment="1">
      <alignment horizontal="centerContinuous" vertical="center"/>
    </xf>
    <xf numFmtId="164" fontId="1" fillId="0" borderId="1" xfId="1" applyNumberFormat="1" applyBorder="1" applyAlignment="1">
      <alignment horizontal="centerContinuous" vertical="center"/>
    </xf>
    <xf numFmtId="164" fontId="1" fillId="0" borderId="3" xfId="1" applyNumberFormat="1" applyBorder="1" applyAlignment="1">
      <alignment vertical="center"/>
    </xf>
    <xf numFmtId="164" fontId="1" fillId="0" borderId="5" xfId="1" applyNumberFormat="1" applyBorder="1" applyAlignment="1">
      <alignment vertical="center"/>
    </xf>
    <xf numFmtId="164" fontId="1" fillId="0" borderId="7" xfId="1" applyNumberFormat="1" applyBorder="1" applyAlignment="1">
      <alignment vertical="center"/>
    </xf>
    <xf numFmtId="9" fontId="1" fillId="0" borderId="8" xfId="1" applyNumberFormat="1" applyBorder="1" applyAlignment="1">
      <alignment vertical="center"/>
    </xf>
  </cellXfs>
  <cellStyles count="4">
    <cellStyle name="Comma" xfId="1" builtinId="3"/>
    <cellStyle name="Header Cell" xfId="2" xr:uid="{17A7C5AA-4178-F345-AEF7-6B3502071F37}"/>
    <cellStyle name="Normal" xfId="0" builtinId="0"/>
    <cellStyle name="Normal Cell" xfId="3" xr:uid="{B1CF61C1-914A-FB41-99EC-874E4519F806}"/>
  </cellStyles>
  <dxfs count="61">
    <dxf>
      <numFmt numFmtId="164" formatCode="_(* #,##0_);_(* \(#,##0\);_(* &quot;-&quot;??_);_(@_)"/>
      <alignment horizontal="general" vertical="center" textRotation="0" wrapText="0" indent="0" justifyLastLine="0" shrinkToFit="0" readingOrder="0"/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bottom style="thin">
          <color theme="0" tint="-0.14996795556505021"/>
        </bottom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164" formatCode="_(* #,##0_);_(* \(#,##0\);_(* &quot;-&quot;??_);_(@_)"/>
      <alignment horizontal="general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numFmt numFmtId="164" formatCode="_(* #,##0_);_(* \(#,##0\);_(* &quot;-&quot;??_);_(@_)"/>
      <alignment horizontal="general" vertical="center" textRotation="0" wrapText="0" indent="0" justifyLastLine="0" shrinkToFit="0" readingOrder="0"/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bottom style="thin">
          <color theme="0" tint="-0.14996795556505021"/>
        </bottom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164" formatCode="_(* #,##0_);_(* \(#,##0\);_(* &quot;-&quot;??_);_(@_)"/>
      <alignment horizontal="general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numFmt numFmtId="13" formatCode="0%"/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165" formatCode="m/d/yyyy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bottom style="thin">
          <color theme="0" tint="-0.14996795556505021"/>
        </bottom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164" formatCode="_(* #,##0_);_(* \(#,##0\);_(* &quot;-&quot;??_);_(@_)"/>
      <alignment horizontal="left" vertical="center" textRotation="0" wrapText="0" indent="0" justifyLastLine="0" shrinkToFit="0" readingOrder="0"/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 outline="0">
        <top style="thin">
          <color theme="0" tint="-0.14996795556505021"/>
        </top>
      </border>
    </dxf>
    <dxf>
      <border outline="0">
        <bottom style="thin">
          <color theme="0" tint="-0.14996795556505021"/>
        </bottom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164" formatCode="_(* #,##0_);_(* \(#,##0\);_(* &quot;-&quot;??_);_(@_)"/>
      <alignment horizontal="general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numFmt numFmtId="13" formatCode="0%"/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165" formatCode="m/d/yyyy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bottom style="thin">
          <color theme="0" tint="-0.14996795556505021"/>
        </bottom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164" formatCode="_(* #,##0_);_(* \(#,##0\);_(* &quot;-&quot;??_);_(@_)"/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165" formatCode="m/d/yyyy"/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165" formatCode="m/d/yyyy"/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bottom style="thin">
          <color theme="0" tint="-0.14996795556505021"/>
        </bottom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164" formatCode="_(* #,##0_);_(* \(#,##0\);_(* &quot;-&quot;??_);_(@_)"/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165" formatCode="m/d/yyyy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165" formatCode="m/d/yyyy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bottom style="thin">
          <color theme="0" tint="-0.14996795556505021"/>
        </bottom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164" formatCode="_(* #,##0_);_(* \(#,##0\);_(* &quot;-&quot;??_);_(@_)"/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165" formatCode="m/d/yyyy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bottom style="thin">
          <color theme="0" tint="-0.14996795556505021"/>
        </bottom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164" formatCode="_(* #,##0_);_(* \(#,##0\);_(* &quot;-&quot;??_);_(@_)"/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165" formatCode="m/d/yyyy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bottom style="thin">
          <color theme="0" tint="-0.14996795556505021"/>
        </bottom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164" formatCode="_(* #,##0_);_(* \(#,##0\);_(* &quot;-&quot;??_);_(@_)"/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165" formatCode="m/d/yyyy"/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165" formatCode="m/d/yyyy"/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bottom style="thin">
          <color theme="0" tint="-0.14996795556505021"/>
        </bottom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VA/Downloads/Book-53%20Final%20Epub%20Folder/workbook.xlsx" TargetMode="External"/><Relationship Id="rId1" Type="http://schemas.openxmlformats.org/officeDocument/2006/relationships/externalLinkPath" Target="/Users/AVA/Downloads/Book-53%20Final%20Epub%20Folder/workbo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hapter 1"/>
      <sheetName val="Chapter 2"/>
      <sheetName val="Chapter 3"/>
      <sheetName val="Chapter 4"/>
      <sheetName val="Chapter 5"/>
      <sheetName val="Chapter 6"/>
      <sheetName val="Chapter 7"/>
      <sheetName val="Chapter 8"/>
    </sheetNames>
    <sheetDataSet>
      <sheetData sheetId="0"/>
      <sheetData sheetId="1">
        <row r="100">
          <cell r="C100" t="str">
            <v>Luna</v>
          </cell>
          <cell r="D100" t="str">
            <v>Ruby</v>
          </cell>
          <cell r="E100" t="str">
            <v>Gupta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 t="e">#NAME?</fb>
    <v>4</v>
    <v>1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1BAB5F-9C98-D04C-A1E8-42A86622B7DB}" name="SalesTable" displayName="SalesTable" ref="D2:G14" totalsRowShown="0" headerRowBorderDxfId="59" tableBorderDxfId="60" totalsRowBorderDxfId="58">
  <autoFilter ref="D2:G14" xr:uid="{1C1BAB5F-9C98-D04C-A1E8-42A86622B7DB}"/>
  <sortState xmlns:xlrd2="http://schemas.microsoft.com/office/spreadsheetml/2017/richdata2" ref="D3:G14">
    <sortCondition ref="D3:D14"/>
  </sortState>
  <tableColumns count="4">
    <tableColumn id="1" xr3:uid="{641463F2-1D75-6141-A07F-D2A922987DAE}" name="Date" dataDxfId="57" dataCellStyle="Normal Cell"/>
    <tableColumn id="2" xr3:uid="{03D9D577-BE92-3144-973A-4357F783260A}" name="Customer" dataDxfId="56" dataCellStyle="Normal Cell"/>
    <tableColumn id="7" xr3:uid="{60DABC91-6D4D-174F-8AEC-0C0014552E6D}" name="Cost Code" dataDxfId="55" dataCellStyle="Normal Cell"/>
    <tableColumn id="3" xr3:uid="{50C51B33-D428-444E-895D-965DA0798C43}" name="Amount" dataDxfId="54" dataCellStyle="Comm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E80238-BEFC-EE44-9402-6F2ED0D390AC}" name="SalesTable41" displayName="SalesTable41" ref="D18:F30" totalsRowShown="0" headerRowBorderDxfId="52" tableBorderDxfId="53" totalsRowBorderDxfId="51">
  <autoFilter ref="D18:F30" xr:uid="{1BE80238-BEFC-EE44-9402-6F2ED0D390AC}"/>
  <sortState xmlns:xlrd2="http://schemas.microsoft.com/office/spreadsheetml/2017/richdata2" ref="D19:F30">
    <sortCondition ref="D3:D14"/>
  </sortState>
  <tableColumns count="3">
    <tableColumn id="1" xr3:uid="{6FD67635-D21B-664B-9EC7-5E4AF335720E}" name="Customer" dataDxfId="50" dataCellStyle="Normal Cell"/>
    <tableColumn id="2" xr3:uid="{C34444E4-20AA-D143-877D-E1FF4488C4EA}" name=" Date" dataDxfId="49" dataCellStyle="Normal Cell"/>
    <tableColumn id="3" xr3:uid="{464A00F0-9F94-CF43-9BCB-B194916DB2F9}" name="Amount" dataDxfId="48" dataCellStyle="Comma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564460-54A6-954A-8995-E6BA3E596627}" name="SalesTable42" displayName="SalesTable42" ref="D33:F45" totalsRowShown="0" headerRowBorderDxfId="46" tableBorderDxfId="47" totalsRowBorderDxfId="45">
  <autoFilter ref="D33:F45" xr:uid="{48564460-54A6-954A-8995-E6BA3E596627}"/>
  <sortState xmlns:xlrd2="http://schemas.microsoft.com/office/spreadsheetml/2017/richdata2" ref="D34:F45">
    <sortCondition ref="D3:D14"/>
  </sortState>
  <tableColumns count="3">
    <tableColumn id="1" xr3:uid="{776CE988-4F6E-384A-8AB5-932FDC89AD52}" name="Customer" dataDxfId="44" dataCellStyle="Normal Cell"/>
    <tableColumn id="2" xr3:uid="{3B4AF957-7A2E-CC46-B8F5-50C4288C05C0}" name=" Date" dataDxfId="43" dataCellStyle="Normal Cell"/>
    <tableColumn id="3" xr3:uid="{8BAA0235-E1EF-B441-BC83-E76A95BAFF6F}" name="Amount" dataDxfId="42" dataCellStyle="Comma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AA4B91-DE17-664B-87A4-FA1B04C3BDDD}" name="SalesTable43" displayName="SalesTable43" ref="D48:G60" totalsRowShown="0" headerRowBorderDxfId="40" tableBorderDxfId="41" totalsRowBorderDxfId="39">
  <autoFilter ref="D48:G60" xr:uid="{F6AA4B91-DE17-664B-87A4-FA1B04C3BDDD}"/>
  <sortState xmlns:xlrd2="http://schemas.microsoft.com/office/spreadsheetml/2017/richdata2" ref="D49:G60">
    <sortCondition ref="D3:D14"/>
  </sortState>
  <tableColumns count="4">
    <tableColumn id="1" xr3:uid="{01586BFB-A07E-024A-B105-BFD2F3DD2327}" name="Customer" dataDxfId="38" dataCellStyle="Normal Cell"/>
    <tableColumn id="2" xr3:uid="{7952C889-A670-2949-9DFD-54C46807107E}" name=" Date" dataDxfId="37" dataCellStyle="Normal Cell"/>
    <tableColumn id="4" xr3:uid="{90C04FE2-47B7-A94F-ADDF-5F434FCFCF0A}" name="Item" dataDxfId="36" dataCellStyle="Normal Cell"/>
    <tableColumn id="3" xr3:uid="{C0ED70A5-C6A1-0E4B-AA96-A5B01715BEFC}" name="Amount" dataDxfId="35" dataCellStyle="Comma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3D38B5A-D6DF-5A48-8463-A67EEF752309}" name="SalesTable44" displayName="SalesTable44" ref="D78:F90" totalsRowShown="0" headerRowBorderDxfId="33" tableBorderDxfId="34" totalsRowBorderDxfId="32">
  <autoFilter ref="D78:F90" xr:uid="{03D38B5A-D6DF-5A48-8463-A67EEF752309}"/>
  <sortState xmlns:xlrd2="http://schemas.microsoft.com/office/spreadsheetml/2017/richdata2" ref="D79:F90">
    <sortCondition ref="D78:D90"/>
  </sortState>
  <tableColumns count="3">
    <tableColumn id="1" xr3:uid="{83D91FF5-C54B-8B44-88EF-99F9830D8B9F}" name="Date" dataDxfId="31" dataCellStyle="Normal Cell"/>
    <tableColumn id="2" xr3:uid="{F2C1DF77-EC98-BE40-9CBC-414A8D452B46}" name="Customer" dataDxfId="30" dataCellStyle="Normal Cell"/>
    <tableColumn id="3" xr3:uid="{F42BD895-217C-FB4A-8ED9-F1745AF3FEC6}" name="Amount" dataDxfId="29" dataCellStyle="Comma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76E41B4-61FB-324E-9BAB-4F4FAAC38D01}" name="tblTransact1447" displayName="tblTransact1447" ref="D109:G121" totalsRowShown="0" headerRowBorderDxfId="27" tableBorderDxfId="28" totalsRowBorderDxfId="26">
  <autoFilter ref="D109:G121" xr:uid="{476E41B4-61FB-324E-9BAB-4F4FAAC38D01}"/>
  <tableColumns count="4">
    <tableColumn id="1" xr3:uid="{6B23ADFF-0156-8748-B28E-428FC5CB51CF}" name="Customer" dataDxfId="25" dataCellStyle="Normal Cell"/>
    <tableColumn id="4" xr3:uid="{70C520CD-3A07-7A4F-AA1D-007D05F1DB61}" name="Product" dataDxfId="24" dataCellStyle="Normal Cell"/>
    <tableColumn id="2" xr3:uid="{9B1946C8-F6B3-8140-A06D-FE33475CEADA}" name="Amount" dataDxfId="23" dataCellStyle="Normal Cell"/>
    <tableColumn id="3" xr3:uid="{823313E1-6A01-4940-AB56-AA7679D1EF46}" name="Discount" dataDxfId="22" dataCellStyle="Comma">
      <calculatedColumnFormula>_xlfn.XLOOKUP(tblTransact1447[[#This Row],[Product]],tblDiscounts[Product],tblDiscounts[Discount],0)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CDC1DE8-7B27-F14C-8690-8BDD3F02882B}" name="tblDiscounts" displayName="tblDiscounts" ref="I109:J113" totalsRowShown="0" headerRowDxfId="21" headerRowBorderDxfId="19" tableBorderDxfId="20" totalsRowBorderDxfId="18" headerRowCellStyle="Comma">
  <autoFilter ref="I109:J113" xr:uid="{DCDC1DE8-7B27-F14C-8690-8BDD3F02882B}"/>
  <sortState xmlns:xlrd2="http://schemas.microsoft.com/office/spreadsheetml/2017/richdata2" ref="I110:J113">
    <sortCondition ref="I110:I113"/>
  </sortState>
  <tableColumns count="2">
    <tableColumn id="3" xr3:uid="{8E92D464-ACF9-3743-B75A-59378C3FB8B3}" name="Product" dataDxfId="17" dataCellStyle="Normal Cell"/>
    <tableColumn id="2" xr3:uid="{6310800D-121E-EA4E-BDA5-872C108374D2}" name="Discoun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D901798-3CCA-1244-93AC-686C0B28A0FB}" name="tblTransact142245" displayName="tblTransact142245" ref="D167:G179" totalsRowShown="0" headerRowBorderDxfId="15" tableBorderDxfId="16" totalsRowBorderDxfId="14">
  <autoFilter ref="D167:G179" xr:uid="{8D901798-3CCA-1244-93AC-686C0B28A0FB}"/>
  <tableColumns count="4">
    <tableColumn id="1" xr3:uid="{636ED683-3A8A-FD4D-9E92-29B0EBF38BFB}" name="Customer" dataDxfId="13" dataCellStyle="Normal Cell"/>
    <tableColumn id="4" xr3:uid="{632481B8-51FF-8541-BA1A-92F9DC4E59C7}" name="Product" dataDxfId="12" dataCellStyle="Normal Cell"/>
    <tableColumn id="2" xr3:uid="{AF23FF90-0CD8-3743-90C6-D148050C4B0D}" name="Amount" dataDxfId="11" dataCellStyle="Normal Cell"/>
    <tableColumn id="3" xr3:uid="{BE2F624B-5492-BE4F-8D79-A3D2E576774D}" name="Discount" dataDxfId="10" dataCellStyle="Comma">
      <calculatedColumnFormula>_xlfn.XLOOKUP(TRUE,tblTransact142245[[#This Row],[Product]]="Chairs",
_xlfn.XLOOKUP(tblTransact142245[[#This Row],[Amount]],DiscountChairs[Amt],DiscountChairs[Disc],,-1),
_xlfn.XLOOKUP(tblTransact142245[[#This Row],[Amount]],DiscountLaptops[Amt],DiscountLaptops[Disc],,-1))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85DE3AB-2265-B54D-98E4-D59F435A9E8F}" name="DiscountChairs" displayName="DiscountChairs" ref="I168:J171" totalsRowShown="0" headerRowDxfId="9" headerRowBorderDxfId="7" tableBorderDxfId="8" totalsRowBorderDxfId="6" headerRowCellStyle="Comma">
  <autoFilter ref="I168:J171" xr:uid="{D85DE3AB-2265-B54D-98E4-D59F435A9E8F}"/>
  <tableColumns count="2">
    <tableColumn id="1" xr3:uid="{66C65221-A7AB-A345-9CE2-185535A8380F}" name="Amt" dataDxfId="5" dataCellStyle="Comma"/>
    <tableColumn id="2" xr3:uid="{E30D7446-8339-704D-B519-407DAB36C466}" name="Disc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2C1C709-8D17-7844-B9BE-92EFB839BDDE}" name="DiscountLaptops" displayName="DiscountLaptops" ref="I174:J177" totalsRowShown="0" headerRowDxfId="4" headerRowBorderDxfId="2" tableBorderDxfId="3" totalsRowBorderDxfId="1" headerRowCellStyle="Comma">
  <autoFilter ref="I174:J177" xr:uid="{E2C1C709-8D17-7844-B9BE-92EFB839BDDE}"/>
  <tableColumns count="2">
    <tableColumn id="1" xr3:uid="{3DFFDF74-2953-774B-9E3E-9A8B3DB639D5}" name="Amt" dataDxfId="0" dataCellStyle="Comma"/>
    <tableColumn id="2" xr3:uid="{17EA55EA-69B1-5C4C-8FE4-ACD59985B218}" name="Disc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EB29D-75CF-494F-96E4-180657B706B9}">
  <dimension ref="A1:S194"/>
  <sheetViews>
    <sheetView tabSelected="1" topLeftCell="D1" workbookViewId="0">
      <selection sqref="A1:XFD1048576"/>
    </sheetView>
  </sheetViews>
  <sheetFormatPr baseColWidth="10" defaultColWidth="8.83203125" defaultRowHeight="16" x14ac:dyDescent="0.2"/>
  <cols>
    <col min="1" max="1" width="2.6640625" hidden="1" customWidth="1"/>
    <col min="2" max="3" width="3" hidden="1" customWidth="1"/>
    <col min="4" max="4" width="11" customWidth="1"/>
    <col min="5" max="5" width="9.33203125" customWidth="1"/>
    <col min="6" max="6" width="8" customWidth="1"/>
    <col min="7" max="7" width="7.83203125" customWidth="1"/>
    <col min="8" max="8" width="9.33203125" customWidth="1"/>
    <col min="9" max="9" width="4.5" customWidth="1"/>
    <col min="10" max="10" width="9.6640625" customWidth="1"/>
    <col min="11" max="11" width="7.5" customWidth="1"/>
    <col min="12" max="12" width="7.1640625" customWidth="1"/>
    <col min="13" max="13" width="6.5" bestFit="1" customWidth="1"/>
  </cols>
  <sheetData>
    <row r="1" spans="4:10" x14ac:dyDescent="0.2">
      <c r="I1" s="1" t="s">
        <v>0</v>
      </c>
    </row>
    <row r="2" spans="4:10" x14ac:dyDescent="0.2">
      <c r="D2" s="2" t="s">
        <v>1</v>
      </c>
      <c r="E2" s="3" t="s">
        <v>2</v>
      </c>
      <c r="F2" s="3" t="s">
        <v>0</v>
      </c>
      <c r="G2" s="3" t="s">
        <v>3</v>
      </c>
      <c r="I2" s="1" t="s">
        <v>4</v>
      </c>
      <c r="J2" s="1" t="s">
        <v>1</v>
      </c>
    </row>
    <row r="3" spans="4:10" x14ac:dyDescent="0.2">
      <c r="D3" s="4">
        <v>40186</v>
      </c>
      <c r="E3" s="5" t="s">
        <v>5</v>
      </c>
      <c r="F3" s="5" t="s">
        <v>6</v>
      </c>
      <c r="G3" s="6">
        <v>16000</v>
      </c>
      <c r="I3" s="5" t="s">
        <v>7</v>
      </c>
      <c r="J3" s="7" t="e" vm="1">
        <f ca="1">_xlfn.XLOOKUP(I3,SalesTable[Cost Code],SalesTable[Date],,2)</f>
        <v>#NAME?</v>
      </c>
    </row>
    <row r="4" spans="4:10" x14ac:dyDescent="0.2">
      <c r="D4" s="4">
        <v>40183</v>
      </c>
      <c r="E4" s="5" t="s">
        <v>8</v>
      </c>
      <c r="F4" s="5" t="s">
        <v>9</v>
      </c>
      <c r="G4" s="6">
        <v>45000</v>
      </c>
    </row>
    <row r="5" spans="4:10" x14ac:dyDescent="0.2">
      <c r="D5" s="4">
        <v>40192</v>
      </c>
      <c r="E5" s="5" t="s">
        <v>10</v>
      </c>
      <c r="F5" s="5" t="s">
        <v>11</v>
      </c>
      <c r="G5" s="6">
        <v>18100</v>
      </c>
      <c r="I5" s="1" t="s">
        <v>0</v>
      </c>
    </row>
    <row r="6" spans="4:10" x14ac:dyDescent="0.2">
      <c r="D6" s="4">
        <v>40202</v>
      </c>
      <c r="E6" s="5" t="s">
        <v>8</v>
      </c>
      <c r="F6" s="5" t="s">
        <v>12</v>
      </c>
      <c r="G6" s="6">
        <v>49756</v>
      </c>
      <c r="I6" s="1" t="s">
        <v>13</v>
      </c>
      <c r="J6" s="1" t="s">
        <v>1</v>
      </c>
    </row>
    <row r="7" spans="4:10" x14ac:dyDescent="0.2">
      <c r="D7" s="4">
        <v>40198</v>
      </c>
      <c r="E7" s="5" t="s">
        <v>14</v>
      </c>
      <c r="F7" s="5" t="s">
        <v>15</v>
      </c>
      <c r="G7" s="6">
        <v>55200</v>
      </c>
      <c r="I7" s="5" t="s">
        <v>16</v>
      </c>
      <c r="J7" s="7" t="e" vm="1">
        <f ca="1">_xlfn.XLOOKUP(I7,SalesTable[Cost Code],SalesTable[Date],,2)</f>
        <v>#NAME?</v>
      </c>
    </row>
    <row r="8" spans="4:10" x14ac:dyDescent="0.2">
      <c r="D8" s="4">
        <v>40199</v>
      </c>
      <c r="E8" s="5" t="s">
        <v>14</v>
      </c>
      <c r="F8" s="5" t="s">
        <v>17</v>
      </c>
      <c r="G8" s="6">
        <v>28600</v>
      </c>
    </row>
    <row r="9" spans="4:10" x14ac:dyDescent="0.2">
      <c r="D9" s="4">
        <v>40189</v>
      </c>
      <c r="E9" s="5" t="s">
        <v>18</v>
      </c>
      <c r="F9" s="5" t="s">
        <v>19</v>
      </c>
      <c r="G9" s="6">
        <v>53800</v>
      </c>
    </row>
    <row r="10" spans="4:10" x14ac:dyDescent="0.2">
      <c r="D10" s="4">
        <v>40190</v>
      </c>
      <c r="E10" s="8" t="s">
        <v>18</v>
      </c>
      <c r="F10" s="8" t="s">
        <v>20</v>
      </c>
      <c r="G10" s="6">
        <v>50000</v>
      </c>
    </row>
    <row r="11" spans="4:10" x14ac:dyDescent="0.2">
      <c r="D11" s="4">
        <v>40188</v>
      </c>
      <c r="E11" s="5" t="s">
        <v>8</v>
      </c>
      <c r="F11" s="5" t="s">
        <v>21</v>
      </c>
      <c r="G11" s="6">
        <v>60000</v>
      </c>
    </row>
    <row r="12" spans="4:10" x14ac:dyDescent="0.2">
      <c r="D12" s="4">
        <v>40193</v>
      </c>
      <c r="E12" s="5" t="s">
        <v>5</v>
      </c>
      <c r="F12" s="5" t="s">
        <v>22</v>
      </c>
      <c r="G12" s="6">
        <v>84523</v>
      </c>
    </row>
    <row r="13" spans="4:10" x14ac:dyDescent="0.2">
      <c r="D13" s="4">
        <v>40195</v>
      </c>
      <c r="E13" s="5" t="s">
        <v>8</v>
      </c>
      <c r="F13" s="5" t="s">
        <v>23</v>
      </c>
      <c r="G13" s="6">
        <v>77100</v>
      </c>
    </row>
    <row r="14" spans="4:10" x14ac:dyDescent="0.2">
      <c r="D14" s="4">
        <v>40196</v>
      </c>
      <c r="E14" s="8" t="s">
        <v>24</v>
      </c>
      <c r="F14" s="8" t="s">
        <v>25</v>
      </c>
      <c r="G14" s="9">
        <v>32100</v>
      </c>
    </row>
    <row r="18" spans="4:10" x14ac:dyDescent="0.2">
      <c r="D18" s="2" t="s">
        <v>2</v>
      </c>
      <c r="E18" s="3" t="s">
        <v>26</v>
      </c>
      <c r="F18" s="3" t="s">
        <v>3</v>
      </c>
      <c r="H18" s="1" t="s">
        <v>1</v>
      </c>
      <c r="I18" s="1" t="s">
        <v>3</v>
      </c>
    </row>
    <row r="19" spans="4:10" x14ac:dyDescent="0.2">
      <c r="D19" s="5" t="s">
        <v>5</v>
      </c>
      <c r="E19" s="10">
        <v>40186</v>
      </c>
      <c r="F19" s="6">
        <v>16000</v>
      </c>
      <c r="H19" s="10">
        <v>40193</v>
      </c>
      <c r="I19" s="11" t="e" vm="1">
        <f ca="1">_xlfn.XLOOKUP(H19,SalesTable41[[ Date]],SalesTable41[Amount])</f>
        <v>#NAME?</v>
      </c>
      <c r="J19" t="s">
        <v>27</v>
      </c>
    </row>
    <row r="20" spans="4:10" x14ac:dyDescent="0.2">
      <c r="D20" s="5" t="s">
        <v>10</v>
      </c>
      <c r="E20" s="10">
        <v>40183</v>
      </c>
      <c r="F20" s="6">
        <v>45000</v>
      </c>
      <c r="I20" s="11">
        <f>VLOOKUP(H19,SalesTable41[[ Date]:[Amount]],2)</f>
        <v>18100</v>
      </c>
      <c r="J20" t="s">
        <v>28</v>
      </c>
    </row>
    <row r="21" spans="4:10" x14ac:dyDescent="0.2">
      <c r="D21" s="5" t="s">
        <v>10</v>
      </c>
      <c r="E21" s="10">
        <v>40192</v>
      </c>
      <c r="F21" s="6">
        <v>18100</v>
      </c>
    </row>
    <row r="22" spans="4:10" x14ac:dyDescent="0.2">
      <c r="D22" s="5" t="s">
        <v>10</v>
      </c>
      <c r="E22" s="10">
        <v>40202</v>
      </c>
      <c r="F22" s="6">
        <v>49756</v>
      </c>
    </row>
    <row r="23" spans="4:10" x14ac:dyDescent="0.2">
      <c r="D23" s="5" t="s">
        <v>14</v>
      </c>
      <c r="E23" s="10">
        <v>40198</v>
      </c>
      <c r="F23" s="6">
        <v>55200</v>
      </c>
    </row>
    <row r="24" spans="4:10" x14ac:dyDescent="0.2">
      <c r="D24" s="5" t="s">
        <v>14</v>
      </c>
      <c r="E24" s="10">
        <v>40199</v>
      </c>
      <c r="F24" s="6">
        <v>28600</v>
      </c>
    </row>
    <row r="25" spans="4:10" x14ac:dyDescent="0.2">
      <c r="D25" s="5" t="s">
        <v>18</v>
      </c>
      <c r="E25" s="10">
        <v>40189</v>
      </c>
      <c r="F25" s="6">
        <v>53800</v>
      </c>
    </row>
    <row r="26" spans="4:10" x14ac:dyDescent="0.2">
      <c r="D26" s="8" t="s">
        <v>18</v>
      </c>
      <c r="E26" s="12">
        <v>40190</v>
      </c>
      <c r="F26" s="6">
        <v>50000</v>
      </c>
    </row>
    <row r="27" spans="4:10" x14ac:dyDescent="0.2">
      <c r="D27" s="8" t="s">
        <v>8</v>
      </c>
      <c r="E27" s="10">
        <v>40188</v>
      </c>
      <c r="F27" s="6">
        <v>60000</v>
      </c>
    </row>
    <row r="28" spans="4:10" x14ac:dyDescent="0.2">
      <c r="D28" s="5" t="s">
        <v>8</v>
      </c>
      <c r="E28" s="10">
        <v>40193</v>
      </c>
      <c r="F28" s="6">
        <v>84523</v>
      </c>
    </row>
    <row r="29" spans="4:10" x14ac:dyDescent="0.2">
      <c r="D29" s="5" t="s">
        <v>24</v>
      </c>
      <c r="E29" s="10">
        <v>40195</v>
      </c>
      <c r="F29" s="6">
        <v>77100</v>
      </c>
    </row>
    <row r="30" spans="4:10" x14ac:dyDescent="0.2">
      <c r="D30" s="5" t="s">
        <v>24</v>
      </c>
      <c r="E30" s="12">
        <v>40196</v>
      </c>
      <c r="F30" s="9">
        <v>32100</v>
      </c>
    </row>
    <row r="33" spans="4:11" x14ac:dyDescent="0.2">
      <c r="D33" s="2" t="s">
        <v>2</v>
      </c>
      <c r="E33" s="3" t="s">
        <v>26</v>
      </c>
      <c r="F33" s="3" t="s">
        <v>3</v>
      </c>
      <c r="H33" s="1" t="s">
        <v>2</v>
      </c>
      <c r="I33" s="1" t="s">
        <v>1</v>
      </c>
      <c r="J33" s="1" t="s">
        <v>3</v>
      </c>
    </row>
    <row r="34" spans="4:11" x14ac:dyDescent="0.2">
      <c r="D34" s="5" t="s">
        <v>5</v>
      </c>
      <c r="E34" s="10">
        <v>40186</v>
      </c>
      <c r="F34" s="6">
        <v>16000</v>
      </c>
      <c r="H34" s="13" t="s">
        <v>29</v>
      </c>
      <c r="I34" s="7" t="e" vm="1">
        <f t="array" aca="1" ref="I34:J34" ca="1">_xlfn.XLOOKUP(H34,SalesTable42[Customer],SalesTable42[[ Date]:[Amount]])</f>
        <v>#NAME?</v>
      </c>
      <c r="J34" s="11" t="e" vm="1">
        <f ca="1"/>
        <v>#NAME?</v>
      </c>
    </row>
    <row r="35" spans="4:11" x14ac:dyDescent="0.2">
      <c r="D35" s="5" t="s">
        <v>10</v>
      </c>
      <c r="E35" s="10">
        <v>40183</v>
      </c>
      <c r="F35" s="6">
        <v>45000</v>
      </c>
    </row>
    <row r="36" spans="4:11" x14ac:dyDescent="0.2">
      <c r="D36" s="5" t="s">
        <v>10</v>
      </c>
      <c r="E36" s="10">
        <v>40192</v>
      </c>
      <c r="F36" s="6">
        <v>18100</v>
      </c>
    </row>
    <row r="37" spans="4:11" x14ac:dyDescent="0.2">
      <c r="D37" s="5" t="s">
        <v>10</v>
      </c>
      <c r="E37" s="10">
        <v>40202</v>
      </c>
      <c r="F37" s="6">
        <v>49756</v>
      </c>
    </row>
    <row r="38" spans="4:11" x14ac:dyDescent="0.2">
      <c r="D38" s="5" t="s">
        <v>29</v>
      </c>
      <c r="E38" s="10">
        <v>40198</v>
      </c>
      <c r="F38" s="6">
        <v>55200</v>
      </c>
    </row>
    <row r="39" spans="4:11" x14ac:dyDescent="0.2">
      <c r="D39" s="5" t="s">
        <v>14</v>
      </c>
      <c r="E39" s="10">
        <v>40199</v>
      </c>
      <c r="F39" s="6">
        <v>28600</v>
      </c>
    </row>
    <row r="40" spans="4:11" x14ac:dyDescent="0.2">
      <c r="D40" s="5" t="s">
        <v>18</v>
      </c>
      <c r="E40" s="10">
        <v>40189</v>
      </c>
      <c r="F40" s="6">
        <v>53800</v>
      </c>
    </row>
    <row r="41" spans="4:11" x14ac:dyDescent="0.2">
      <c r="D41" s="8" t="s">
        <v>18</v>
      </c>
      <c r="E41" s="12">
        <v>40190</v>
      </c>
      <c r="F41" s="6">
        <v>50000</v>
      </c>
    </row>
    <row r="42" spans="4:11" x14ac:dyDescent="0.2">
      <c r="D42" s="8" t="s">
        <v>8</v>
      </c>
      <c r="E42" s="10">
        <v>40188</v>
      </c>
      <c r="F42" s="6">
        <v>60000</v>
      </c>
    </row>
    <row r="43" spans="4:11" x14ac:dyDescent="0.2">
      <c r="D43" s="5" t="s">
        <v>8</v>
      </c>
      <c r="E43" s="10">
        <v>40193</v>
      </c>
      <c r="F43" s="6">
        <v>84523</v>
      </c>
    </row>
    <row r="44" spans="4:11" x14ac:dyDescent="0.2">
      <c r="D44" s="5" t="s">
        <v>24</v>
      </c>
      <c r="E44" s="10">
        <v>40195</v>
      </c>
      <c r="F44" s="6">
        <v>77100</v>
      </c>
    </row>
    <row r="45" spans="4:11" x14ac:dyDescent="0.2">
      <c r="D45" s="5" t="s">
        <v>24</v>
      </c>
      <c r="E45" s="12">
        <v>40196</v>
      </c>
      <c r="F45" s="9">
        <v>32100</v>
      </c>
    </row>
    <row r="48" spans="4:11" x14ac:dyDescent="0.2">
      <c r="D48" s="2" t="s">
        <v>2</v>
      </c>
      <c r="E48" s="3" t="s">
        <v>26</v>
      </c>
      <c r="F48" s="3" t="s">
        <v>30</v>
      </c>
      <c r="G48" s="3" t="s">
        <v>3</v>
      </c>
      <c r="I48" s="1" t="s">
        <v>2</v>
      </c>
      <c r="J48" s="1" t="s">
        <v>1</v>
      </c>
      <c r="K48" s="1" t="s">
        <v>3</v>
      </c>
    </row>
    <row r="49" spans="4:11" x14ac:dyDescent="0.2">
      <c r="D49" s="5" t="s">
        <v>5</v>
      </c>
      <c r="E49" s="10">
        <v>40186</v>
      </c>
      <c r="F49" s="14" t="s">
        <v>31</v>
      </c>
      <c r="G49" s="6">
        <v>16000</v>
      </c>
      <c r="I49" s="13" t="s">
        <v>29</v>
      </c>
      <c r="J49" s="7" t="e" vm="1">
        <f t="array" aca="1" ref="J49:K49" ca="1">_xlfn.XLOOKUP(I49,SalesTable43[Customer],
_xlfn.CHOOSECOLS(SalesTable43[[ Date]:[Amount]],1,3))</f>
        <v>#NAME?</v>
      </c>
      <c r="K49" s="11" t="e" vm="1">
        <f ca="1"/>
        <v>#NAME?</v>
      </c>
    </row>
    <row r="50" spans="4:11" x14ac:dyDescent="0.2">
      <c r="D50" s="5" t="s">
        <v>10</v>
      </c>
      <c r="E50" s="10">
        <v>40183</v>
      </c>
      <c r="F50" s="14" t="s">
        <v>32</v>
      </c>
      <c r="G50" s="6">
        <v>45000</v>
      </c>
    </row>
    <row r="51" spans="4:11" x14ac:dyDescent="0.2">
      <c r="D51" s="5" t="s">
        <v>10</v>
      </c>
      <c r="E51" s="10">
        <v>40192</v>
      </c>
      <c r="F51" s="14" t="s">
        <v>31</v>
      </c>
      <c r="G51" s="6">
        <v>18100</v>
      </c>
    </row>
    <row r="52" spans="4:11" x14ac:dyDescent="0.2">
      <c r="D52" s="5" t="s">
        <v>10</v>
      </c>
      <c r="E52" s="10">
        <v>40202</v>
      </c>
      <c r="F52" s="14" t="s">
        <v>32</v>
      </c>
      <c r="G52" s="6">
        <v>49756</v>
      </c>
    </row>
    <row r="53" spans="4:11" x14ac:dyDescent="0.2">
      <c r="D53" s="5" t="s">
        <v>29</v>
      </c>
      <c r="E53" s="10">
        <v>40198</v>
      </c>
      <c r="F53" s="14" t="s">
        <v>31</v>
      </c>
      <c r="G53" s="6">
        <v>55200</v>
      </c>
    </row>
    <row r="54" spans="4:11" x14ac:dyDescent="0.2">
      <c r="D54" s="5" t="s">
        <v>14</v>
      </c>
      <c r="E54" s="10">
        <v>40199</v>
      </c>
      <c r="F54" s="14" t="s">
        <v>31</v>
      </c>
      <c r="G54" s="6">
        <v>28600</v>
      </c>
    </row>
    <row r="55" spans="4:11" x14ac:dyDescent="0.2">
      <c r="D55" s="5" t="s">
        <v>18</v>
      </c>
      <c r="E55" s="10">
        <v>40189</v>
      </c>
      <c r="F55" s="14" t="s">
        <v>31</v>
      </c>
      <c r="G55" s="6">
        <v>53800</v>
      </c>
    </row>
    <row r="56" spans="4:11" x14ac:dyDescent="0.2">
      <c r="D56" s="8" t="s">
        <v>18</v>
      </c>
      <c r="E56" s="12">
        <v>40190</v>
      </c>
      <c r="F56" s="14" t="s">
        <v>32</v>
      </c>
      <c r="G56" s="6">
        <v>50000</v>
      </c>
    </row>
    <row r="57" spans="4:11" x14ac:dyDescent="0.2">
      <c r="D57" s="8" t="s">
        <v>8</v>
      </c>
      <c r="E57" s="10">
        <v>40188</v>
      </c>
      <c r="F57" s="14" t="s">
        <v>32</v>
      </c>
      <c r="G57" s="6">
        <v>60000</v>
      </c>
    </row>
    <row r="58" spans="4:11" x14ac:dyDescent="0.2">
      <c r="D58" s="5" t="s">
        <v>8</v>
      </c>
      <c r="E58" s="10">
        <v>40193</v>
      </c>
      <c r="F58" s="14" t="s">
        <v>32</v>
      </c>
      <c r="G58" s="6">
        <v>84523</v>
      </c>
    </row>
    <row r="59" spans="4:11" x14ac:dyDescent="0.2">
      <c r="D59" s="5" t="s">
        <v>24</v>
      </c>
      <c r="E59" s="10">
        <v>40195</v>
      </c>
      <c r="F59" s="14" t="s">
        <v>31</v>
      </c>
      <c r="G59" s="6">
        <v>77100</v>
      </c>
    </row>
    <row r="60" spans="4:11" x14ac:dyDescent="0.2">
      <c r="D60" s="5" t="s">
        <v>24</v>
      </c>
      <c r="E60" s="12">
        <v>40196</v>
      </c>
      <c r="F60" s="14" t="s">
        <v>31</v>
      </c>
      <c r="G60" s="9">
        <v>32100</v>
      </c>
    </row>
    <row r="64" spans="4:11" x14ac:dyDescent="0.2">
      <c r="H64" s="15" t="s">
        <v>28</v>
      </c>
      <c r="I64" s="15" t="s">
        <v>27</v>
      </c>
    </row>
    <row r="65" spans="4:10" x14ac:dyDescent="0.2">
      <c r="H65" s="3" t="s">
        <v>33</v>
      </c>
      <c r="I65" s="3" t="s">
        <v>33</v>
      </c>
    </row>
    <row r="66" spans="4:10" x14ac:dyDescent="0.2">
      <c r="D66" s="16" t="s">
        <v>30</v>
      </c>
      <c r="E66" s="16" t="s">
        <v>34</v>
      </c>
      <c r="F66" s="16" t="s">
        <v>35</v>
      </c>
      <c r="G66" s="16" t="s">
        <v>36</v>
      </c>
      <c r="H66" s="16" t="s">
        <v>37</v>
      </c>
      <c r="I66" s="16" t="s">
        <v>37</v>
      </c>
    </row>
    <row r="67" spans="4:10" x14ac:dyDescent="0.2">
      <c r="D67" s="14" t="s">
        <v>31</v>
      </c>
      <c r="E67" s="17">
        <v>70000</v>
      </c>
      <c r="F67" s="17">
        <v>50000</v>
      </c>
      <c r="G67" s="6">
        <v>45000</v>
      </c>
      <c r="H67" s="11" t="str">
        <f t="array" ref="H67">VLOOKUP(
MIN(E67:G67),
TRANSPOSE(IF({1;0},E67:G67,Reps)),
 2,0)</f>
        <v>Gupta</v>
      </c>
      <c r="I67" s="11" t="e" vm="1">
        <f ca="1">_xlfn.XLOOKUP(MIN(E67:G67),E67:G67,$E$66:$G$66)</f>
        <v>#NAME?</v>
      </c>
    </row>
    <row r="68" spans="4:10" x14ac:dyDescent="0.2">
      <c r="D68" s="14" t="s">
        <v>32</v>
      </c>
      <c r="E68" s="17">
        <v>45000</v>
      </c>
      <c r="F68" s="17">
        <v>43000</v>
      </c>
      <c r="G68" s="6">
        <v>46000</v>
      </c>
      <c r="H68" s="11" t="str">
        <f t="array" ref="H68">VLOOKUP(MIN(E68:G68),TRANSPOSE(IF({1;0},E68:G68,Reps)),2,0)</f>
        <v>Ruby</v>
      </c>
      <c r="I68" s="11" t="e" vm="1">
        <f t="shared" ref="I68:I74" ca="1" si="0">_xlfn.XLOOKUP(MIN(E68:G68),E68:G68,$E$66:$G$66)</f>
        <v>#NAME?</v>
      </c>
    </row>
    <row r="69" spans="4:10" x14ac:dyDescent="0.2">
      <c r="D69" s="14" t="s">
        <v>38</v>
      </c>
      <c r="E69" s="17">
        <v>43800</v>
      </c>
      <c r="F69" s="17">
        <v>53800</v>
      </c>
      <c r="G69" s="6">
        <v>60000</v>
      </c>
      <c r="H69" s="11" t="str">
        <f t="array" ref="H69">VLOOKUP(MIN(E69:G69),TRANSPOSE(IF({1;0},E69:G69,Reps)),2,0)</f>
        <v>Luna</v>
      </c>
      <c r="I69" s="11" t="e" vm="1">
        <f t="shared" ref="I69:I75" ca="1" si="1">_xlfn.XLOOKUP(MIN(E69:G69),E69:G69,$E$66:$G$66)</f>
        <v>#NAME?</v>
      </c>
    </row>
    <row r="70" spans="4:10" x14ac:dyDescent="0.2">
      <c r="D70" s="14" t="s">
        <v>39</v>
      </c>
      <c r="E70" s="17">
        <v>42683.333333333299</v>
      </c>
      <c r="F70" s="17">
        <v>49756</v>
      </c>
      <c r="G70" s="6">
        <v>35200</v>
      </c>
      <c r="H70" s="11" t="str">
        <f t="array" ref="H70">VLOOKUP(MIN(E70:G70),TRANSPOSE(IF({1;0},E70:G70,Reps)),2,0)</f>
        <v>Gupta</v>
      </c>
      <c r="I70" s="11" t="e" vm="1">
        <f t="shared" ref="I70:I76" ca="1" si="2">_xlfn.XLOOKUP(MIN(E70:G70),E70:G70,$E$66:$G$66)</f>
        <v>#NAME?</v>
      </c>
    </row>
    <row r="71" spans="4:10" x14ac:dyDescent="0.2">
      <c r="D71" s="14" t="s">
        <v>40</v>
      </c>
      <c r="E71" s="17">
        <v>77100</v>
      </c>
      <c r="F71" s="17">
        <v>47100</v>
      </c>
      <c r="G71" s="6">
        <v>50000</v>
      </c>
      <c r="H71" s="11" t="str">
        <f t="array" ref="H71">VLOOKUP(MIN(E71:G71),TRANSPOSE(IF({1;0},E71:G71,Reps)),2,0)</f>
        <v>Ruby</v>
      </c>
      <c r="I71" s="11" t="e" vm="1">
        <f t="shared" ref="I71:I77" ca="1" si="3">_xlfn.XLOOKUP(MIN(E71:G71),E71:G71,$E$66:$G$66)</f>
        <v>#NAME?</v>
      </c>
    </row>
    <row r="72" spans="4:10" x14ac:dyDescent="0.2">
      <c r="D72" s="14" t="s">
        <v>41</v>
      </c>
      <c r="E72" s="17">
        <v>95200</v>
      </c>
      <c r="F72" s="17">
        <v>55200</v>
      </c>
      <c r="G72" s="6">
        <v>18100</v>
      </c>
      <c r="H72" s="11" t="str">
        <f t="array" ref="H72">VLOOKUP(MIN(E72:G72),TRANSPOSE(IF({1;0},E72:G72,Reps)),2,0)</f>
        <v>Gupta</v>
      </c>
      <c r="I72" s="11" t="e" vm="1">
        <f t="shared" ref="I72:I78" ca="1" si="4">_xlfn.XLOOKUP(MIN(E72:G72),E72:G72,$E$66:$G$66)</f>
        <v>#NAME?</v>
      </c>
    </row>
    <row r="73" spans="4:10" x14ac:dyDescent="0.2">
      <c r="D73" s="14" t="s">
        <v>42</v>
      </c>
      <c r="E73" s="17">
        <v>32100</v>
      </c>
      <c r="F73" s="17">
        <v>35100</v>
      </c>
      <c r="G73" s="6">
        <v>84523</v>
      </c>
      <c r="H73" s="11" t="str">
        <f t="array" ref="H73">VLOOKUP(MIN(E73:G73),TRANSPOSE(IF({1;0},E73:G73,Reps)),2,0)</f>
        <v>Luna</v>
      </c>
      <c r="I73" s="11" t="e" vm="1">
        <f t="shared" ref="I73:I79" ca="1" si="5">_xlfn.XLOOKUP(MIN(E73:G73),E73:G73,$E$66:$G$66)</f>
        <v>#NAME?</v>
      </c>
    </row>
    <row r="74" spans="4:10" x14ac:dyDescent="0.2">
      <c r="D74" s="14" t="s">
        <v>43</v>
      </c>
      <c r="E74" s="17">
        <v>60600</v>
      </c>
      <c r="F74" s="17">
        <v>60000</v>
      </c>
      <c r="G74" s="6">
        <v>77100</v>
      </c>
      <c r="H74" s="11" t="str">
        <f t="array" ref="H74">VLOOKUP(MIN(E74:G74),TRANSPOSE(IF({1;0},E74:G74,Reps)),2,0)</f>
        <v>Ruby</v>
      </c>
      <c r="I74" s="11" t="e" vm="1">
        <f t="shared" ref="I74:I80" ca="1" si="6">_xlfn.XLOOKUP(MIN(E74:G74),E74:G74,$E$66:$G$66)</f>
        <v>#NAME?</v>
      </c>
    </row>
    <row r="77" spans="4:10" x14ac:dyDescent="0.2">
      <c r="I77" s="1" t="s">
        <v>44</v>
      </c>
    </row>
    <row r="78" spans="4:10" x14ac:dyDescent="0.2">
      <c r="D78" s="2" t="s">
        <v>1</v>
      </c>
      <c r="E78" s="3" t="s">
        <v>2</v>
      </c>
      <c r="F78" s="3" t="s">
        <v>3</v>
      </c>
      <c r="H78" s="1" t="s">
        <v>2</v>
      </c>
      <c r="I78" s="1" t="s">
        <v>1</v>
      </c>
    </row>
    <row r="79" spans="4:10" x14ac:dyDescent="0.2">
      <c r="D79" s="4">
        <v>40183</v>
      </c>
      <c r="E79" s="5" t="s">
        <v>8</v>
      </c>
      <c r="F79" s="6">
        <v>45000</v>
      </c>
      <c r="H79" s="5" t="s">
        <v>8</v>
      </c>
      <c r="I79" s="7" t="e" vm="1">
        <f ca="1">_xlfn.XLOOKUP(H79,SalesTable44[Customer],SalesTable44[Date],,,-1)</f>
        <v>#NAME?</v>
      </c>
      <c r="J79" t="s">
        <v>27</v>
      </c>
    </row>
    <row r="80" spans="4:10" x14ac:dyDescent="0.2">
      <c r="D80" s="4">
        <v>40186</v>
      </c>
      <c r="E80" s="5" t="s">
        <v>5</v>
      </c>
      <c r="F80" s="6">
        <v>16000</v>
      </c>
      <c r="I80" s="7">
        <f t="array" ref="I80">VLOOKUP(MAX((SalesTable44[Customer]=H79)*ROW(SalesTable44[Customer])),
IF({1,0},(SalesTable44[Customer]=H79)*ROW(SalesTable44[Customer]),SalesTable44[Date]),
2,0)</f>
        <v>40202</v>
      </c>
      <c r="J80" t="s">
        <v>28</v>
      </c>
    </row>
    <row r="81" spans="4:12" x14ac:dyDescent="0.2">
      <c r="D81" s="4">
        <v>40188</v>
      </c>
      <c r="E81" s="5" t="s">
        <v>8</v>
      </c>
      <c r="F81" s="6">
        <v>60000</v>
      </c>
    </row>
    <row r="82" spans="4:12" x14ac:dyDescent="0.2">
      <c r="D82" s="4">
        <v>40189</v>
      </c>
      <c r="E82" s="5" t="s">
        <v>18</v>
      </c>
      <c r="F82" s="6">
        <v>53800</v>
      </c>
    </row>
    <row r="83" spans="4:12" x14ac:dyDescent="0.2">
      <c r="D83" s="4">
        <v>40190</v>
      </c>
      <c r="E83" s="5" t="s">
        <v>18</v>
      </c>
      <c r="F83" s="6">
        <v>50000</v>
      </c>
    </row>
    <row r="84" spans="4:12" x14ac:dyDescent="0.2">
      <c r="D84" s="4">
        <v>40192</v>
      </c>
      <c r="E84" s="5" t="s">
        <v>10</v>
      </c>
      <c r="F84" s="6">
        <v>18100</v>
      </c>
    </row>
    <row r="85" spans="4:12" x14ac:dyDescent="0.2">
      <c r="D85" s="4">
        <v>40193</v>
      </c>
      <c r="E85" s="5" t="s">
        <v>5</v>
      </c>
      <c r="F85" s="6">
        <v>84523</v>
      </c>
    </row>
    <row r="86" spans="4:12" x14ac:dyDescent="0.2">
      <c r="D86" s="4">
        <v>40195</v>
      </c>
      <c r="E86" s="8" t="s">
        <v>8</v>
      </c>
      <c r="F86" s="6">
        <v>77100</v>
      </c>
    </row>
    <row r="87" spans="4:12" x14ac:dyDescent="0.2">
      <c r="D87" s="4">
        <v>40196</v>
      </c>
      <c r="E87" s="5" t="s">
        <v>24</v>
      </c>
      <c r="F87" s="6">
        <v>32100</v>
      </c>
    </row>
    <row r="88" spans="4:12" x14ac:dyDescent="0.2">
      <c r="D88" s="4">
        <v>40198</v>
      </c>
      <c r="E88" s="5" t="s">
        <v>14</v>
      </c>
      <c r="F88" s="6">
        <v>55200</v>
      </c>
    </row>
    <row r="89" spans="4:12" x14ac:dyDescent="0.2">
      <c r="D89" s="4">
        <v>40199</v>
      </c>
      <c r="E89" s="5" t="s">
        <v>14</v>
      </c>
      <c r="F89" s="6">
        <v>28600</v>
      </c>
    </row>
    <row r="90" spans="4:12" x14ac:dyDescent="0.2">
      <c r="D90" s="4">
        <v>40202</v>
      </c>
      <c r="E90" s="8" t="s">
        <v>8</v>
      </c>
      <c r="F90" s="9">
        <v>49756</v>
      </c>
    </row>
    <row r="94" spans="4:12" x14ac:dyDescent="0.2">
      <c r="D94" s="16" t="s">
        <v>2</v>
      </c>
      <c r="E94" s="18" t="s">
        <v>45</v>
      </c>
      <c r="F94" s="18" t="s">
        <v>46</v>
      </c>
      <c r="G94" s="16" t="s">
        <v>47</v>
      </c>
      <c r="I94" s="16" t="s">
        <v>2</v>
      </c>
      <c r="J94" s="1" t="s">
        <v>48</v>
      </c>
      <c r="K94" s="1" t="s">
        <v>49</v>
      </c>
      <c r="L94" s="19" t="s">
        <v>50</v>
      </c>
    </row>
    <row r="95" spans="4:12" x14ac:dyDescent="0.2">
      <c r="D95" s="14" t="s">
        <v>51</v>
      </c>
      <c r="E95" s="17">
        <v>70000</v>
      </c>
      <c r="F95" s="17">
        <v>50000</v>
      </c>
      <c r="G95" s="11">
        <v>45000</v>
      </c>
      <c r="I95" s="13" t="s">
        <v>52</v>
      </c>
      <c r="J95" s="20" t="s">
        <v>45</v>
      </c>
      <c r="K95" s="20" t="s">
        <v>46</v>
      </c>
      <c r="L95" s="17" t="e" vm="1">
        <f ca="1">SUM(_xlfn.XLOOKUP(I95,Customers,_xlfn.XLOOKUP(J95,Regions,Data)):
_xlfn.XLOOKUP(I95,Customers,_xlfn.XLOOKUP(K95,Regions,Data)))</f>
        <v>#NAME?</v>
      </c>
    </row>
    <row r="96" spans="4:12" x14ac:dyDescent="0.2">
      <c r="D96" s="14" t="s">
        <v>53</v>
      </c>
      <c r="E96" s="17">
        <v>45000</v>
      </c>
      <c r="F96" s="17">
        <v>45000</v>
      </c>
      <c r="G96" s="11">
        <v>16000</v>
      </c>
    </row>
    <row r="97" spans="4:10" x14ac:dyDescent="0.2">
      <c r="D97" s="14" t="s">
        <v>34</v>
      </c>
      <c r="E97" s="17">
        <v>83800</v>
      </c>
      <c r="F97" s="17">
        <v>53800</v>
      </c>
      <c r="G97" s="11">
        <v>60000</v>
      </c>
    </row>
    <row r="98" spans="4:10" x14ac:dyDescent="0.2">
      <c r="D98" s="14" t="s">
        <v>54</v>
      </c>
      <c r="E98" s="17">
        <v>16000</v>
      </c>
      <c r="F98" s="17">
        <v>16000</v>
      </c>
      <c r="G98" s="11">
        <v>53800</v>
      </c>
    </row>
    <row r="99" spans="4:10" x14ac:dyDescent="0.2">
      <c r="D99" s="14" t="s">
        <v>55</v>
      </c>
      <c r="E99" s="17">
        <v>77100</v>
      </c>
      <c r="F99" s="17">
        <v>77100</v>
      </c>
      <c r="G99" s="11">
        <v>50000</v>
      </c>
    </row>
    <row r="100" spans="4:10" x14ac:dyDescent="0.2">
      <c r="D100" s="14" t="s">
        <v>52</v>
      </c>
      <c r="E100" s="17">
        <v>95200</v>
      </c>
      <c r="F100" s="17">
        <v>55200</v>
      </c>
      <c r="G100" s="11">
        <v>18100</v>
      </c>
    </row>
    <row r="101" spans="4:10" x14ac:dyDescent="0.2">
      <c r="D101" s="14" t="s">
        <v>35</v>
      </c>
      <c r="E101" s="17">
        <v>32100</v>
      </c>
      <c r="F101" s="17">
        <v>32100</v>
      </c>
      <c r="G101" s="11">
        <v>84523</v>
      </c>
    </row>
    <row r="102" spans="4:10" x14ac:dyDescent="0.2">
      <c r="D102" s="21" t="s">
        <v>56</v>
      </c>
      <c r="E102" s="22">
        <v>40600</v>
      </c>
      <c r="F102" s="22">
        <v>60000</v>
      </c>
      <c r="G102" s="11">
        <v>77100</v>
      </c>
      <c r="J102" s="23"/>
    </row>
    <row r="103" spans="4:10" x14ac:dyDescent="0.2">
      <c r="D103" s="14" t="s">
        <v>57</v>
      </c>
      <c r="E103" s="17">
        <v>18100</v>
      </c>
      <c r="F103" s="17">
        <v>18100</v>
      </c>
      <c r="G103" s="11">
        <v>32100</v>
      </c>
    </row>
    <row r="104" spans="4:10" x14ac:dyDescent="0.2">
      <c r="D104" s="14" t="s">
        <v>36</v>
      </c>
      <c r="E104" s="17">
        <v>32683.333333333299</v>
      </c>
      <c r="F104" s="17">
        <v>49756</v>
      </c>
      <c r="G104" s="11">
        <v>55200</v>
      </c>
    </row>
    <row r="105" spans="4:10" x14ac:dyDescent="0.2">
      <c r="D105" s="14" t="s">
        <v>58</v>
      </c>
      <c r="E105" s="17">
        <v>28600</v>
      </c>
      <c r="F105" s="17">
        <v>28600</v>
      </c>
      <c r="G105" s="11">
        <v>28600</v>
      </c>
    </row>
    <row r="106" spans="4:10" x14ac:dyDescent="0.2">
      <c r="D106" s="14" t="s">
        <v>59</v>
      </c>
      <c r="E106" s="17">
        <v>24516.666666666599</v>
      </c>
      <c r="F106" s="17">
        <v>84523</v>
      </c>
      <c r="G106" s="11">
        <v>49756</v>
      </c>
    </row>
    <row r="109" spans="4:10" x14ac:dyDescent="0.2">
      <c r="D109" s="2" t="s">
        <v>2</v>
      </c>
      <c r="E109" s="24" t="s">
        <v>60</v>
      </c>
      <c r="F109" s="3" t="s">
        <v>3</v>
      </c>
      <c r="G109" s="3" t="s">
        <v>61</v>
      </c>
      <c r="I109" s="25" t="s">
        <v>60</v>
      </c>
      <c r="J109" s="26" t="s">
        <v>61</v>
      </c>
    </row>
    <row r="110" spans="4:10" x14ac:dyDescent="0.2">
      <c r="D110" s="5" t="s">
        <v>51</v>
      </c>
      <c r="E110" s="14" t="s">
        <v>62</v>
      </c>
      <c r="F110" s="6">
        <v>50000</v>
      </c>
      <c r="G110" s="27" t="e" vm="1">
        <f ca="1">_xlfn.XLOOKUP(tblTransact1447[[#This Row],[Product]],tblDiscounts[Product],tblDiscounts[Discount],0)</f>
        <v>#NAME?</v>
      </c>
      <c r="I110" s="28" t="s">
        <v>39</v>
      </c>
      <c r="J110" s="27">
        <v>0.12</v>
      </c>
    </row>
    <row r="111" spans="4:10" x14ac:dyDescent="0.2">
      <c r="D111" s="5" t="s">
        <v>53</v>
      </c>
      <c r="E111" s="14" t="s">
        <v>32</v>
      </c>
      <c r="F111" s="6">
        <v>45000</v>
      </c>
      <c r="G111" s="27" t="e" vm="1">
        <f ca="1">_xlfn.XLOOKUP(tblTransact1447[[#This Row],[Product]],tblDiscounts[Product],tblDiscounts[Discount],0)</f>
        <v>#NAME?</v>
      </c>
      <c r="I111" s="28" t="s">
        <v>31</v>
      </c>
      <c r="J111" s="27">
        <v>0.23</v>
      </c>
    </row>
    <row r="112" spans="4:10" x14ac:dyDescent="0.2">
      <c r="D112" s="5" t="s">
        <v>34</v>
      </c>
      <c r="E112" s="14" t="s">
        <v>38</v>
      </c>
      <c r="F112" s="6">
        <v>3800</v>
      </c>
      <c r="G112" s="27" t="e" vm="1">
        <f ca="1">_xlfn.XLOOKUP(tblTransact1447[[#This Row],[Product]],tblDiscounts[Product],tblDiscounts[Discount],0)</f>
        <v>#NAME?</v>
      </c>
      <c r="I112" s="28" t="s">
        <v>32</v>
      </c>
      <c r="J112" s="27">
        <v>0.25</v>
      </c>
    </row>
    <row r="113" spans="4:13" x14ac:dyDescent="0.2">
      <c r="D113" s="5" t="s">
        <v>54</v>
      </c>
      <c r="E113" s="14" t="s">
        <v>39</v>
      </c>
      <c r="F113" s="6">
        <v>30000</v>
      </c>
      <c r="G113" s="27" t="e" vm="1">
        <f ca="1">_xlfn.XLOOKUP(tblTransact1447[[#This Row],[Product]],tblDiscounts[Product],tblDiscounts[Discount],0)</f>
        <v>#NAME?</v>
      </c>
      <c r="I113" s="28" t="s">
        <v>41</v>
      </c>
      <c r="J113" s="27">
        <v>0.34</v>
      </c>
    </row>
    <row r="114" spans="4:13" x14ac:dyDescent="0.2">
      <c r="D114" s="5" t="s">
        <v>55</v>
      </c>
      <c r="E114" s="14" t="s">
        <v>40</v>
      </c>
      <c r="F114" s="6">
        <v>17100</v>
      </c>
      <c r="G114" s="27" t="e" vm="1">
        <f ca="1">_xlfn.XLOOKUP(tblTransact1447[[#This Row],[Product]],tblDiscounts[Product],tblDiscounts[Discount],0)</f>
        <v>#NAME?</v>
      </c>
    </row>
    <row r="115" spans="4:13" x14ac:dyDescent="0.2">
      <c r="D115" s="5" t="s">
        <v>52</v>
      </c>
      <c r="E115" s="14" t="s">
        <v>41</v>
      </c>
      <c r="F115" s="6">
        <v>5200</v>
      </c>
      <c r="G115" s="27" t="e" vm="1">
        <f ca="1">_xlfn.XLOOKUP(tblTransact1447[[#This Row],[Product]],tblDiscounts[Product],tblDiscounts[Discount],0)</f>
        <v>#NAME?</v>
      </c>
    </row>
    <row r="116" spans="4:13" x14ac:dyDescent="0.2">
      <c r="D116" s="5" t="s">
        <v>35</v>
      </c>
      <c r="E116" s="14" t="s">
        <v>42</v>
      </c>
      <c r="F116" s="6">
        <v>2100</v>
      </c>
      <c r="G116" s="27" t="e" vm="1">
        <f ca="1">_xlfn.XLOOKUP(tblTransact1447[[#This Row],[Product]],tblDiscounts[Product],tblDiscounts[Discount],0)</f>
        <v>#NAME?</v>
      </c>
    </row>
    <row r="117" spans="4:13" x14ac:dyDescent="0.2">
      <c r="D117" s="8" t="s">
        <v>56</v>
      </c>
      <c r="E117" s="14" t="s">
        <v>43</v>
      </c>
      <c r="F117" s="6">
        <v>60000</v>
      </c>
      <c r="G117" s="27" t="e" vm="1">
        <f ca="1">_xlfn.XLOOKUP(tblTransact1447[[#This Row],[Product]],tblDiscounts[Product],tblDiscounts[Discount],0)</f>
        <v>#NAME?</v>
      </c>
    </row>
    <row r="118" spans="4:13" x14ac:dyDescent="0.2">
      <c r="D118" s="5" t="s">
        <v>57</v>
      </c>
      <c r="E118" s="14" t="s">
        <v>31</v>
      </c>
      <c r="F118" s="6">
        <v>18100</v>
      </c>
      <c r="G118" s="27" t="e" vm="1">
        <f ca="1">_xlfn.XLOOKUP(tblTransact1447[[#This Row],[Product]],tblDiscounts[Product],tblDiscounts[Discount],0)</f>
        <v>#NAME?</v>
      </c>
    </row>
    <row r="119" spans="4:13" x14ac:dyDescent="0.2">
      <c r="D119" s="5" t="s">
        <v>36</v>
      </c>
      <c r="E119" s="14" t="s">
        <v>32</v>
      </c>
      <c r="F119" s="6">
        <v>49756</v>
      </c>
      <c r="G119" s="27" t="e" vm="1">
        <f ca="1">_xlfn.XLOOKUP(tblTransact1447[[#This Row],[Product]],tblDiscounts[Product],tblDiscounts[Discount],0)</f>
        <v>#NAME?</v>
      </c>
    </row>
    <row r="120" spans="4:13" x14ac:dyDescent="0.2">
      <c r="D120" s="5" t="s">
        <v>58</v>
      </c>
      <c r="E120" s="14" t="s">
        <v>38</v>
      </c>
      <c r="F120" s="6">
        <v>8600</v>
      </c>
      <c r="G120" s="27" t="e" vm="1">
        <f ca="1">_xlfn.XLOOKUP(tblTransact1447[[#This Row],[Product]],tblDiscounts[Product],tblDiscounts[Discount],0)</f>
        <v>#NAME?</v>
      </c>
    </row>
    <row r="121" spans="4:13" x14ac:dyDescent="0.2">
      <c r="D121" s="8" t="s">
        <v>59</v>
      </c>
      <c r="E121" s="14" t="s">
        <v>39</v>
      </c>
      <c r="F121" s="9">
        <v>84523</v>
      </c>
      <c r="G121" s="27" t="e" vm="1">
        <f ca="1">_xlfn.XLOOKUP(tblTransact1447[[#This Row],[Product]],tblDiscounts[Product],tblDiscounts[Discount],0)</f>
        <v>#NAME?</v>
      </c>
    </row>
    <row r="125" spans="4:13" x14ac:dyDescent="0.2">
      <c r="D125" s="16" t="s">
        <v>63</v>
      </c>
      <c r="E125" s="29" t="s">
        <v>60</v>
      </c>
      <c r="F125" s="18" t="s">
        <v>64</v>
      </c>
      <c r="G125" s="18" t="s">
        <v>65</v>
      </c>
      <c r="H125" s="30" t="s">
        <v>66</v>
      </c>
      <c r="J125" s="16" t="s">
        <v>63</v>
      </c>
      <c r="K125" s="1" t="s">
        <v>60</v>
      </c>
      <c r="L125" s="1" t="s">
        <v>64</v>
      </c>
      <c r="M125" s="19" t="s">
        <v>66</v>
      </c>
    </row>
    <row r="126" spans="4:13" x14ac:dyDescent="0.2">
      <c r="D126" s="14" t="s">
        <v>51</v>
      </c>
      <c r="E126" s="14" t="s">
        <v>62</v>
      </c>
      <c r="F126" s="17">
        <v>70000</v>
      </c>
      <c r="G126" s="17">
        <v>50000</v>
      </c>
      <c r="H126" s="11">
        <v>45000</v>
      </c>
      <c r="J126" s="13" t="s">
        <v>51</v>
      </c>
      <c r="K126" s="14" t="s">
        <v>42</v>
      </c>
      <c r="L126" s="31" t="e" vm="1">
        <f t="array" aca="1" ref="L126:M126" ca="1">_xlfn.XLOOKUP(J126&amp;K126,SaleReps&amp;Products,IF({1,0},Jan,Mar))</f>
        <v>#NAME?</v>
      </c>
      <c r="M126" s="17" t="e" vm="1">
        <f ca="1"/>
        <v>#NAME?</v>
      </c>
    </row>
    <row r="127" spans="4:13" x14ac:dyDescent="0.2">
      <c r="D127" s="14" t="s">
        <v>53</v>
      </c>
      <c r="E127" s="14" t="s">
        <v>32</v>
      </c>
      <c r="F127" s="17">
        <v>45000</v>
      </c>
      <c r="G127" s="17">
        <v>45000</v>
      </c>
      <c r="H127" s="11">
        <v>16000</v>
      </c>
      <c r="L127" t="e" vm="1">
        <f t="array" aca="1" ref="L127:M127" ca="1">_xlfn.XLOOKUP(J126&amp;K126,SaleReps&amp;Products,_xlfn._xlws.FILTER(Amounts,{1,0,1}))</f>
        <v>#NAME?</v>
      </c>
      <c r="M127" t="e" vm="1">
        <f ca="1"/>
        <v>#NAME?</v>
      </c>
    </row>
    <row r="128" spans="4:13" x14ac:dyDescent="0.2">
      <c r="D128" s="14" t="s">
        <v>34</v>
      </c>
      <c r="E128" s="14" t="s">
        <v>38</v>
      </c>
      <c r="F128" s="17">
        <v>83800</v>
      </c>
      <c r="G128" s="17">
        <v>53800</v>
      </c>
      <c r="H128" s="11">
        <v>60000</v>
      </c>
    </row>
    <row r="129" spans="4:13" x14ac:dyDescent="0.2">
      <c r="D129" s="14" t="s">
        <v>51</v>
      </c>
      <c r="E129" s="14" t="s">
        <v>39</v>
      </c>
      <c r="F129" s="17">
        <v>16000</v>
      </c>
      <c r="G129" s="17">
        <v>16000</v>
      </c>
      <c r="H129" s="11">
        <v>53800</v>
      </c>
      <c r="J129" t="s">
        <v>67</v>
      </c>
    </row>
    <row r="130" spans="4:13" x14ac:dyDescent="0.2">
      <c r="D130" s="14" t="s">
        <v>53</v>
      </c>
      <c r="E130" s="14" t="s">
        <v>40</v>
      </c>
      <c r="F130" s="17">
        <v>77100</v>
      </c>
      <c r="G130" s="17">
        <v>77100</v>
      </c>
      <c r="H130" s="11">
        <v>50000</v>
      </c>
      <c r="J130" t="s">
        <v>68</v>
      </c>
    </row>
    <row r="131" spans="4:13" x14ac:dyDescent="0.2">
      <c r="D131" s="14" t="s">
        <v>34</v>
      </c>
      <c r="E131" s="14" t="s">
        <v>41</v>
      </c>
      <c r="F131" s="17">
        <v>95200</v>
      </c>
      <c r="G131" s="17">
        <v>55200</v>
      </c>
      <c r="H131" s="11">
        <v>18100</v>
      </c>
      <c r="J131" t="s">
        <v>69</v>
      </c>
    </row>
    <row r="132" spans="4:13" x14ac:dyDescent="0.2">
      <c r="D132" s="14" t="s">
        <v>51</v>
      </c>
      <c r="E132" s="14" t="s">
        <v>42</v>
      </c>
      <c r="F132" s="17">
        <v>32100</v>
      </c>
      <c r="G132" s="17">
        <v>32100</v>
      </c>
      <c r="H132" s="11">
        <v>84523</v>
      </c>
      <c r="J132" t="s">
        <v>70</v>
      </c>
    </row>
    <row r="133" spans="4:13" x14ac:dyDescent="0.2">
      <c r="D133" s="14" t="s">
        <v>53</v>
      </c>
      <c r="E133" s="14" t="s">
        <v>43</v>
      </c>
      <c r="F133" s="22">
        <v>40600</v>
      </c>
      <c r="G133" s="22">
        <v>60000</v>
      </c>
      <c r="H133" s="11">
        <v>77100</v>
      </c>
    </row>
    <row r="134" spans="4:13" x14ac:dyDescent="0.2">
      <c r="D134" s="14" t="s">
        <v>57</v>
      </c>
      <c r="E134" s="14" t="s">
        <v>31</v>
      </c>
      <c r="F134" s="17">
        <v>18100</v>
      </c>
      <c r="G134" s="17">
        <v>18100</v>
      </c>
      <c r="H134" s="11">
        <v>32100</v>
      </c>
    </row>
    <row r="135" spans="4:13" x14ac:dyDescent="0.2">
      <c r="D135" s="14" t="s">
        <v>36</v>
      </c>
      <c r="E135" s="14" t="s">
        <v>32</v>
      </c>
      <c r="F135" s="17">
        <v>32683.333333333299</v>
      </c>
      <c r="G135" s="17">
        <v>49756</v>
      </c>
      <c r="H135" s="11">
        <v>55200</v>
      </c>
    </row>
    <row r="136" spans="4:13" x14ac:dyDescent="0.2">
      <c r="D136" s="14" t="s">
        <v>58</v>
      </c>
      <c r="E136" s="14" t="s">
        <v>38</v>
      </c>
      <c r="F136" s="17">
        <v>28600</v>
      </c>
      <c r="G136" s="17">
        <v>28600</v>
      </c>
      <c r="H136" s="11">
        <v>28600</v>
      </c>
    </row>
    <row r="137" spans="4:13" x14ac:dyDescent="0.2">
      <c r="D137" s="14" t="s">
        <v>51</v>
      </c>
      <c r="E137" s="14" t="s">
        <v>39</v>
      </c>
      <c r="F137" s="17">
        <v>24516.666666666599</v>
      </c>
      <c r="G137" s="17">
        <v>84523</v>
      </c>
      <c r="H137" s="11">
        <v>49756</v>
      </c>
    </row>
    <row r="142" spans="4:13" x14ac:dyDescent="0.2">
      <c r="D142" s="16" t="s">
        <v>63</v>
      </c>
      <c r="E142" s="29" t="s">
        <v>60</v>
      </c>
      <c r="F142" s="18" t="s">
        <v>64</v>
      </c>
      <c r="G142" s="18" t="s">
        <v>65</v>
      </c>
      <c r="H142" s="30" t="s">
        <v>66</v>
      </c>
      <c r="J142" s="16" t="s">
        <v>63</v>
      </c>
      <c r="K142" s="1" t="s">
        <v>60</v>
      </c>
      <c r="L142" s="1" t="s">
        <v>71</v>
      </c>
      <c r="M142" s="19" t="s">
        <v>72</v>
      </c>
    </row>
    <row r="143" spans="4:13" x14ac:dyDescent="0.2">
      <c r="D143" s="14" t="s">
        <v>51</v>
      </c>
      <c r="E143" s="14" t="s">
        <v>62</v>
      </c>
      <c r="F143" s="17">
        <v>70000</v>
      </c>
      <c r="G143" s="17">
        <v>50000</v>
      </c>
      <c r="H143" s="11">
        <v>45000</v>
      </c>
      <c r="J143" s="13" t="s">
        <v>51</v>
      </c>
      <c r="K143" s="14" t="s">
        <v>42</v>
      </c>
      <c r="L143" s="20" t="s">
        <v>65</v>
      </c>
      <c r="M143" s="17" t="e" vm="1">
        <f t="array" aca="1" ref="M143" ca="1">_xlfn.XLOOKUP(J143&amp;K143,SaleReps&amp;Products,_xlfn.XLOOKUP(L143,months,Data))</f>
        <v>#NAME?</v>
      </c>
    </row>
    <row r="144" spans="4:13" x14ac:dyDescent="0.2">
      <c r="D144" s="14" t="s">
        <v>53</v>
      </c>
      <c r="E144" s="14" t="s">
        <v>32</v>
      </c>
      <c r="F144" s="17">
        <v>45000</v>
      </c>
      <c r="G144" s="17">
        <v>45000</v>
      </c>
      <c r="H144" s="11">
        <v>16000</v>
      </c>
    </row>
    <row r="145" spans="4:19" x14ac:dyDescent="0.2">
      <c r="D145" s="14" t="s">
        <v>34</v>
      </c>
      <c r="E145" s="14" t="s">
        <v>38</v>
      </c>
      <c r="F145" s="17">
        <v>83800</v>
      </c>
      <c r="G145" s="17">
        <v>53800</v>
      </c>
      <c r="H145" s="11">
        <v>60000</v>
      </c>
      <c r="J145" t="s">
        <v>67</v>
      </c>
    </row>
    <row r="146" spans="4:19" x14ac:dyDescent="0.2">
      <c r="D146" s="14" t="s">
        <v>51</v>
      </c>
      <c r="E146" s="14" t="s">
        <v>39</v>
      </c>
      <c r="F146" s="17">
        <v>16000</v>
      </c>
      <c r="G146" s="17">
        <v>16000</v>
      </c>
      <c r="H146" s="11">
        <v>53800</v>
      </c>
      <c r="J146" t="s">
        <v>68</v>
      </c>
    </row>
    <row r="147" spans="4:19" x14ac:dyDescent="0.2">
      <c r="D147" s="14" t="s">
        <v>53</v>
      </c>
      <c r="E147" s="14" t="s">
        <v>40</v>
      </c>
      <c r="F147" s="17">
        <v>77100</v>
      </c>
      <c r="G147" s="17">
        <v>77100</v>
      </c>
      <c r="H147" s="11">
        <v>50000</v>
      </c>
      <c r="J147" t="s">
        <v>73</v>
      </c>
    </row>
    <row r="148" spans="4:19" x14ac:dyDescent="0.2">
      <c r="D148" s="14" t="s">
        <v>34</v>
      </c>
      <c r="E148" s="14" t="s">
        <v>41</v>
      </c>
      <c r="F148" s="17">
        <v>95200</v>
      </c>
      <c r="G148" s="17">
        <v>55200</v>
      </c>
      <c r="H148" s="11">
        <v>18100</v>
      </c>
      <c r="J148" t="s">
        <v>74</v>
      </c>
    </row>
    <row r="149" spans="4:19" x14ac:dyDescent="0.2">
      <c r="D149" s="14" t="s">
        <v>51</v>
      </c>
      <c r="E149" s="14" t="s">
        <v>42</v>
      </c>
      <c r="F149" s="17">
        <v>32100</v>
      </c>
      <c r="G149" s="17">
        <v>32100</v>
      </c>
      <c r="H149" s="11">
        <v>84523</v>
      </c>
    </row>
    <row r="150" spans="4:19" x14ac:dyDescent="0.2">
      <c r="D150" s="14" t="s">
        <v>53</v>
      </c>
      <c r="E150" s="14" t="s">
        <v>43</v>
      </c>
      <c r="F150" s="22">
        <v>40600</v>
      </c>
      <c r="G150" s="22">
        <v>60000</v>
      </c>
      <c r="H150" s="11">
        <v>77100</v>
      </c>
    </row>
    <row r="151" spans="4:19" x14ac:dyDescent="0.2">
      <c r="D151" s="14" t="s">
        <v>57</v>
      </c>
      <c r="E151" s="14" t="s">
        <v>31</v>
      </c>
      <c r="F151" s="17">
        <v>18100</v>
      </c>
      <c r="G151" s="17">
        <v>18100</v>
      </c>
      <c r="H151" s="11">
        <v>32100</v>
      </c>
    </row>
    <row r="152" spans="4:19" x14ac:dyDescent="0.2">
      <c r="D152" s="14" t="s">
        <v>36</v>
      </c>
      <c r="E152" s="14" t="s">
        <v>32</v>
      </c>
      <c r="F152" s="17">
        <v>32683.333333333299</v>
      </c>
      <c r="G152" s="17">
        <v>49756</v>
      </c>
      <c r="H152" s="11">
        <v>55200</v>
      </c>
    </row>
    <row r="153" spans="4:19" x14ac:dyDescent="0.2">
      <c r="D153" s="14" t="s">
        <v>58</v>
      </c>
      <c r="E153" s="14" t="s">
        <v>38</v>
      </c>
      <c r="F153" s="17">
        <v>28600</v>
      </c>
      <c r="G153" s="17">
        <v>28600</v>
      </c>
      <c r="H153" s="11">
        <v>28600</v>
      </c>
    </row>
    <row r="154" spans="4:19" x14ac:dyDescent="0.2">
      <c r="D154" s="14" t="s">
        <v>51</v>
      </c>
      <c r="E154" s="14" t="s">
        <v>39</v>
      </c>
      <c r="F154" s="17">
        <v>24516.666666666599</v>
      </c>
      <c r="G154" s="17">
        <v>84523</v>
      </c>
      <c r="H154" s="11">
        <v>49756</v>
      </c>
    </row>
    <row r="157" spans="4:19" x14ac:dyDescent="0.2">
      <c r="D157" s="16" t="s">
        <v>2</v>
      </c>
      <c r="E157" s="18" t="s">
        <v>64</v>
      </c>
      <c r="F157" s="16" t="s">
        <v>65</v>
      </c>
      <c r="G157" s="18" t="s">
        <v>66</v>
      </c>
      <c r="H157" s="16" t="s">
        <v>75</v>
      </c>
      <c r="I157" s="16" t="s">
        <v>76</v>
      </c>
      <c r="K157" s="32" t="s">
        <v>77</v>
      </c>
      <c r="L157" s="32" t="s">
        <v>78</v>
      </c>
      <c r="N157" s="16" t="s">
        <v>2</v>
      </c>
      <c r="O157" s="18" t="s">
        <v>64</v>
      </c>
      <c r="P157" s="16" t="s">
        <v>65</v>
      </c>
      <c r="Q157" s="18" t="s">
        <v>66</v>
      </c>
      <c r="R157" s="16" t="s">
        <v>75</v>
      </c>
      <c r="S157" s="16" t="s">
        <v>76</v>
      </c>
    </row>
    <row r="158" spans="4:19" x14ac:dyDescent="0.2">
      <c r="D158" s="14" t="s">
        <v>51</v>
      </c>
      <c r="E158" s="33">
        <v>4500</v>
      </c>
      <c r="F158" s="34">
        <v>1600</v>
      </c>
      <c r="G158" s="34">
        <v>6000</v>
      </c>
      <c r="H158" s="34">
        <v>5380</v>
      </c>
      <c r="I158" s="34"/>
      <c r="K158" s="35" t="e" vm="1">
        <f t="array" aca="1" ref="K158" ca="1">_xlfn.XLOOKUP(FALSE,ISBLANK(E158:I158),$E$157:$I$157)</f>
        <v>#NAME?</v>
      </c>
      <c r="L158" s="35" t="e" vm="1">
        <f t="array" aca="1" ref="L158" ca="1">_xlfn.XLOOKUP(FALSE,ISBLANK(E158:I158),$E$157:$I$157,,,-1)</f>
        <v>#NAME?</v>
      </c>
      <c r="N158" s="14" t="s">
        <v>51</v>
      </c>
      <c r="O158" s="33">
        <v>4500</v>
      </c>
      <c r="P158" s="34">
        <v>1600</v>
      </c>
      <c r="Q158" s="34">
        <v>6000</v>
      </c>
      <c r="R158" s="34">
        <v>5380</v>
      </c>
      <c r="S158" s="34"/>
    </row>
    <row r="159" spans="4:19" x14ac:dyDescent="0.2">
      <c r="D159" s="14" t="s">
        <v>34</v>
      </c>
      <c r="E159" s="33"/>
      <c r="F159" s="33">
        <v>5380</v>
      </c>
      <c r="G159" s="33">
        <v>5000</v>
      </c>
      <c r="H159" s="33"/>
      <c r="I159" s="34"/>
      <c r="K159" s="35" t="e" vm="1">
        <f t="array" aca="1" ref="K159" ca="1">_xlfn.XLOOKUP(FALSE,ISBLANK(E159:I159),$E$157:$I$157)</f>
        <v>#NAME?</v>
      </c>
      <c r="L159" s="35" t="e" vm="1">
        <f t="array" aca="1" ref="L159" ca="1">_xlfn.XLOOKUP(FALSE,ISBLANK(E159:I159),$E$157:$I$157,,,-1)</f>
        <v>#NAME?</v>
      </c>
      <c r="N159" t="s">
        <v>79</v>
      </c>
      <c r="O159" s="15" t="b">
        <v>0</v>
      </c>
      <c r="P159" s="15" t="b">
        <v>0</v>
      </c>
      <c r="Q159" s="15" t="b">
        <v>0</v>
      </c>
      <c r="R159" s="15" t="b">
        <v>0</v>
      </c>
      <c r="S159" s="15" t="b">
        <v>1</v>
      </c>
    </row>
    <row r="160" spans="4:19" x14ac:dyDescent="0.2">
      <c r="D160" s="14" t="s">
        <v>55</v>
      </c>
      <c r="E160" s="34">
        <v>8452</v>
      </c>
      <c r="F160" s="33">
        <v>7710</v>
      </c>
      <c r="G160" s="33"/>
      <c r="H160" s="33"/>
      <c r="I160" s="34">
        <v>4258</v>
      </c>
      <c r="K160" s="35" t="e" vm="1">
        <f t="array" aca="1" ref="K160" ca="1">_xlfn.XLOOKUP(FALSE,ISBLANK(E160:I160),$E$157:$I$157)</f>
        <v>#NAME?</v>
      </c>
      <c r="L160" s="35" t="e" vm="1">
        <f t="array" aca="1" ref="L160" ca="1">_xlfn.XLOOKUP(FALSE,ISBLANK(E160:I160),$E$157:$I$157,,,-1)</f>
        <v>#NAME?</v>
      </c>
    </row>
    <row r="161" spans="4:12" x14ac:dyDescent="0.2">
      <c r="D161" s="14" t="s">
        <v>35</v>
      </c>
      <c r="E161" s="33"/>
      <c r="F161" s="33">
        <v>8452</v>
      </c>
      <c r="G161" s="33"/>
      <c r="H161" s="33">
        <v>3210</v>
      </c>
      <c r="I161" s="34"/>
      <c r="K161" s="35" t="e" vm="1">
        <f t="array" aca="1" ref="K161" ca="1">_xlfn.XLOOKUP(FALSE,ISBLANK(E161:I161),$E$157:$I$157)</f>
        <v>#NAME?</v>
      </c>
      <c r="L161" s="35" t="e" vm="1">
        <f t="array" aca="1" ref="L161" ca="1">_xlfn.XLOOKUP(FALSE,ISBLANK(E161:I161),$E$157:$I$157,,,-1)</f>
        <v>#NAME?</v>
      </c>
    </row>
    <row r="162" spans="4:12" x14ac:dyDescent="0.2">
      <c r="D162" s="14" t="s">
        <v>57</v>
      </c>
      <c r="F162" s="33"/>
      <c r="G162" s="34">
        <v>5520</v>
      </c>
      <c r="H162" s="33">
        <v>2860</v>
      </c>
      <c r="I162" s="34">
        <v>6700</v>
      </c>
      <c r="K162" s="35" t="e" vm="1">
        <f t="array" aca="1" ref="K162" ca="1">_xlfn.XLOOKUP(FALSE,ISBLANK(E162:I162),$E$157:$I$157)</f>
        <v>#NAME?</v>
      </c>
      <c r="L162" s="35" t="e" vm="1">
        <f t="array" aca="1" ref="L162" ca="1">_xlfn.XLOOKUP(FALSE,ISBLANK(E162:I162),$E$157:$I$157,,,-1)</f>
        <v>#NAME?</v>
      </c>
    </row>
    <row r="163" spans="4:12" x14ac:dyDescent="0.2">
      <c r="D163" s="14" t="s">
        <v>58</v>
      </c>
      <c r="E163" s="33"/>
      <c r="F163" s="33">
        <v>1810</v>
      </c>
      <c r="G163" s="33">
        <v>8452</v>
      </c>
      <c r="H163" s="33"/>
      <c r="I163" s="34"/>
      <c r="K163" s="35" t="e" vm="1">
        <f t="array" aca="1" ref="K163" ca="1">_xlfn.XLOOKUP(FALSE,ISBLANK(E163:I163),$E$157:$I$157)</f>
        <v>#NAME?</v>
      </c>
      <c r="L163" s="35" t="e" vm="1">
        <f t="array" aca="1" ref="L163" ca="1">_xlfn.XLOOKUP(FALSE,ISBLANK(E163:I163),$E$157:$I$157,,,-1)</f>
        <v>#NAME?</v>
      </c>
    </row>
    <row r="164" spans="4:12" x14ac:dyDescent="0.2">
      <c r="D164" s="14" t="s">
        <v>56</v>
      </c>
      <c r="E164" s="34"/>
      <c r="F164" s="34"/>
      <c r="G164" s="34"/>
      <c r="H164" s="34">
        <v>3210</v>
      </c>
      <c r="I164" s="34">
        <v>5520</v>
      </c>
      <c r="K164" s="35" t="e" vm="1">
        <f t="array" aca="1" ref="K164" ca="1">_xlfn.XLOOKUP(FALSE,ISBLANK(E164:I164),$E$157:$I$157)</f>
        <v>#NAME?</v>
      </c>
      <c r="L164" s="35" t="e" vm="1">
        <f t="array" aca="1" ref="L164" ca="1">_xlfn.XLOOKUP(FALSE,ISBLANK(E164:I164),$E$157:$I$157,,,-1)</f>
        <v>#NAME?</v>
      </c>
    </row>
    <row r="167" spans="4:12" x14ac:dyDescent="0.2">
      <c r="D167" s="2" t="s">
        <v>2</v>
      </c>
      <c r="E167" s="24" t="s">
        <v>60</v>
      </c>
      <c r="F167" s="3" t="s">
        <v>3</v>
      </c>
      <c r="G167" s="3" t="s">
        <v>61</v>
      </c>
      <c r="I167" s="36" t="s">
        <v>80</v>
      </c>
      <c r="J167" s="37"/>
    </row>
    <row r="168" spans="4:12" x14ac:dyDescent="0.2">
      <c r="D168" s="5" t="s">
        <v>51</v>
      </c>
      <c r="E168" s="14" t="s">
        <v>31</v>
      </c>
      <c r="F168" s="6">
        <v>50000</v>
      </c>
      <c r="G168" s="27" t="e" vm="1">
        <f ca="1">_xlfn.XLOOKUP(TRUE,tblTransact142245[[#This Row],[Product]]="Chairs",
_xlfn.XLOOKUP(tblTransact142245[[#This Row],[Amount]],DiscountChairs[Amt],DiscountChairs[Disc],,-1),
_xlfn.XLOOKUP(tblTransact142245[[#This Row],[Amount]],DiscountLaptops[Amt],DiscountLaptops[Disc],,-1))</f>
        <v>#NAME?</v>
      </c>
      <c r="I168" s="38" t="s">
        <v>81</v>
      </c>
      <c r="J168" s="26" t="s">
        <v>82</v>
      </c>
    </row>
    <row r="169" spans="4:12" x14ac:dyDescent="0.2">
      <c r="D169" s="5" t="s">
        <v>53</v>
      </c>
      <c r="E169" s="14" t="s">
        <v>32</v>
      </c>
      <c r="F169" s="6">
        <v>45000</v>
      </c>
      <c r="G169" s="27" t="e" vm="1">
        <f ca="1">_xlfn.XLOOKUP(TRUE,tblTransact142245[[#This Row],[Product]]="Chairs",
_xlfn.XLOOKUP(tblTransact142245[[#This Row],[Amount]],DiscountChairs[Amt],DiscountChairs[Disc],,-1),
_xlfn.XLOOKUP(tblTransact142245[[#This Row],[Amount]],DiscountLaptops[Amt],DiscountLaptops[Disc],,-1))</f>
        <v>#NAME?</v>
      </c>
      <c r="I169" s="39">
        <v>0</v>
      </c>
      <c r="J169" s="6">
        <v>0</v>
      </c>
    </row>
    <row r="170" spans="4:12" x14ac:dyDescent="0.2">
      <c r="D170" s="5" t="s">
        <v>34</v>
      </c>
      <c r="E170" s="14" t="s">
        <v>31</v>
      </c>
      <c r="F170" s="6">
        <v>93800</v>
      </c>
      <c r="G170" s="27" t="e" vm="1">
        <f ca="1">_xlfn.XLOOKUP(TRUE,tblTransact142245[[#This Row],[Product]]="Chairs",
_xlfn.XLOOKUP(tblTransact142245[[#This Row],[Amount]],DiscountChairs[Amt],DiscountChairs[Disc],,-1),
_xlfn.XLOOKUP(tblTransact142245[[#This Row],[Amount]],DiscountLaptops[Amt],DiscountLaptops[Disc],,-1))</f>
        <v>#NAME?</v>
      </c>
      <c r="I170" s="39">
        <v>10000</v>
      </c>
      <c r="J170" s="27">
        <v>0.12</v>
      </c>
    </row>
    <row r="171" spans="4:12" x14ac:dyDescent="0.2">
      <c r="D171" s="5" t="s">
        <v>54</v>
      </c>
      <c r="E171" s="14" t="s">
        <v>32</v>
      </c>
      <c r="F171" s="6">
        <v>16000</v>
      </c>
      <c r="G171" s="27" t="e" vm="1">
        <f ca="1">_xlfn.XLOOKUP(TRUE,tblTransact142245[[#This Row],[Product]]="Chairs",
_xlfn.XLOOKUP(tblTransact142245[[#This Row],[Amount]],DiscountChairs[Amt],DiscountChairs[Disc],,-1),
_xlfn.XLOOKUP(tblTransact142245[[#This Row],[Amount]],DiscountLaptops[Amt],DiscountLaptops[Disc],,-1))</f>
        <v>#NAME?</v>
      </c>
      <c r="I171" s="40">
        <v>80000</v>
      </c>
      <c r="J171" s="41">
        <v>0.23</v>
      </c>
    </row>
    <row r="172" spans="4:12" x14ac:dyDescent="0.2">
      <c r="D172" s="5" t="s">
        <v>55</v>
      </c>
      <c r="E172" s="14" t="s">
        <v>31</v>
      </c>
      <c r="F172" s="6">
        <v>17100</v>
      </c>
      <c r="G172" s="27" t="e" vm="1">
        <f ca="1">_xlfn.XLOOKUP(TRUE,tblTransact142245[[#This Row],[Product]]="Chairs",
_xlfn.XLOOKUP(tblTransact142245[[#This Row],[Amount]],DiscountChairs[Amt],DiscountChairs[Disc],,-1),
_xlfn.XLOOKUP(tblTransact142245[[#This Row],[Amount]],DiscountLaptops[Amt],DiscountLaptops[Disc],,-1))</f>
        <v>#NAME?</v>
      </c>
    </row>
    <row r="173" spans="4:12" x14ac:dyDescent="0.2">
      <c r="D173" s="5" t="s">
        <v>52</v>
      </c>
      <c r="E173" s="14" t="s">
        <v>31</v>
      </c>
      <c r="F173" s="6">
        <v>5200</v>
      </c>
      <c r="G173" s="27" t="e" vm="1">
        <f ca="1">_xlfn.XLOOKUP(TRUE,tblTransact142245[[#This Row],[Product]]="Chairs",
_xlfn.XLOOKUP(tblTransact142245[[#This Row],[Amount]],DiscountChairs[Amt],DiscountChairs[Disc],,-1),
_xlfn.XLOOKUP(tblTransact142245[[#This Row],[Amount]],DiscountLaptops[Amt],DiscountLaptops[Disc],,-1))</f>
        <v>#NAME?</v>
      </c>
      <c r="I173" s="36" t="s">
        <v>83</v>
      </c>
      <c r="J173" s="37"/>
    </row>
    <row r="174" spans="4:12" x14ac:dyDescent="0.2">
      <c r="D174" s="5" t="s">
        <v>35</v>
      </c>
      <c r="E174" s="14" t="s">
        <v>31</v>
      </c>
      <c r="F174" s="6">
        <v>2100</v>
      </c>
      <c r="G174" s="27" t="e" vm="1">
        <f ca="1">_xlfn.XLOOKUP(TRUE,tblTransact142245[[#This Row],[Product]]="Chairs",
_xlfn.XLOOKUP(tblTransact142245[[#This Row],[Amount]],DiscountChairs[Amt],DiscountChairs[Disc],,-1),
_xlfn.XLOOKUP(tblTransact142245[[#This Row],[Amount]],DiscountLaptops[Amt],DiscountLaptops[Disc],,-1))</f>
        <v>#NAME?</v>
      </c>
      <c r="I174" s="38" t="s">
        <v>81</v>
      </c>
      <c r="J174" s="26" t="s">
        <v>82</v>
      </c>
    </row>
    <row r="175" spans="4:12" x14ac:dyDescent="0.2">
      <c r="D175" s="8" t="s">
        <v>56</v>
      </c>
      <c r="E175" s="14" t="s">
        <v>32</v>
      </c>
      <c r="F175" s="6">
        <v>60000</v>
      </c>
      <c r="G175" s="27" t="e" vm="1">
        <f ca="1">_xlfn.XLOOKUP(TRUE,tblTransact142245[[#This Row],[Product]]="Chairs",
_xlfn.XLOOKUP(tblTransact142245[[#This Row],[Amount]],DiscountChairs[Amt],DiscountChairs[Disc],,-1),
_xlfn.XLOOKUP(tblTransact142245[[#This Row],[Amount]],DiscountLaptops[Amt],DiscountLaptops[Disc],,-1))</f>
        <v>#NAME?</v>
      </c>
      <c r="I175" s="39">
        <v>0</v>
      </c>
      <c r="J175" s="6">
        <v>0</v>
      </c>
    </row>
    <row r="176" spans="4:12" x14ac:dyDescent="0.2">
      <c r="D176" s="5" t="s">
        <v>57</v>
      </c>
      <c r="E176" s="14" t="s">
        <v>32</v>
      </c>
      <c r="F176" s="6">
        <v>18100</v>
      </c>
      <c r="G176" s="27" t="e" vm="1">
        <f ca="1">_xlfn.XLOOKUP(TRUE,tblTransact142245[[#This Row],[Product]]="Chairs",
_xlfn.XLOOKUP(tblTransact142245[[#This Row],[Amount]],DiscountChairs[Amt],DiscountChairs[Disc],,-1),
_xlfn.XLOOKUP(tblTransact142245[[#This Row],[Amount]],DiscountLaptops[Amt],DiscountLaptops[Disc],,-1))</f>
        <v>#NAME?</v>
      </c>
      <c r="I176" s="39">
        <v>30000</v>
      </c>
      <c r="J176" s="27">
        <v>0.25</v>
      </c>
    </row>
    <row r="177" spans="4:11" x14ac:dyDescent="0.2">
      <c r="D177" s="5" t="s">
        <v>36</v>
      </c>
      <c r="E177" s="14" t="s">
        <v>32</v>
      </c>
      <c r="F177" s="6">
        <v>49756</v>
      </c>
      <c r="G177" s="27" t="e" vm="1">
        <f ca="1">_xlfn.XLOOKUP(TRUE,tblTransact142245[[#This Row],[Product]]="Chairs",
_xlfn.XLOOKUP(tblTransact142245[[#This Row],[Amount]],DiscountChairs[Amt],DiscountChairs[Disc],,-1),
_xlfn.XLOOKUP(tblTransact142245[[#This Row],[Amount]],DiscountLaptops[Amt],DiscountLaptops[Disc],,-1))</f>
        <v>#NAME?</v>
      </c>
      <c r="I177" s="40">
        <v>50000</v>
      </c>
      <c r="J177" s="41">
        <v>0.34</v>
      </c>
    </row>
    <row r="178" spans="4:11" x14ac:dyDescent="0.2">
      <c r="D178" s="5" t="s">
        <v>58</v>
      </c>
      <c r="E178" s="14" t="s">
        <v>31</v>
      </c>
      <c r="F178" s="6">
        <v>8600</v>
      </c>
      <c r="G178" s="27" t="e" vm="1">
        <f ca="1">_xlfn.XLOOKUP(TRUE,tblTransact142245[[#This Row],[Product]]="Chairs",
_xlfn.XLOOKUP(tblTransact142245[[#This Row],[Amount]],DiscountChairs[Amt],DiscountChairs[Disc],,-1),
_xlfn.XLOOKUP(tblTransact142245[[#This Row],[Amount]],DiscountLaptops[Amt],DiscountLaptops[Disc],,-1))</f>
        <v>#NAME?</v>
      </c>
    </row>
    <row r="179" spans="4:11" x14ac:dyDescent="0.2">
      <c r="D179" s="8" t="s">
        <v>59</v>
      </c>
      <c r="E179" s="14" t="s">
        <v>31</v>
      </c>
      <c r="F179" s="9">
        <v>84523</v>
      </c>
      <c r="G179" s="41" t="e" vm="1">
        <f ca="1">_xlfn.XLOOKUP(TRUE,tblTransact142245[[#This Row],[Product]]="Chairs",
_xlfn.XLOOKUP(tblTransact142245[[#This Row],[Amount]],DiscountChairs[Amt],DiscountChairs[Disc],,-1),
_xlfn.XLOOKUP(tblTransact142245[[#This Row],[Amount]],DiscountLaptops[Amt],DiscountLaptops[Disc],,-1))</f>
        <v>#NAME?</v>
      </c>
    </row>
    <row r="182" spans="4:11" x14ac:dyDescent="0.2">
      <c r="D182" s="16" t="s">
        <v>84</v>
      </c>
      <c r="E182" s="29" t="s">
        <v>60</v>
      </c>
      <c r="F182" s="18" t="s">
        <v>64</v>
      </c>
      <c r="G182" s="18" t="s">
        <v>65</v>
      </c>
      <c r="H182" s="30" t="s">
        <v>66</v>
      </c>
      <c r="J182" s="16" t="s">
        <v>85</v>
      </c>
      <c r="K182" s="1" t="s">
        <v>86</v>
      </c>
    </row>
    <row r="183" spans="4:11" x14ac:dyDescent="0.2">
      <c r="D183" s="14" t="s">
        <v>51</v>
      </c>
      <c r="E183" s="14" t="s">
        <v>62</v>
      </c>
      <c r="F183" s="17">
        <v>70000</v>
      </c>
      <c r="G183" s="17">
        <v>50000</v>
      </c>
      <c r="H183" s="11">
        <v>45000</v>
      </c>
      <c r="J183" s="13" t="s">
        <v>51</v>
      </c>
      <c r="K183" s="31">
        <f t="array" ref="K183:K194">(Vendors=$J$183)*ROW(Vendors)</f>
        <v>183</v>
      </c>
    </row>
    <row r="184" spans="4:11" x14ac:dyDescent="0.2">
      <c r="D184" s="14" t="s">
        <v>53</v>
      </c>
      <c r="E184" s="14" t="s">
        <v>32</v>
      </c>
      <c r="F184" s="17">
        <v>45000</v>
      </c>
      <c r="G184" s="17">
        <v>45000</v>
      </c>
      <c r="H184" s="11">
        <v>16000</v>
      </c>
      <c r="K184" s="31">
        <v>0</v>
      </c>
    </row>
    <row r="185" spans="4:11" x14ac:dyDescent="0.2">
      <c r="D185" s="14" t="s">
        <v>34</v>
      </c>
      <c r="E185" s="14" t="s">
        <v>38</v>
      </c>
      <c r="F185" s="17">
        <v>83800</v>
      </c>
      <c r="G185" s="17">
        <v>53800</v>
      </c>
      <c r="H185" s="11">
        <v>60000</v>
      </c>
      <c r="K185" s="31">
        <v>0</v>
      </c>
    </row>
    <row r="186" spans="4:11" x14ac:dyDescent="0.2">
      <c r="D186" s="14" t="s">
        <v>51</v>
      </c>
      <c r="E186" s="14" t="s">
        <v>39</v>
      </c>
      <c r="F186" s="17">
        <v>16000</v>
      </c>
      <c r="G186" s="17">
        <v>16000</v>
      </c>
      <c r="H186" s="11">
        <v>53800</v>
      </c>
      <c r="K186" s="31">
        <v>186</v>
      </c>
    </row>
    <row r="187" spans="4:11" x14ac:dyDescent="0.2">
      <c r="D187" s="14" t="s">
        <v>53</v>
      </c>
      <c r="E187" s="14" t="s">
        <v>40</v>
      </c>
      <c r="F187" s="17">
        <v>77100</v>
      </c>
      <c r="G187" s="17">
        <v>77100</v>
      </c>
      <c r="H187" s="11">
        <v>50000</v>
      </c>
      <c r="K187" s="31">
        <v>0</v>
      </c>
    </row>
    <row r="188" spans="4:11" x14ac:dyDescent="0.2">
      <c r="D188" s="14" t="s">
        <v>34</v>
      </c>
      <c r="E188" s="14" t="s">
        <v>41</v>
      </c>
      <c r="F188" s="17">
        <v>95200</v>
      </c>
      <c r="G188" s="17">
        <v>55200</v>
      </c>
      <c r="H188" s="11">
        <v>18100</v>
      </c>
      <c r="K188">
        <v>0</v>
      </c>
    </row>
    <row r="189" spans="4:11" x14ac:dyDescent="0.2">
      <c r="D189" s="14" t="s">
        <v>51</v>
      </c>
      <c r="E189" s="14" t="s">
        <v>42</v>
      </c>
      <c r="F189" s="17">
        <v>32100</v>
      </c>
      <c r="G189" s="17">
        <v>32100</v>
      </c>
      <c r="H189" s="11">
        <v>84523</v>
      </c>
      <c r="K189">
        <v>189</v>
      </c>
    </row>
    <row r="190" spans="4:11" x14ac:dyDescent="0.2">
      <c r="D190" s="14" t="s">
        <v>53</v>
      </c>
      <c r="E190" s="14" t="s">
        <v>43</v>
      </c>
      <c r="F190" s="22">
        <v>40600</v>
      </c>
      <c r="G190" s="22">
        <v>60000</v>
      </c>
      <c r="H190" s="11">
        <v>77100</v>
      </c>
      <c r="K190">
        <v>0</v>
      </c>
    </row>
    <row r="191" spans="4:11" x14ac:dyDescent="0.2">
      <c r="D191" s="14" t="s">
        <v>57</v>
      </c>
      <c r="E191" s="14" t="s">
        <v>31</v>
      </c>
      <c r="F191" s="17">
        <v>18100</v>
      </c>
      <c r="G191" s="17">
        <v>18100</v>
      </c>
      <c r="H191" s="11">
        <v>32100</v>
      </c>
      <c r="K191">
        <v>0</v>
      </c>
    </row>
    <row r="192" spans="4:11" x14ac:dyDescent="0.2">
      <c r="D192" s="14" t="s">
        <v>36</v>
      </c>
      <c r="E192" s="14" t="s">
        <v>32</v>
      </c>
      <c r="F192" s="17">
        <v>32683.333333333299</v>
      </c>
      <c r="G192" s="17">
        <v>49756</v>
      </c>
      <c r="H192" s="11">
        <v>55200</v>
      </c>
      <c r="K192">
        <v>0</v>
      </c>
    </row>
    <row r="193" spans="4:11" x14ac:dyDescent="0.2">
      <c r="D193" s="14" t="s">
        <v>58</v>
      </c>
      <c r="E193" s="14" t="s">
        <v>38</v>
      </c>
      <c r="F193" s="17">
        <v>28600</v>
      </c>
      <c r="G193" s="17">
        <v>28600</v>
      </c>
      <c r="H193" s="11">
        <v>28600</v>
      </c>
      <c r="K193">
        <v>0</v>
      </c>
    </row>
    <row r="194" spans="4:11" x14ac:dyDescent="0.2">
      <c r="D194" s="14" t="s">
        <v>51</v>
      </c>
      <c r="E194" s="14" t="s">
        <v>39</v>
      </c>
      <c r="F194" s="17">
        <v>24516.666666666599</v>
      </c>
      <c r="G194" s="17">
        <v>84523</v>
      </c>
      <c r="H194" s="11">
        <v>49756</v>
      </c>
      <c r="K194">
        <v>194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Amounts</vt:lpstr>
      <vt:lpstr>Customers</vt:lpstr>
      <vt:lpstr>Data</vt:lpstr>
      <vt:lpstr>Jan</vt:lpstr>
      <vt:lpstr>Mar</vt:lpstr>
      <vt:lpstr>months</vt:lpstr>
      <vt:lpstr>Products</vt:lpstr>
      <vt:lpstr>Regions</vt:lpstr>
      <vt:lpstr>SaleReps</vt:lpstr>
      <vt:lpstr>Vendors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2023-12-05T09:43:22Z</dcterms:created>
  <dcterms:modified xsi:type="dcterms:W3CDTF">2023-12-05T09:43:31Z</dcterms:modified>
</cp:coreProperties>
</file>