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13_ncr:1_{D97A83A4-E3E0-A24C-9398-346BA014B11E}" xr6:coauthVersionLast="47" xr6:coauthVersionMax="47" xr10:uidLastSave="{00000000-0000-0000-0000-000000000000}"/>
  <bookViews>
    <workbookView xWindow="780" yWindow="960" windowWidth="27640" windowHeight="16540" xr2:uid="{BB9B4630-9488-0D45-AC1D-2A49C15F4A8E}"/>
  </bookViews>
  <sheets>
    <sheet name="Sheet1" sheetId="1" r:id="rId1"/>
  </sheets>
  <externalReferences>
    <externalReference r:id="rId2"/>
  </externalReferences>
  <definedNames>
    <definedName name="Currency">Sheet1!$C$18:$C$29</definedName>
    <definedName name="Current_Customers">Sheet1!$D$185:$D$196</definedName>
    <definedName name="Donations">[1]!Sales_Currency52[Amount]</definedName>
    <definedName name="Donors" localSheetId="0">Sheet1!$B$18:$B$29</definedName>
    <definedName name="Holidays">Sheet1!$I$131:$I$133</definedName>
    <definedName name="LastYear_Customers">Sheet1!$B$185:$B$199</definedName>
    <definedName name="List" localSheetId="0">Sheet1!$F$18:$F$20</definedName>
    <definedName name="Producers">Sheet1!$B$99:$B$110</definedName>
    <definedName name="Product">Sheet1!$C$99:$C$110</definedName>
    <definedName name="Staff">Sheet1!$B$3:$B$14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6" i="1" l="1" a="1"/>
  <c r="G208" i="1" s="1"/>
  <c r="F192" i="1" a="1"/>
  <c r="F194" i="1" s="1"/>
  <c r="F185" i="1" a="1"/>
  <c r="F185" i="1" s="1"/>
  <c r="E166" i="1" a="1"/>
  <c r="F168" i="1" s="1"/>
  <c r="E149" i="1" a="1"/>
  <c r="E151" i="1" s="1"/>
  <c r="F140" i="1" a="1"/>
  <c r="F142" i="1" s="1"/>
  <c r="F136" i="1" a="1"/>
  <c r="F137" i="1" s="1"/>
  <c r="J131" i="1" a="1"/>
  <c r="J132" i="1" s="1"/>
  <c r="F131" i="1" a="1"/>
  <c r="F132" i="1" s="1"/>
  <c r="G113" i="1" a="1"/>
  <c r="G117" i="1" s="1"/>
  <c r="F113" i="1" a="1"/>
  <c r="F118" i="1" s="1"/>
  <c r="J99" i="1"/>
  <c r="F99" i="1" a="1"/>
  <c r="F103" i="1" s="1"/>
  <c r="J98" i="1"/>
  <c r="L82" i="1" a="1"/>
  <c r="L85" i="1" s="1"/>
  <c r="I94" i="1"/>
  <c r="I93" i="1"/>
  <c r="I91" i="1"/>
  <c r="I90" i="1"/>
  <c r="I87" i="1"/>
  <c r="I86" i="1"/>
  <c r="I85" i="1"/>
  <c r="I83" i="1"/>
  <c r="I82" i="1"/>
  <c r="I82" i="1" a="1"/>
  <c r="I88" i="1" s="1"/>
  <c r="H88" i="1"/>
  <c r="J88" i="1" s="1"/>
  <c r="H82" i="1" a="1"/>
  <c r="H94" i="1" s="1"/>
  <c r="J94" i="1" s="1"/>
  <c r="H66" i="1" a="1"/>
  <c r="H67" i="1" s="1"/>
  <c r="H59" i="1" a="1"/>
  <c r="H59" i="1" s="1"/>
  <c r="I57" i="1"/>
  <c r="H55" i="1" a="1"/>
  <c r="I56" i="1" s="1"/>
  <c r="H51" i="1" a="1"/>
  <c r="I53" i="1" s="1"/>
  <c r="G33" i="1" a="1"/>
  <c r="G35" i="1" s="1"/>
  <c r="F33" i="1" a="1"/>
  <c r="F35" i="1" s="1"/>
  <c r="H18" i="1" a="1"/>
  <c r="H20" i="1" s="1"/>
  <c r="G18" i="1" a="1"/>
  <c r="G20" i="1" s="1"/>
  <c r="K3" i="1" a="1"/>
  <c r="L4" i="1" s="1"/>
  <c r="G3" i="1" a="1"/>
  <c r="G6" i="1" s="1"/>
  <c r="F136" i="1" l="1"/>
  <c r="I52" i="1"/>
  <c r="H60" i="1"/>
  <c r="K3" i="1"/>
  <c r="G18" i="1"/>
  <c r="H51" i="1"/>
  <c r="G8" i="1"/>
  <c r="G19" i="1"/>
  <c r="I51" i="1"/>
  <c r="I61" i="1"/>
  <c r="L82" i="1"/>
  <c r="K4" i="1"/>
  <c r="F34" i="1"/>
  <c r="I55" i="1"/>
  <c r="L83" i="1"/>
  <c r="G114" i="1"/>
  <c r="F140" i="1"/>
  <c r="H53" i="1"/>
  <c r="I60" i="1"/>
  <c r="L3" i="1"/>
  <c r="F33" i="1"/>
  <c r="H56" i="1"/>
  <c r="H69" i="1"/>
  <c r="L84" i="1"/>
  <c r="G115" i="1"/>
  <c r="H57" i="1"/>
  <c r="L86" i="1"/>
  <c r="G116" i="1"/>
  <c r="F120" i="1"/>
  <c r="H89" i="1"/>
  <c r="G3" i="1"/>
  <c r="H83" i="1"/>
  <c r="J83" i="1" s="1"/>
  <c r="H91" i="1"/>
  <c r="J91" i="1" s="1"/>
  <c r="F100" i="1"/>
  <c r="F115" i="1"/>
  <c r="F133" i="1"/>
  <c r="J137" i="1"/>
  <c r="G7" i="1"/>
  <c r="H55" i="1"/>
  <c r="I59" i="1"/>
  <c r="H68" i="1"/>
  <c r="H87" i="1"/>
  <c r="J87" i="1" s="1"/>
  <c r="I89" i="1"/>
  <c r="F119" i="1"/>
  <c r="G118" i="1"/>
  <c r="J133" i="1"/>
  <c r="E152" i="1"/>
  <c r="E169" i="1"/>
  <c r="F186" i="1"/>
  <c r="F195" i="1"/>
  <c r="F169" i="1"/>
  <c r="F187" i="1"/>
  <c r="F196" i="1"/>
  <c r="F113" i="1"/>
  <c r="F131" i="1"/>
  <c r="J135" i="1"/>
  <c r="F141" i="1"/>
  <c r="E166" i="1"/>
  <c r="E170" i="1"/>
  <c r="F188" i="1"/>
  <c r="F197" i="1"/>
  <c r="H52" i="1"/>
  <c r="H61" i="1"/>
  <c r="H82" i="1"/>
  <c r="J82" i="1" s="1"/>
  <c r="H90" i="1"/>
  <c r="J90" i="1" s="1"/>
  <c r="I84" i="1"/>
  <c r="I92" i="1"/>
  <c r="F99" i="1"/>
  <c r="F114" i="1"/>
  <c r="G113" i="1"/>
  <c r="J136" i="1"/>
  <c r="F166" i="1"/>
  <c r="F170" i="1"/>
  <c r="F189" i="1"/>
  <c r="F198" i="1"/>
  <c r="E149" i="1"/>
  <c r="F167" i="1"/>
  <c r="F171" i="1"/>
  <c r="F192" i="1"/>
  <c r="G206" i="1"/>
  <c r="J134" i="1"/>
  <c r="G9" i="1"/>
  <c r="G4" i="1"/>
  <c r="H18" i="1"/>
  <c r="G33" i="1"/>
  <c r="H66" i="1"/>
  <c r="H85" i="1"/>
  <c r="J85" i="1" s="1"/>
  <c r="H93" i="1"/>
  <c r="J93" i="1" s="1"/>
  <c r="F102" i="1"/>
  <c r="F117" i="1"/>
  <c r="J131" i="1"/>
  <c r="E150" i="1"/>
  <c r="E168" i="1"/>
  <c r="F193" i="1"/>
  <c r="G207" i="1"/>
  <c r="E167" i="1"/>
  <c r="E171" i="1"/>
  <c r="H84" i="1"/>
  <c r="J84" i="1" s="1"/>
  <c r="H92" i="1"/>
  <c r="J92" i="1" s="1"/>
  <c r="F101" i="1"/>
  <c r="F116" i="1"/>
  <c r="G5" i="1"/>
  <c r="H19" i="1"/>
  <c r="G34" i="1"/>
  <c r="H86" i="1"/>
  <c r="J86" i="1" s="1"/>
  <c r="J89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<sst xmlns="http://schemas.openxmlformats.org/spreadsheetml/2006/main" count="378" uniqueCount="144">
  <si>
    <t>Staff</t>
  </si>
  <si>
    <t>Item</t>
  </si>
  <si>
    <t>Date</t>
  </si>
  <si>
    <t>Amount</t>
  </si>
  <si>
    <t>More than 2 Contributions</t>
  </si>
  <si>
    <t>Carlos Daly</t>
  </si>
  <si>
    <t>Chairs</t>
  </si>
  <si>
    <t>Carl Jackson</t>
  </si>
  <si>
    <t>Books</t>
  </si>
  <si>
    <t>Barry French</t>
  </si>
  <si>
    <t>Laptops</t>
  </si>
  <si>
    <t>Clay Rozendal</t>
  </si>
  <si>
    <t>Cabinets</t>
  </si>
  <si>
    <t>Carlos Soltero</t>
  </si>
  <si>
    <t>Desktops</t>
  </si>
  <si>
    <t>Pens</t>
  </si>
  <si>
    <t>Emily Luna</t>
  </si>
  <si>
    <t>CCTV</t>
  </si>
  <si>
    <t>Printers</t>
  </si>
  <si>
    <t>COUNTIFS</t>
  </si>
  <si>
    <t>Plus (+)</t>
  </si>
  <si>
    <t>Donors</t>
  </si>
  <si>
    <t>Currency</t>
  </si>
  <si>
    <t>List</t>
  </si>
  <si>
    <t>Emily</t>
  </si>
  <si>
    <t>RUPEE</t>
  </si>
  <si>
    <t>ZAR</t>
  </si>
  <si>
    <t>Luna</t>
  </si>
  <si>
    <t xml:space="preserve">KES </t>
  </si>
  <si>
    <t xml:space="preserve">USD </t>
  </si>
  <si>
    <t>Austin</t>
  </si>
  <si>
    <t>SSD</t>
  </si>
  <si>
    <t>CHF</t>
  </si>
  <si>
    <t>Ruby</t>
  </si>
  <si>
    <t>MGA</t>
  </si>
  <si>
    <t>Easton</t>
  </si>
  <si>
    <t>Barnes</t>
  </si>
  <si>
    <t>Theodore</t>
  </si>
  <si>
    <t>Penelope</t>
  </si>
  <si>
    <t>Joshua</t>
  </si>
  <si>
    <t>TSH</t>
  </si>
  <si>
    <t>Luke</t>
  </si>
  <si>
    <t>Gupta</t>
  </si>
  <si>
    <t>Martin</t>
  </si>
  <si>
    <t>Top 3 Donors</t>
  </si>
  <si>
    <t>Bottom 3 Donors</t>
  </si>
  <si>
    <t>Use Nested FILTER function</t>
  </si>
  <si>
    <t>Neola Schider</t>
  </si>
  <si>
    <t>Use the CHOOSE function to rearrange columns</t>
  </si>
  <si>
    <t>Student</t>
  </si>
  <si>
    <t>Subject</t>
  </si>
  <si>
    <t>Marks</t>
  </si>
  <si>
    <t>Grade</t>
  </si>
  <si>
    <t>All Grade A</t>
  </si>
  <si>
    <t>Not in English</t>
  </si>
  <si>
    <t>Arabic</t>
  </si>
  <si>
    <t>A</t>
  </si>
  <si>
    <t>Physics</t>
  </si>
  <si>
    <t>E</t>
  </si>
  <si>
    <t>Commerce</t>
  </si>
  <si>
    <t>Math</t>
  </si>
  <si>
    <t>Music</t>
  </si>
  <si>
    <t>B</t>
  </si>
  <si>
    <t>English</t>
  </si>
  <si>
    <t>Chemistry</t>
  </si>
  <si>
    <t>D</t>
  </si>
  <si>
    <t>C</t>
  </si>
  <si>
    <t>Carl</t>
  </si>
  <si>
    <t>Religion</t>
  </si>
  <si>
    <t>Jackson</t>
  </si>
  <si>
    <t>Daly</t>
  </si>
  <si>
    <t xml:space="preserve">Physics </t>
  </si>
  <si>
    <t>Carlos</t>
  </si>
  <si>
    <t>All English</t>
  </si>
  <si>
    <t>Not Both</t>
  </si>
  <si>
    <t>Filtered Students</t>
  </si>
  <si>
    <t>Producers</t>
  </si>
  <si>
    <t>Product</t>
  </si>
  <si>
    <t>Milk Producers Only</t>
  </si>
  <si>
    <t>Lemon Yoghurt</t>
  </si>
  <si>
    <t>Vanilla Yoghurt</t>
  </si>
  <si>
    <t>Long Life Milk </t>
  </si>
  <si>
    <t>Probiotic Yoghurt</t>
  </si>
  <si>
    <t>Banana Yoghurt</t>
  </si>
  <si>
    <t>Flavoured Milk</t>
  </si>
  <si>
    <t>Tropical Yoghurt</t>
  </si>
  <si>
    <t>Berry Yoghurt</t>
  </si>
  <si>
    <t>Sweetened Milk</t>
  </si>
  <si>
    <t>Mango Yoghurt</t>
  </si>
  <si>
    <t>Premium Milk</t>
  </si>
  <si>
    <t>Whole Fresh Milk</t>
  </si>
  <si>
    <t>Items Sold on</t>
  </si>
  <si>
    <t>Weekday</t>
  </si>
  <si>
    <t>Weekend</t>
  </si>
  <si>
    <t>Abdominal Pads</t>
  </si>
  <si>
    <t>Batting Legguards</t>
  </si>
  <si>
    <t>Batting Gloves</t>
  </si>
  <si>
    <t>Caps/Hats</t>
  </si>
  <si>
    <t>Chest Guard</t>
  </si>
  <si>
    <t>Cricket Bags</t>
  </si>
  <si>
    <t>Cricket Balls</t>
  </si>
  <si>
    <t>Elbow Guards</t>
  </si>
  <si>
    <t>Helmets</t>
  </si>
  <si>
    <t>Inner Gloves</t>
  </si>
  <si>
    <t>Synthetic Balls</t>
  </si>
  <si>
    <t>Thigh Pads</t>
  </si>
  <si>
    <t>Cricket Shoes</t>
  </si>
  <si>
    <t>Week 3 Items</t>
  </si>
  <si>
    <t>Holidays</t>
  </si>
  <si>
    <t>Workdays excl Holidays</t>
  </si>
  <si>
    <t>June Sold Items</t>
  </si>
  <si>
    <t>2022 Sold Items</t>
  </si>
  <si>
    <t>Invoice #</t>
  </si>
  <si>
    <t>Sample EVEN Number Invoices</t>
  </si>
  <si>
    <t>Late Comers</t>
  </si>
  <si>
    <t xml:space="preserve">Arrival </t>
  </si>
  <si>
    <t>Arrival Time</t>
  </si>
  <si>
    <t>Official Arrival Time</t>
  </si>
  <si>
    <t>Asa B</t>
  </si>
  <si>
    <t>Robert O</t>
  </si>
  <si>
    <t>Harlon V</t>
  </si>
  <si>
    <t>Lynette L</t>
  </si>
  <si>
    <t>Rita N</t>
  </si>
  <si>
    <t>Emily L</t>
  </si>
  <si>
    <t>Susan M</t>
  </si>
  <si>
    <t>Jill C</t>
  </si>
  <si>
    <t>Cole A</t>
  </si>
  <si>
    <t>Scott M</t>
  </si>
  <si>
    <t>John L</t>
  </si>
  <si>
    <t>Icelita K</t>
  </si>
  <si>
    <t>Alan B</t>
  </si>
  <si>
    <t>Grant C</t>
  </si>
  <si>
    <t>Dorothy W</t>
  </si>
  <si>
    <t>Last Year Customers</t>
  </si>
  <si>
    <t>Current Customers</t>
  </si>
  <si>
    <t>New Customers</t>
  </si>
  <si>
    <t>Acelita K</t>
  </si>
  <si>
    <t>Easton B</t>
  </si>
  <si>
    <t>Emily W</t>
  </si>
  <si>
    <t>Common Customers</t>
  </si>
  <si>
    <t>Joshua K</t>
  </si>
  <si>
    <t>Martin G</t>
  </si>
  <si>
    <t>Customer</t>
  </si>
  <si>
    <t>End of the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</si>
</sst>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[$-409]m/d/yy\ h:mm\ AM/PM;@"/>
    <numFmt numFmtId="167" formatCode="[$-F400]h:mm:ss\ AM/P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3" fillId="0" borderId="1" applyNumberFormat="0" applyProtection="0">
      <alignment vertical="center"/>
    </xf>
  </cellStyleXfs>
  <cellXfs count="69">
    <xf numFmtId="0" fontId="0" fillId="0" borderId="0" xfId="0"/>
    <xf numFmtId="0" fontId="2" fillId="2" borderId="1" xfId="2">
      <alignment vertical="center"/>
    </xf>
    <xf numFmtId="0" fontId="2" fillId="2" borderId="2" xfId="2" applyBorder="1">
      <alignment vertical="center"/>
    </xf>
    <xf numFmtId="0" fontId="2" fillId="2" borderId="3" xfId="2" applyBorder="1">
      <alignment vertical="center"/>
    </xf>
    <xf numFmtId="164" fontId="0" fillId="0" borderId="0" xfId="0" applyNumberFormat="1"/>
    <xf numFmtId="14" fontId="2" fillId="2" borderId="4" xfId="2" applyNumberFormat="1" applyBorder="1">
      <alignment vertical="center"/>
    </xf>
    <xf numFmtId="0" fontId="2" fillId="2" borderId="5" xfId="2" applyBorder="1">
      <alignment vertical="center"/>
    </xf>
    <xf numFmtId="0" fontId="2" fillId="2" borderId="6" xfId="2" applyBorder="1">
      <alignment vertical="center"/>
    </xf>
    <xf numFmtId="0" fontId="3" fillId="0" borderId="1" xfId="3">
      <alignment vertical="center"/>
    </xf>
    <xf numFmtId="0" fontId="3" fillId="0" borderId="2" xfId="3" applyBorder="1">
      <alignment vertical="center"/>
    </xf>
    <xf numFmtId="14" fontId="3" fillId="0" borderId="3" xfId="3" applyNumberFormat="1" applyBorder="1">
      <alignment vertical="center"/>
    </xf>
    <xf numFmtId="165" fontId="1" fillId="0" borderId="1" xfId="1" applyNumberFormat="1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1" xfId="3" applyFont="1">
      <alignment vertical="center"/>
    </xf>
    <xf numFmtId="0" fontId="0" fillId="0" borderId="2" xfId="3" applyFont="1" applyBorder="1">
      <alignment vertical="center"/>
    </xf>
    <xf numFmtId="14" fontId="3" fillId="0" borderId="1" xfId="3" applyNumberFormat="1">
      <alignment vertical="center"/>
    </xf>
    <xf numFmtId="4" fontId="3" fillId="0" borderId="1" xfId="3" applyNumberFormat="1">
      <alignment vertical="center"/>
    </xf>
    <xf numFmtId="0" fontId="3" fillId="0" borderId="7" xfId="3" applyBorder="1">
      <alignment vertical="center"/>
    </xf>
    <xf numFmtId="14" fontId="3" fillId="0" borderId="8" xfId="3" applyNumberFormat="1" applyBorder="1">
      <alignment vertical="center"/>
    </xf>
    <xf numFmtId="14" fontId="0" fillId="0" borderId="0" xfId="0" applyNumberFormat="1"/>
    <xf numFmtId="0" fontId="2" fillId="2" borderId="9" xfId="2" applyBorder="1">
      <alignment vertical="center"/>
    </xf>
    <xf numFmtId="0" fontId="2" fillId="2" borderId="10" xfId="2" applyBorder="1">
      <alignment vertical="center"/>
    </xf>
    <xf numFmtId="164" fontId="2" fillId="2" borderId="5" xfId="2" applyNumberFormat="1" applyBorder="1" applyAlignment="1">
      <alignment vertical="center" wrapText="1"/>
    </xf>
    <xf numFmtId="14" fontId="2" fillId="2" borderId="5" xfId="2" applyNumberFormat="1" applyBorder="1" applyAlignment="1">
      <alignment vertical="center" wrapText="1"/>
    </xf>
    <xf numFmtId="0" fontId="2" fillId="2" borderId="5" xfId="2" applyBorder="1" applyAlignment="1">
      <alignment vertical="center" wrapText="1"/>
    </xf>
    <xf numFmtId="0" fontId="3" fillId="0" borderId="11" xfId="3" applyBorder="1">
      <alignment vertical="center"/>
    </xf>
    <xf numFmtId="165" fontId="1" fillId="0" borderId="3" xfId="1" applyNumberFormat="1" applyBorder="1" applyAlignment="1">
      <alignment vertical="center"/>
    </xf>
    <xf numFmtId="164" fontId="0" fillId="0" borderId="1" xfId="3" applyNumberFormat="1" applyFont="1" applyAlignment="1">
      <alignment horizontal="center" vertical="center"/>
    </xf>
    <xf numFmtId="0" fontId="3" fillId="0" borderId="12" xfId="3" applyBorder="1">
      <alignment vertical="center"/>
    </xf>
    <xf numFmtId="165" fontId="1" fillId="0" borderId="8" xfId="1" applyNumberFormat="1" applyBorder="1" applyAlignment="1">
      <alignment vertical="center"/>
    </xf>
    <xf numFmtId="14" fontId="0" fillId="0" borderId="1" xfId="3" applyNumberFormat="1" applyFont="1" applyAlignment="1">
      <alignment horizontal="center" vertical="center"/>
    </xf>
    <xf numFmtId="0" fontId="3" fillId="0" borderId="5" xfId="3" applyBorder="1">
      <alignment vertical="center"/>
    </xf>
    <xf numFmtId="0" fontId="2" fillId="2" borderId="13" xfId="2" applyBorder="1">
      <alignment vertical="center"/>
    </xf>
    <xf numFmtId="14" fontId="2" fillId="2" borderId="5" xfId="2" applyNumberFormat="1" applyBorder="1">
      <alignment vertical="center"/>
    </xf>
    <xf numFmtId="14" fontId="0" fillId="0" borderId="1" xfId="3" applyNumberFormat="1" applyFont="1">
      <alignment vertical="center"/>
    </xf>
    <xf numFmtId="164" fontId="2" fillId="2" borderId="1" xfId="2" applyNumberFormat="1">
      <alignment vertical="center"/>
    </xf>
    <xf numFmtId="0" fontId="2" fillId="2" borderId="4" xfId="2" applyBorder="1">
      <alignment vertical="center"/>
    </xf>
    <xf numFmtId="1" fontId="3" fillId="0" borderId="1" xfId="3" applyNumberFormat="1">
      <alignment vertical="center"/>
    </xf>
    <xf numFmtId="164" fontId="0" fillId="0" borderId="1" xfId="3" applyNumberFormat="1" applyFont="1">
      <alignment vertical="center"/>
    </xf>
    <xf numFmtId="1" fontId="3" fillId="0" borderId="5" xfId="3" applyNumberFormat="1" applyBorder="1">
      <alignment vertical="center"/>
    </xf>
    <xf numFmtId="0" fontId="3" fillId="0" borderId="14" xfId="3" applyBorder="1">
      <alignment vertical="center"/>
    </xf>
    <xf numFmtId="0" fontId="2" fillId="2" borderId="0" xfId="2" applyBorder="1">
      <alignment vertical="center"/>
    </xf>
    <xf numFmtId="0" fontId="2" fillId="0" borderId="0" xfId="0" applyFont="1"/>
    <xf numFmtId="0" fontId="4" fillId="0" borderId="0" xfId="0" applyFont="1"/>
    <xf numFmtId="164" fontId="2" fillId="2" borderId="0" xfId="2" applyNumberFormat="1" applyBorder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Continuous"/>
    </xf>
    <xf numFmtId="14" fontId="0" fillId="0" borderId="0" xfId="0" applyNumberFormat="1" applyAlignment="1">
      <alignment horizontal="centerContinuous"/>
    </xf>
    <xf numFmtId="14" fontId="2" fillId="2" borderId="1" xfId="2" applyNumberFormat="1">
      <alignment vertical="center"/>
    </xf>
    <xf numFmtId="164" fontId="3" fillId="0" borderId="3" xfId="3" applyNumberFormat="1" applyBorder="1">
      <alignment vertical="center"/>
    </xf>
    <xf numFmtId="164" fontId="3" fillId="0" borderId="8" xfId="3" applyNumberFormat="1" applyBorder="1">
      <alignment vertical="center"/>
    </xf>
    <xf numFmtId="0" fontId="0" fillId="0" borderId="0" xfId="0" applyAlignment="1">
      <alignment horizontal="center"/>
    </xf>
    <xf numFmtId="0" fontId="3" fillId="0" borderId="0" xfId="3" applyBorder="1">
      <alignment vertical="center"/>
    </xf>
    <xf numFmtId="14" fontId="3" fillId="0" borderId="0" xfId="3" applyNumberFormat="1" applyBorder="1">
      <alignment vertical="center"/>
    </xf>
    <xf numFmtId="165" fontId="1" fillId="0" borderId="0" xfId="1" applyNumberFormat="1" applyBorder="1" applyAlignment="1">
      <alignment vertical="center"/>
    </xf>
    <xf numFmtId="0" fontId="3" fillId="0" borderId="1" xfId="3" applyNumberFormat="1">
      <alignment vertical="center"/>
    </xf>
    <xf numFmtId="3" fontId="3" fillId="0" borderId="1" xfId="3" applyNumberFormat="1">
      <alignment vertical="center"/>
    </xf>
    <xf numFmtId="0" fontId="3" fillId="0" borderId="5" xfId="3" applyNumberFormat="1" applyBorder="1">
      <alignment vertical="center"/>
    </xf>
    <xf numFmtId="3" fontId="3" fillId="0" borderId="5" xfId="3" applyNumberFormat="1" applyBorder="1">
      <alignment vertical="center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5" fillId="2" borderId="1" xfId="2" applyFont="1">
      <alignment vertical="center"/>
    </xf>
    <xf numFmtId="14" fontId="5" fillId="2" borderId="1" xfId="2" applyNumberFormat="1" applyFont="1">
      <alignment vertical="center"/>
    </xf>
    <xf numFmtId="166" fontId="3" fillId="0" borderId="5" xfId="3" applyNumberFormat="1" applyBorder="1">
      <alignment vertical="center"/>
    </xf>
    <xf numFmtId="167" fontId="0" fillId="0" borderId="0" xfId="0" applyNumberFormat="1"/>
    <xf numFmtId="14" fontId="0" fillId="0" borderId="15" xfId="0" applyNumberFormat="1" applyBorder="1" applyAlignment="1">
      <alignment horizontal="center"/>
    </xf>
    <xf numFmtId="166" fontId="3" fillId="0" borderId="1" xfId="3" applyNumberFormat="1">
      <alignment vertical="center"/>
    </xf>
    <xf numFmtId="0" fontId="0" fillId="0" borderId="5" xfId="3" applyNumberFormat="1" applyFont="1" applyBorder="1">
      <alignment vertical="center"/>
    </xf>
    <xf numFmtId="0" fontId="0" fillId="0" borderId="1" xfId="3" applyNumberFormat="1" applyFont="1">
      <alignment vertical="center"/>
    </xf>
  </cellXfs>
  <cellStyles count="4">
    <cellStyle name="Comma" xfId="1" builtinId="3"/>
    <cellStyle name="Header Cell" xfId="2" xr:uid="{47B9D5D5-16D8-424C-BE4A-3532B9458684}"/>
    <cellStyle name="Normal" xfId="0" builtinId="0"/>
    <cellStyle name="Normal Cell" xfId="3" xr:uid="{B8E756D3-7A8A-D841-94C0-12E5A4233001}"/>
  </cellStyles>
  <dxfs count="39"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8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[$-409]m/d/yy\ 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8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[$-F800]dddd\,\ mmmm\ dd\,\ 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8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8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A/Downloads/Book-53%20Final%20Epub%20Folder/workbook.xlsx" TargetMode="External"/><Relationship Id="rId1" Type="http://schemas.openxmlformats.org/officeDocument/2006/relationships/externalLinkPath" Target="/Users/AVA/Downloads/Book-53%20Final%20Epub%20Folder/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pter 1"/>
      <sheetName val="Chapter 2"/>
      <sheetName val="Chapter 3"/>
      <sheetName val="Chapter 4"/>
      <sheetName val="Chapter 5"/>
      <sheetName val="Chapter 6"/>
      <sheetName val="Chapter 7"/>
      <sheetName val="Chapter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01563-286B-E043-BF0A-35AD9D0A7FF8}" name="Sales_Currency52" displayName="Sales_Currency52" ref="B17:D29" totalsRowShown="0" headerRowBorderDxfId="35" tableBorderDxfId="36" totalsRowBorderDxfId="34">
  <autoFilter ref="B17:D29" xr:uid="{87101563-286B-E043-BF0A-35AD9D0A7FF8}"/>
  <sortState xmlns:xlrd2="http://schemas.microsoft.com/office/spreadsheetml/2017/richdata2" ref="B18:D29">
    <sortCondition ref="C19:C30"/>
  </sortState>
  <tableColumns count="3">
    <tableColumn id="1" xr3:uid="{37339BEF-379F-0044-AF9C-E782B08FF52A}" name="Donors" dataDxfId="33" dataCellStyle="Normal Cell"/>
    <tableColumn id="2" xr3:uid="{109A28E7-0BA0-8D4C-BFDF-7842269C19DE}" name="Currency" dataDxfId="32" dataCellStyle="Normal Cell"/>
    <tableColumn id="3" xr3:uid="{B5D94426-6997-4740-A57E-5FCF73938968}" name="Amount" dataDxfId="31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89EB8-4F95-AA49-BF41-C0495B7A7E5C}" name="tblContribution" displayName="tblContribution" ref="B50:E62" totalsRowShown="0" headerRowBorderDxfId="29" tableBorderDxfId="30" totalsRowBorderDxfId="28">
  <sortState xmlns:xlrd2="http://schemas.microsoft.com/office/spreadsheetml/2017/richdata2" ref="B51:E62">
    <sortCondition ref="D19:D30"/>
  </sortState>
  <tableColumns count="4">
    <tableColumn id="1" xr3:uid="{7AAFC0DD-5347-C041-9571-360C4F41650B}" name="Staff" dataDxfId="27" dataCellStyle="Normal Cell"/>
    <tableColumn id="4" xr3:uid="{CEA5FB03-A478-C145-B8A0-33B45642DB91}" name="Item" dataDxfId="26" dataCellStyle="Normal Cell"/>
    <tableColumn id="2" xr3:uid="{DEFF1337-05A6-8845-BD65-A4CF8A44F096}" name="Date" dataDxfId="25" dataCellStyle="Normal Cell"/>
    <tableColumn id="3" xr3:uid="{8B921ED0-2D57-3A48-94D2-2834231F72AB}" name="Amount" dataDxfId="24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3A4B99-A043-9C4E-9FFC-14DF8F0F5968}" name="tblSportSale" displayName="tblSportSale" ref="B112:D126" totalsRowShown="0" headerRowBorderDxfId="22" tableBorderDxfId="23" totalsRowBorderDxfId="21">
  <sortState xmlns:xlrd2="http://schemas.microsoft.com/office/spreadsheetml/2017/richdata2" ref="B113:D124">
    <sortCondition ref="C19:C30"/>
  </sortState>
  <tableColumns count="3">
    <tableColumn id="4" xr3:uid="{F499262A-A86A-9448-867E-F8F8A19FC497}" name="Item" dataDxfId="20" dataCellStyle="Normal Cell"/>
    <tableColumn id="2" xr3:uid="{B5FDC76A-5DF5-804A-A63E-73473BC3803A}" name="Date" dataDxfId="19" dataCellStyle="Normal Cell"/>
    <tableColumn id="3" xr3:uid="{A3D38959-E91A-0244-9B09-0C8B1CE2682D}" name="Amount" dataDxfId="18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F4879A-F2B7-D646-A734-67D2AB574309}" name="SportSales" displayName="SportSales" ref="B130:D144" totalsRowShown="0" headerRowBorderDxfId="16" tableBorderDxfId="17" totalsRowBorderDxfId="15">
  <sortState xmlns:xlrd2="http://schemas.microsoft.com/office/spreadsheetml/2017/richdata2" ref="B131:D142">
    <sortCondition ref="C19:C30"/>
  </sortState>
  <tableColumns count="3">
    <tableColumn id="4" xr3:uid="{D21F46DB-84C6-F04A-8049-BDBCFD017336}" name="Item" dataDxfId="14" dataCellStyle="Normal Cell"/>
    <tableColumn id="2" xr3:uid="{E6464BAF-0847-2445-90E5-3C8D81A9189D}" name="Date" dataDxfId="13" dataCellStyle="Normal Cell"/>
    <tableColumn id="3" xr3:uid="{ACB258B2-7D94-4C4A-A868-BE4AF168D50D}" name="Amount" dataDxfId="12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812701-EAB0-844F-8748-3F3F6DA441C0}" name="tblStudents" displayName="tblStudents" ref="B165:C180" totalsRowShown="0" headerRowDxfId="11" dataDxfId="10" headerRowBorderDxfId="9" headerRowCellStyle="Header Cell" dataCellStyle="Normal Cell">
  <autoFilter ref="B165:C180" xr:uid="{23812701-EAB0-844F-8748-3F3F6DA441C0}"/>
  <tableColumns count="2">
    <tableColumn id="1" xr3:uid="{7B4CF8ED-4C9B-814D-85D9-B2468271A3B0}" name="Student" dataDxfId="8" dataCellStyle="Normal Cell"/>
    <tableColumn id="3" xr3:uid="{F4EE7252-19FC-4848-8572-6323B6FB7710}" name="Arrival " dataDxfId="7" dataCellStyle="Normal Cel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227171-77A2-3844-9FAD-05CD3963492D}" name="Sport_Sales" displayName="Sport_Sales" ref="B205:E216" totalsRowShown="0" headerRowBorderDxfId="5" tableBorderDxfId="6" totalsRowBorderDxfId="4">
  <sortState xmlns:xlrd2="http://schemas.microsoft.com/office/spreadsheetml/2017/richdata2" ref="B206:E216">
    <sortCondition ref="E206:E216"/>
  </sortState>
  <tableColumns count="4">
    <tableColumn id="4" xr3:uid="{08DB6B4C-0631-1745-9807-E28CB6952030}" name="Item" dataDxfId="3" dataCellStyle="Normal Cell"/>
    <tableColumn id="1" xr3:uid="{183BB287-46CA-B445-9501-0646268058C3}" name="Customer" dataDxfId="2" dataCellStyle="Normal Cell"/>
    <tableColumn id="2" xr3:uid="{03066C6B-408C-0241-9444-838BED6567EB}" name="Date" dataDxfId="1" dataCellStyle="Normal Cell"/>
    <tableColumn id="3" xr3:uid="{F4D695BA-D0B4-3E42-8D1B-6C1025A19AD1}" name="Am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F72C-6DA5-4144-8139-21E13BF16946}">
  <dimension ref="B2:L216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5" customWidth="1"/>
    <col min="2" max="2" width="16.5" customWidth="1"/>
    <col min="3" max="3" width="27.1640625" bestFit="1" customWidth="1"/>
    <col min="4" max="4" width="12" customWidth="1"/>
    <col min="5" max="5" width="10.1640625" customWidth="1"/>
    <col min="6" max="6" width="4.6640625" style="4" customWidth="1"/>
    <col min="7" max="7" width="24.6640625" style="19" bestFit="1" customWidth="1"/>
    <col min="8" max="8" width="12.5" customWidth="1"/>
    <col min="9" max="9" width="13.33203125" bestFit="1" customWidth="1"/>
    <col min="10" max="12" width="16.33203125" customWidth="1"/>
  </cols>
  <sheetData>
    <row r="2" spans="2:12" x14ac:dyDescent="0.2">
      <c r="B2" s="1" t="s">
        <v>0</v>
      </c>
      <c r="C2" s="2" t="s">
        <v>1</v>
      </c>
      <c r="D2" s="3" t="s">
        <v>2</v>
      </c>
      <c r="E2" s="1" t="s">
        <v>3</v>
      </c>
      <c r="G2" s="5" t="s">
        <v>4</v>
      </c>
      <c r="I2" s="6" t="s">
        <v>0</v>
      </c>
      <c r="J2" s="6" t="s">
        <v>1</v>
      </c>
      <c r="K2" s="6" t="s">
        <v>2</v>
      </c>
      <c r="L2" s="7" t="s">
        <v>3</v>
      </c>
    </row>
    <row r="3" spans="2:12" x14ac:dyDescent="0.2">
      <c r="B3" s="8" t="s">
        <v>5</v>
      </c>
      <c r="C3" s="9" t="s">
        <v>6</v>
      </c>
      <c r="D3" s="10">
        <v>40183</v>
      </c>
      <c r="E3" s="11">
        <v>45000</v>
      </c>
      <c r="G3" s="12" t="e" vm="1">
        <f t="array" aca="1" ref="G3:G9" ca="1">_xlfn._xlws.FILTER(Staff,COUNTIF(Staff,Staff)&gt;2)</f>
        <v>#NAME?</v>
      </c>
      <c r="I3" s="13" t="s">
        <v>7</v>
      </c>
      <c r="J3" s="14" t="s">
        <v>8</v>
      </c>
      <c r="K3" s="15" t="e" vm="1">
        <f t="array" aca="1" ref="K3:L4" ca="1">_xlfn._xlws.FILTER($D$3:$E$14,($B$3:$B$14=I3)*($C$3:$C$14=J3))</f>
        <v>#NAME?</v>
      </c>
      <c r="L3" s="16" t="e" vm="1">
        <f ca="1"/>
        <v>#NAME?</v>
      </c>
    </row>
    <row r="4" spans="2:12" x14ac:dyDescent="0.2">
      <c r="B4" s="8" t="s">
        <v>9</v>
      </c>
      <c r="C4" s="9" t="s">
        <v>10</v>
      </c>
      <c r="D4" s="10">
        <v>40186</v>
      </c>
      <c r="E4" s="11">
        <v>16000</v>
      </c>
      <c r="G4" s="12" t="e" vm="1">
        <f ca="1"/>
        <v>#NAME?</v>
      </c>
      <c r="K4" s="15" t="e" vm="1">
        <f ca="1"/>
        <v>#NAME?</v>
      </c>
      <c r="L4" s="16" t="e" vm="1">
        <f ca="1"/>
        <v>#NAME?</v>
      </c>
    </row>
    <row r="5" spans="2:12" x14ac:dyDescent="0.2">
      <c r="B5" s="8" t="s">
        <v>11</v>
      </c>
      <c r="C5" s="9" t="s">
        <v>12</v>
      </c>
      <c r="D5" s="10">
        <v>40188</v>
      </c>
      <c r="E5" s="11">
        <v>60000</v>
      </c>
      <c r="G5" s="12" t="e" vm="1">
        <f ca="1"/>
        <v>#NAME?</v>
      </c>
      <c r="K5" s="16"/>
      <c r="L5" s="16"/>
    </row>
    <row r="6" spans="2:12" x14ac:dyDescent="0.2">
      <c r="B6" s="8" t="s">
        <v>7</v>
      </c>
      <c r="C6" s="9" t="s">
        <v>8</v>
      </c>
      <c r="D6" s="10">
        <v>40189</v>
      </c>
      <c r="E6" s="11">
        <v>53800</v>
      </c>
      <c r="G6" s="12" t="e" vm="1">
        <f ca="1"/>
        <v>#NAME?</v>
      </c>
    </row>
    <row r="7" spans="2:12" x14ac:dyDescent="0.2">
      <c r="B7" s="8" t="s">
        <v>13</v>
      </c>
      <c r="C7" s="9" t="s">
        <v>14</v>
      </c>
      <c r="D7" s="10">
        <v>40190</v>
      </c>
      <c r="E7" s="11">
        <v>50000</v>
      </c>
      <c r="G7" s="12" t="e" vm="1">
        <f ca="1"/>
        <v>#NAME?</v>
      </c>
    </row>
    <row r="8" spans="2:12" x14ac:dyDescent="0.2">
      <c r="B8" s="8" t="s">
        <v>7</v>
      </c>
      <c r="C8" s="9" t="s">
        <v>15</v>
      </c>
      <c r="D8" s="10">
        <v>40192</v>
      </c>
      <c r="E8" s="11">
        <v>18100</v>
      </c>
      <c r="G8" s="12" t="e" vm="1">
        <f ca="1"/>
        <v>#NAME?</v>
      </c>
    </row>
    <row r="9" spans="2:12" x14ac:dyDescent="0.2">
      <c r="B9" s="8" t="s">
        <v>16</v>
      </c>
      <c r="C9" s="9" t="s">
        <v>17</v>
      </c>
      <c r="D9" s="10">
        <v>40193</v>
      </c>
      <c r="E9" s="11">
        <v>84523</v>
      </c>
      <c r="G9" s="12" t="e" vm="1">
        <f ca="1"/>
        <v>#NAME?</v>
      </c>
    </row>
    <row r="10" spans="2:12" x14ac:dyDescent="0.2">
      <c r="B10" s="8" t="s">
        <v>7</v>
      </c>
      <c r="C10" s="17" t="s">
        <v>18</v>
      </c>
      <c r="D10" s="18">
        <v>40195</v>
      </c>
      <c r="E10" s="11">
        <v>77100</v>
      </c>
      <c r="G10" s="12"/>
    </row>
    <row r="11" spans="2:12" x14ac:dyDescent="0.2">
      <c r="B11" s="8" t="s">
        <v>9</v>
      </c>
      <c r="C11" s="9" t="s">
        <v>6</v>
      </c>
      <c r="D11" s="10">
        <v>40196</v>
      </c>
      <c r="E11" s="11">
        <v>32100</v>
      </c>
      <c r="G11" s="12"/>
    </row>
    <row r="12" spans="2:12" x14ac:dyDescent="0.2">
      <c r="B12" s="8" t="s">
        <v>5</v>
      </c>
      <c r="C12" s="9" t="s">
        <v>10</v>
      </c>
      <c r="D12" s="10">
        <v>40198</v>
      </c>
      <c r="E12" s="11">
        <v>55200</v>
      </c>
      <c r="G12" s="12"/>
    </row>
    <row r="13" spans="2:12" x14ac:dyDescent="0.2">
      <c r="B13" s="8" t="s">
        <v>5</v>
      </c>
      <c r="C13" s="9" t="s">
        <v>12</v>
      </c>
      <c r="D13" s="10">
        <v>40199</v>
      </c>
      <c r="E13" s="11">
        <v>28600</v>
      </c>
      <c r="G13" s="12"/>
    </row>
    <row r="14" spans="2:12" x14ac:dyDescent="0.2">
      <c r="B14" s="8" t="s">
        <v>7</v>
      </c>
      <c r="C14" s="9" t="s">
        <v>8</v>
      </c>
      <c r="D14" s="10">
        <v>40202</v>
      </c>
      <c r="E14" s="11">
        <v>49756</v>
      </c>
      <c r="G14" s="12"/>
    </row>
    <row r="16" spans="2:12" x14ac:dyDescent="0.2">
      <c r="G16" s="19" t="s">
        <v>19</v>
      </c>
      <c r="H16" t="s">
        <v>20</v>
      </c>
    </row>
    <row r="17" spans="2:8" x14ac:dyDescent="0.2">
      <c r="B17" s="20" t="s">
        <v>21</v>
      </c>
      <c r="C17" s="21" t="s">
        <v>22</v>
      </c>
      <c r="D17" s="21" t="s">
        <v>3</v>
      </c>
      <c r="F17" s="22" t="s">
        <v>23</v>
      </c>
      <c r="G17" s="23" t="s">
        <v>21</v>
      </c>
      <c r="H17" s="24" t="s">
        <v>21</v>
      </c>
    </row>
    <row r="18" spans="2:8" x14ac:dyDescent="0.2">
      <c r="B18" s="25" t="s">
        <v>24</v>
      </c>
      <c r="C18" s="10" t="s">
        <v>25</v>
      </c>
      <c r="D18" s="26">
        <v>45000</v>
      </c>
      <c r="F18" s="27" t="s">
        <v>26</v>
      </c>
      <c r="G18" s="19" t="e" vm="1">
        <f t="array" aca="1" ref="G18:G20" ca="1">_xlfn._xlws.FILTER(Donors,COUNTIF(List,Currency))</f>
        <v>#NAME?</v>
      </c>
      <c r="H18" t="e" vm="1">
        <f t="array" aca="1" ref="H18:H20" ca="1">_xlfn._xlws.FILTER(Donors,
(Currency=F18)+(Currency=F19)+(Currency=F20))</f>
        <v>#NAME?</v>
      </c>
    </row>
    <row r="19" spans="2:8" x14ac:dyDescent="0.2">
      <c r="B19" s="25" t="s">
        <v>27</v>
      </c>
      <c r="C19" s="10" t="s">
        <v>28</v>
      </c>
      <c r="D19" s="26">
        <v>16000</v>
      </c>
      <c r="F19" s="27" t="s">
        <v>29</v>
      </c>
      <c r="G19" s="19" t="e" vm="1">
        <f ca="1"/>
        <v>#NAME?</v>
      </c>
      <c r="H19" t="e" vm="1">
        <f ca="1"/>
        <v>#NAME?</v>
      </c>
    </row>
    <row r="20" spans="2:8" x14ac:dyDescent="0.2">
      <c r="B20" s="25" t="s">
        <v>30</v>
      </c>
      <c r="C20" s="10" t="s">
        <v>31</v>
      </c>
      <c r="D20" s="26">
        <v>60000</v>
      </c>
      <c r="F20" s="27" t="s">
        <v>32</v>
      </c>
      <c r="G20" s="19" t="e" vm="1">
        <f ca="1"/>
        <v>#NAME?</v>
      </c>
      <c r="H20" t="e" vm="1">
        <f ca="1"/>
        <v>#NAME?</v>
      </c>
    </row>
    <row r="21" spans="2:8" x14ac:dyDescent="0.2">
      <c r="B21" s="25" t="s">
        <v>33</v>
      </c>
      <c r="C21" s="10" t="s">
        <v>34</v>
      </c>
      <c r="D21" s="26">
        <v>53800</v>
      </c>
    </row>
    <row r="22" spans="2:8" x14ac:dyDescent="0.2">
      <c r="B22" s="25" t="s">
        <v>35</v>
      </c>
      <c r="C22" s="10" t="s">
        <v>28</v>
      </c>
      <c r="D22" s="26">
        <v>50000</v>
      </c>
    </row>
    <row r="23" spans="2:8" x14ac:dyDescent="0.2">
      <c r="B23" s="25" t="s">
        <v>36</v>
      </c>
      <c r="C23" s="10" t="s">
        <v>32</v>
      </c>
      <c r="D23" s="26">
        <v>18100</v>
      </c>
    </row>
    <row r="24" spans="2:8" x14ac:dyDescent="0.2">
      <c r="B24" s="25" t="s">
        <v>37</v>
      </c>
      <c r="C24" s="10" t="s">
        <v>28</v>
      </c>
      <c r="D24" s="26">
        <v>84523</v>
      </c>
    </row>
    <row r="25" spans="2:8" x14ac:dyDescent="0.2">
      <c r="B25" s="28" t="s">
        <v>38</v>
      </c>
      <c r="C25" s="18" t="s">
        <v>26</v>
      </c>
      <c r="D25" s="26">
        <v>77100</v>
      </c>
    </row>
    <row r="26" spans="2:8" x14ac:dyDescent="0.2">
      <c r="B26" s="25" t="s">
        <v>39</v>
      </c>
      <c r="C26" s="10" t="s">
        <v>40</v>
      </c>
      <c r="D26" s="26">
        <v>32100</v>
      </c>
    </row>
    <row r="27" spans="2:8" x14ac:dyDescent="0.2">
      <c r="B27" s="25" t="s">
        <v>41</v>
      </c>
      <c r="C27" s="10" t="s">
        <v>28</v>
      </c>
      <c r="D27" s="26">
        <v>55200</v>
      </c>
    </row>
    <row r="28" spans="2:8" x14ac:dyDescent="0.2">
      <c r="B28" s="25" t="s">
        <v>42</v>
      </c>
      <c r="C28" s="10" t="s">
        <v>34</v>
      </c>
      <c r="D28" s="26">
        <v>28600</v>
      </c>
    </row>
    <row r="29" spans="2:8" x14ac:dyDescent="0.2">
      <c r="B29" s="25" t="s">
        <v>43</v>
      </c>
      <c r="C29" s="18" t="s">
        <v>29</v>
      </c>
      <c r="D29" s="29">
        <v>49756</v>
      </c>
    </row>
    <row r="32" spans="2:8" ht="35.25" customHeight="1" x14ac:dyDescent="0.2">
      <c r="B32" s="1" t="s">
        <v>21</v>
      </c>
      <c r="C32" s="3" t="s">
        <v>22</v>
      </c>
      <c r="D32" s="1" t="s">
        <v>3</v>
      </c>
      <c r="F32" s="22" t="s">
        <v>44</v>
      </c>
      <c r="G32" s="23" t="s">
        <v>45</v>
      </c>
    </row>
    <row r="33" spans="2:7" x14ac:dyDescent="0.2">
      <c r="B33" s="8" t="s">
        <v>24</v>
      </c>
      <c r="C33" s="10" t="s">
        <v>25</v>
      </c>
      <c r="D33" s="11">
        <v>45000</v>
      </c>
      <c r="F33" s="27" t="e" vm="1">
        <f t="array" aca="1" ref="F33:F35" ca="1">_xlfn._xlws.FILTER(Donors,
Donations&gt;=LARGE(Donations,3))</f>
        <v>#NAME?</v>
      </c>
      <c r="G33" s="30" t="e" vm="1">
        <f t="array" aca="1" ref="G33:G35" ca="1">_xlfn._xlws.FILTER(Donors,
Donations&lt;=SMALL(Donations,3))</f>
        <v>#NAME?</v>
      </c>
    </row>
    <row r="34" spans="2:7" x14ac:dyDescent="0.2">
      <c r="B34" s="8" t="s">
        <v>27</v>
      </c>
      <c r="C34" s="10" t="s">
        <v>28</v>
      </c>
      <c r="D34" s="11">
        <v>16000</v>
      </c>
      <c r="F34" s="27" t="e" vm="1">
        <f ca="1"/>
        <v>#NAME?</v>
      </c>
      <c r="G34" s="30" t="e" vm="1">
        <f ca="1"/>
        <v>#NAME?</v>
      </c>
    </row>
    <row r="35" spans="2:7" x14ac:dyDescent="0.2">
      <c r="B35" s="8" t="s">
        <v>30</v>
      </c>
      <c r="C35" s="10" t="s">
        <v>31</v>
      </c>
      <c r="D35" s="11">
        <v>60000</v>
      </c>
      <c r="F35" s="27" t="e" vm="1">
        <f ca="1"/>
        <v>#NAME?</v>
      </c>
      <c r="G35" s="30" t="e" vm="1">
        <f ca="1"/>
        <v>#NAME?</v>
      </c>
    </row>
    <row r="36" spans="2:7" x14ac:dyDescent="0.2">
      <c r="B36" s="8" t="s">
        <v>33</v>
      </c>
      <c r="C36" s="10" t="s">
        <v>34</v>
      </c>
      <c r="D36" s="11">
        <v>53800</v>
      </c>
    </row>
    <row r="37" spans="2:7" x14ac:dyDescent="0.2">
      <c r="B37" s="8" t="s">
        <v>35</v>
      </c>
      <c r="C37" s="10" t="s">
        <v>28</v>
      </c>
      <c r="D37" s="11">
        <v>50000</v>
      </c>
    </row>
    <row r="38" spans="2:7" x14ac:dyDescent="0.2">
      <c r="B38" s="8" t="s">
        <v>36</v>
      </c>
      <c r="C38" s="10" t="s">
        <v>32</v>
      </c>
      <c r="D38" s="11">
        <v>18100</v>
      </c>
    </row>
    <row r="39" spans="2:7" x14ac:dyDescent="0.2">
      <c r="B39" s="8" t="s">
        <v>37</v>
      </c>
      <c r="C39" s="10" t="s">
        <v>28</v>
      </c>
      <c r="D39" s="11">
        <v>84523</v>
      </c>
    </row>
    <row r="40" spans="2:7" x14ac:dyDescent="0.2">
      <c r="B40" s="31" t="s">
        <v>38</v>
      </c>
      <c r="C40" s="18" t="s">
        <v>26</v>
      </c>
      <c r="D40" s="11">
        <v>77100</v>
      </c>
    </row>
    <row r="41" spans="2:7" x14ac:dyDescent="0.2">
      <c r="B41" s="8" t="s">
        <v>39</v>
      </c>
      <c r="C41" s="10" t="s">
        <v>40</v>
      </c>
      <c r="D41" s="11">
        <v>32100</v>
      </c>
    </row>
    <row r="42" spans="2:7" x14ac:dyDescent="0.2">
      <c r="B42" s="8" t="s">
        <v>41</v>
      </c>
      <c r="C42" s="10" t="s">
        <v>28</v>
      </c>
      <c r="D42" s="11">
        <v>55200</v>
      </c>
    </row>
    <row r="43" spans="2:7" x14ac:dyDescent="0.2">
      <c r="B43" s="8" t="s">
        <v>42</v>
      </c>
      <c r="C43" s="10" t="s">
        <v>34</v>
      </c>
      <c r="D43" s="11">
        <v>28600</v>
      </c>
    </row>
    <row r="44" spans="2:7" x14ac:dyDescent="0.2">
      <c r="B44" s="8" t="s">
        <v>43</v>
      </c>
      <c r="C44" s="10" t="s">
        <v>29</v>
      </c>
      <c r="D44" s="11">
        <v>49756</v>
      </c>
    </row>
    <row r="50" spans="2:10" x14ac:dyDescent="0.2">
      <c r="B50" s="20" t="s">
        <v>0</v>
      </c>
      <c r="C50" s="32" t="s">
        <v>1</v>
      </c>
      <c r="D50" s="21" t="s">
        <v>2</v>
      </c>
      <c r="E50" s="21" t="s">
        <v>3</v>
      </c>
      <c r="G50" s="33" t="s">
        <v>0</v>
      </c>
      <c r="H50" s="6" t="s">
        <v>1</v>
      </c>
      <c r="I50" s="6" t="s">
        <v>3</v>
      </c>
    </row>
    <row r="51" spans="2:10" x14ac:dyDescent="0.2">
      <c r="B51" s="25" t="s">
        <v>7</v>
      </c>
      <c r="C51" s="9" t="s">
        <v>6</v>
      </c>
      <c r="D51" s="10">
        <v>40183</v>
      </c>
      <c r="E51" s="26">
        <v>45000</v>
      </c>
      <c r="G51" s="34" t="s">
        <v>7</v>
      </c>
      <c r="H51" s="10" t="e" vm="1">
        <f t="array" aca="1" ref="H51:I53" ca="1">_xlfn._xlws.FILTER(_xlfn.CHOOSECOLS(tblContribution[],_xlfn.XMATCH(H50:I50,tblContribution[#Headers])),tblContribution[Staff]=G51)</f>
        <v>#NAME?</v>
      </c>
      <c r="I51" s="16" t="e" vm="1">
        <f ca="1"/>
        <v>#NAME?</v>
      </c>
    </row>
    <row r="52" spans="2:10" x14ac:dyDescent="0.2">
      <c r="B52" s="25" t="s">
        <v>9</v>
      </c>
      <c r="C52" s="9" t="s">
        <v>10</v>
      </c>
      <c r="D52" s="10">
        <v>40186</v>
      </c>
      <c r="E52" s="26">
        <v>16000</v>
      </c>
      <c r="H52" s="10" t="e" vm="1">
        <f ca="1"/>
        <v>#NAME?</v>
      </c>
      <c r="I52" s="16" t="e" vm="1">
        <f ca="1"/>
        <v>#NAME?</v>
      </c>
    </row>
    <row r="53" spans="2:10" x14ac:dyDescent="0.2">
      <c r="B53" s="25" t="s">
        <v>11</v>
      </c>
      <c r="C53" s="9" t="s">
        <v>12</v>
      </c>
      <c r="D53" s="10">
        <v>40188</v>
      </c>
      <c r="E53" s="26">
        <v>60000</v>
      </c>
      <c r="H53" s="10" t="e" vm="1">
        <f ca="1"/>
        <v>#NAME?</v>
      </c>
      <c r="I53" s="16" t="e" vm="1">
        <f ca="1"/>
        <v>#NAME?</v>
      </c>
    </row>
    <row r="54" spans="2:10" x14ac:dyDescent="0.2">
      <c r="B54" s="25" t="s">
        <v>13</v>
      </c>
      <c r="C54" s="9" t="s">
        <v>8</v>
      </c>
      <c r="D54" s="10">
        <v>40189</v>
      </c>
      <c r="E54" s="26">
        <v>53800</v>
      </c>
    </row>
    <row r="55" spans="2:10" x14ac:dyDescent="0.2">
      <c r="B55" s="25" t="s">
        <v>13</v>
      </c>
      <c r="C55" s="9" t="s">
        <v>14</v>
      </c>
      <c r="D55" s="10">
        <v>40190</v>
      </c>
      <c r="E55" s="26">
        <v>50000</v>
      </c>
      <c r="H55" t="e" vm="1">
        <f t="array" aca="1" ref="H55:I57" ca="1">_xlfn._xlws.FILTER(_xlfn._xlws.FILTER(tblContribution[],tblContribution[Staff]=G51),{0,1,0,1})</f>
        <v>#NAME?</v>
      </c>
      <c r="I55" t="e" vm="1">
        <f ca="1"/>
        <v>#NAME?</v>
      </c>
      <c r="J55" t="s">
        <v>46</v>
      </c>
    </row>
    <row r="56" spans="2:10" x14ac:dyDescent="0.2">
      <c r="B56" s="25" t="s">
        <v>7</v>
      </c>
      <c r="C56" s="9" t="s">
        <v>15</v>
      </c>
      <c r="D56" s="10">
        <v>40192</v>
      </c>
      <c r="E56" s="26">
        <v>18100</v>
      </c>
      <c r="H56" t="e" vm="1">
        <f ca="1"/>
        <v>#NAME?</v>
      </c>
      <c r="I56" t="e" vm="1">
        <f ca="1"/>
        <v>#NAME?</v>
      </c>
    </row>
    <row r="57" spans="2:10" x14ac:dyDescent="0.2">
      <c r="B57" s="25" t="s">
        <v>16</v>
      </c>
      <c r="C57" s="9" t="s">
        <v>17</v>
      </c>
      <c r="D57" s="10">
        <v>40193</v>
      </c>
      <c r="E57" s="26">
        <v>84523</v>
      </c>
      <c r="H57" t="e" vm="1">
        <f ca="1"/>
        <v>#NAME?</v>
      </c>
      <c r="I57" t="e" vm="1">
        <f ca="1"/>
        <v>#NAME?</v>
      </c>
    </row>
    <row r="58" spans="2:10" x14ac:dyDescent="0.2">
      <c r="B58" s="28" t="s">
        <v>47</v>
      </c>
      <c r="C58" s="17" t="s">
        <v>18</v>
      </c>
      <c r="D58" s="18">
        <v>40195</v>
      </c>
      <c r="E58" s="26">
        <v>77100</v>
      </c>
    </row>
    <row r="59" spans="2:10" x14ac:dyDescent="0.2">
      <c r="B59" s="25" t="s">
        <v>47</v>
      </c>
      <c r="C59" s="9" t="s">
        <v>6</v>
      </c>
      <c r="D59" s="10">
        <v>40196</v>
      </c>
      <c r="E59" s="26">
        <v>32100</v>
      </c>
      <c r="H59" t="e" vm="1">
        <f t="array" aca="1" ref="H59:I61" ca="1">_xlfn._xlws.FILTER(CHOOSE({1,2},tblContribution[Amount],tblContribution[Date]),tblContribution[Staff]=G51)</f>
        <v>#NAME?</v>
      </c>
      <c r="I59" s="19" t="e" vm="1">
        <f ca="1"/>
        <v>#NAME?</v>
      </c>
      <c r="J59" t="s">
        <v>48</v>
      </c>
    </row>
    <row r="60" spans="2:10" x14ac:dyDescent="0.2">
      <c r="B60" s="25" t="s">
        <v>5</v>
      </c>
      <c r="C60" s="9" t="s">
        <v>10</v>
      </c>
      <c r="D60" s="10">
        <v>40198</v>
      </c>
      <c r="E60" s="26">
        <v>55200</v>
      </c>
      <c r="H60" t="e" vm="1">
        <f ca="1"/>
        <v>#NAME?</v>
      </c>
      <c r="I60" s="19" t="e" vm="1">
        <f ca="1"/>
        <v>#NAME?</v>
      </c>
    </row>
    <row r="61" spans="2:10" x14ac:dyDescent="0.2">
      <c r="B61" s="25" t="s">
        <v>5</v>
      </c>
      <c r="C61" s="9" t="s">
        <v>12</v>
      </c>
      <c r="D61" s="10">
        <v>40199</v>
      </c>
      <c r="E61" s="26">
        <v>28600</v>
      </c>
      <c r="H61" t="e" vm="1">
        <f ca="1"/>
        <v>#NAME?</v>
      </c>
      <c r="I61" s="19" t="e" vm="1">
        <f ca="1"/>
        <v>#NAME?</v>
      </c>
    </row>
    <row r="62" spans="2:10" x14ac:dyDescent="0.2">
      <c r="B62" s="25" t="s">
        <v>7</v>
      </c>
      <c r="C62" s="9" t="s">
        <v>8</v>
      </c>
      <c r="D62" s="18">
        <v>40202</v>
      </c>
      <c r="E62" s="29">
        <v>49756</v>
      </c>
    </row>
    <row r="65" spans="3:9" x14ac:dyDescent="0.2">
      <c r="C65" s="1" t="s">
        <v>49</v>
      </c>
      <c r="D65" s="1" t="s">
        <v>50</v>
      </c>
      <c r="E65" s="1" t="s">
        <v>51</v>
      </c>
      <c r="F65" s="35" t="s">
        <v>52</v>
      </c>
      <c r="H65" s="36" t="s">
        <v>53</v>
      </c>
      <c r="I65" s="36" t="s">
        <v>54</v>
      </c>
    </row>
    <row r="66" spans="3:9" x14ac:dyDescent="0.2">
      <c r="C66" s="8" t="s">
        <v>24</v>
      </c>
      <c r="D66" s="8" t="s">
        <v>55</v>
      </c>
      <c r="E66" s="37">
        <v>91</v>
      </c>
      <c r="F66" s="38" t="s">
        <v>56</v>
      </c>
      <c r="H66" t="e" vm="1">
        <f t="array" aca="1" ref="H66:H69" ca="1">_xlfn._xlws.FILTER(C66:C78,(F66:F78="A")&gt;(D66:D78="English"))</f>
        <v>#NAME?</v>
      </c>
    </row>
    <row r="67" spans="3:9" x14ac:dyDescent="0.2">
      <c r="C67" s="8" t="s">
        <v>37</v>
      </c>
      <c r="D67" s="8" t="s">
        <v>57</v>
      </c>
      <c r="E67" s="37">
        <v>45</v>
      </c>
      <c r="F67" s="38" t="s">
        <v>58</v>
      </c>
      <c r="H67" t="e" vm="1">
        <f ca="1"/>
        <v>#NAME?</v>
      </c>
    </row>
    <row r="68" spans="3:9" x14ac:dyDescent="0.2">
      <c r="C68" s="8" t="s">
        <v>27</v>
      </c>
      <c r="D68" s="8" t="s">
        <v>59</v>
      </c>
      <c r="E68" s="37">
        <v>83</v>
      </c>
      <c r="F68" s="38" t="s">
        <v>56</v>
      </c>
      <c r="H68" t="e" vm="1">
        <f ca="1"/>
        <v>#NAME?</v>
      </c>
    </row>
    <row r="69" spans="3:9" x14ac:dyDescent="0.2">
      <c r="C69" s="8" t="s">
        <v>38</v>
      </c>
      <c r="D69" s="8" t="s">
        <v>60</v>
      </c>
      <c r="E69" s="37">
        <v>36</v>
      </c>
      <c r="F69" s="38" t="s">
        <v>58</v>
      </c>
      <c r="H69" t="e" vm="1">
        <f ca="1"/>
        <v>#NAME?</v>
      </c>
    </row>
    <row r="70" spans="3:9" x14ac:dyDescent="0.2">
      <c r="C70" s="8" t="s">
        <v>30</v>
      </c>
      <c r="D70" s="8" t="s">
        <v>61</v>
      </c>
      <c r="E70" s="37">
        <v>77</v>
      </c>
      <c r="F70" s="38" t="s">
        <v>62</v>
      </c>
    </row>
    <row r="71" spans="3:9" x14ac:dyDescent="0.2">
      <c r="C71" s="8" t="s">
        <v>39</v>
      </c>
      <c r="D71" s="8" t="s">
        <v>63</v>
      </c>
      <c r="E71" s="37">
        <v>95</v>
      </c>
      <c r="F71" s="38" t="s">
        <v>56</v>
      </c>
    </row>
    <row r="72" spans="3:9" x14ac:dyDescent="0.2">
      <c r="C72" s="8" t="s">
        <v>33</v>
      </c>
      <c r="D72" s="8" t="s">
        <v>64</v>
      </c>
      <c r="E72" s="37">
        <v>52</v>
      </c>
      <c r="F72" s="38" t="s">
        <v>65</v>
      </c>
    </row>
    <row r="73" spans="3:9" x14ac:dyDescent="0.2">
      <c r="C73" s="8" t="s">
        <v>41</v>
      </c>
      <c r="D73" s="31" t="s">
        <v>59</v>
      </c>
      <c r="E73" s="37">
        <v>86</v>
      </c>
      <c r="F73" s="38" t="s">
        <v>56</v>
      </c>
    </row>
    <row r="74" spans="3:9" x14ac:dyDescent="0.2">
      <c r="C74" s="8" t="s">
        <v>42</v>
      </c>
      <c r="D74" s="8" t="s">
        <v>63</v>
      </c>
      <c r="E74" s="39">
        <v>67</v>
      </c>
      <c r="F74" s="38" t="s">
        <v>66</v>
      </c>
    </row>
    <row r="75" spans="3:9" x14ac:dyDescent="0.2">
      <c r="C75" s="8" t="s">
        <v>67</v>
      </c>
      <c r="D75" s="40" t="s">
        <v>68</v>
      </c>
      <c r="E75" s="37">
        <v>88</v>
      </c>
      <c r="F75" s="38" t="s">
        <v>56</v>
      </c>
    </row>
    <row r="76" spans="3:9" x14ac:dyDescent="0.2">
      <c r="C76" s="8" t="s">
        <v>69</v>
      </c>
      <c r="D76" s="8" t="s">
        <v>55</v>
      </c>
      <c r="E76" s="37">
        <v>70</v>
      </c>
      <c r="F76" s="38" t="s">
        <v>66</v>
      </c>
    </row>
    <row r="77" spans="3:9" x14ac:dyDescent="0.2">
      <c r="C77" s="8" t="s">
        <v>70</v>
      </c>
      <c r="D77" s="8" t="s">
        <v>71</v>
      </c>
      <c r="E77" s="37">
        <v>71</v>
      </c>
      <c r="F77" s="38" t="s">
        <v>62</v>
      </c>
    </row>
    <row r="78" spans="3:9" x14ac:dyDescent="0.2">
      <c r="C78" s="8" t="s">
        <v>72</v>
      </c>
      <c r="D78" s="8" t="s">
        <v>63</v>
      </c>
      <c r="E78" s="37">
        <v>82</v>
      </c>
      <c r="F78" s="38" t="s">
        <v>56</v>
      </c>
    </row>
    <row r="81" spans="3:12" x14ac:dyDescent="0.2">
      <c r="C81" s="1" t="s">
        <v>49</v>
      </c>
      <c r="D81" s="1" t="s">
        <v>50</v>
      </c>
      <c r="E81" s="1" t="s">
        <v>51</v>
      </c>
      <c r="F81" s="35" t="s">
        <v>52</v>
      </c>
      <c r="H81" s="36" t="s">
        <v>53</v>
      </c>
      <c r="I81" s="36" t="s">
        <v>73</v>
      </c>
      <c r="J81" s="36" t="s">
        <v>74</v>
      </c>
      <c r="L81" s="41" t="s">
        <v>75</v>
      </c>
    </row>
    <row r="82" spans="3:12" x14ac:dyDescent="0.2">
      <c r="C82" s="8" t="s">
        <v>24</v>
      </c>
      <c r="D82" s="8" t="s">
        <v>55</v>
      </c>
      <c r="E82" s="37">
        <v>91</v>
      </c>
      <c r="F82" s="38" t="s">
        <v>56</v>
      </c>
      <c r="H82" t="b">
        <f t="array" ref="H82:H94">(F82:F94="A")</f>
        <v>1</v>
      </c>
      <c r="I82" t="b">
        <f t="array" ref="I82:I94">D82:D94="English"</f>
        <v>0</v>
      </c>
      <c r="J82" s="42">
        <f>H82-I82</f>
        <v>1</v>
      </c>
      <c r="L82" t="e" vm="1">
        <f t="array" aca="1" ref="L82:L86" ca="1">_xlfn._xlws.FILTER(C82:C94,(F82:F94="A")-(D82:D94="English"))</f>
        <v>#NAME?</v>
      </c>
    </row>
    <row r="83" spans="3:12" x14ac:dyDescent="0.2">
      <c r="C83" s="8" t="s">
        <v>37</v>
      </c>
      <c r="D83" s="8" t="s">
        <v>57</v>
      </c>
      <c r="E83" s="37">
        <v>45</v>
      </c>
      <c r="F83" s="38" t="s">
        <v>58</v>
      </c>
      <c r="H83" t="b">
        <v>0</v>
      </c>
      <c r="I83" t="b">
        <v>0</v>
      </c>
      <c r="J83" s="42">
        <f t="shared" ref="J83:J94" si="0">H83-I83</f>
        <v>0</v>
      </c>
      <c r="L83" t="e" vm="1">
        <f ca="1"/>
        <v>#NAME?</v>
      </c>
    </row>
    <row r="84" spans="3:12" x14ac:dyDescent="0.2">
      <c r="C84" s="8" t="s">
        <v>27</v>
      </c>
      <c r="D84" s="8" t="s">
        <v>59</v>
      </c>
      <c r="E84" s="37">
        <v>83</v>
      </c>
      <c r="F84" s="38" t="s">
        <v>56</v>
      </c>
      <c r="H84" t="b">
        <v>1</v>
      </c>
      <c r="I84" t="b">
        <v>0</v>
      </c>
      <c r="J84" s="42">
        <f t="shared" si="0"/>
        <v>1</v>
      </c>
      <c r="L84" t="e" vm="1">
        <f ca="1"/>
        <v>#NAME?</v>
      </c>
    </row>
    <row r="85" spans="3:12" x14ac:dyDescent="0.2">
      <c r="C85" s="8" t="s">
        <v>38</v>
      </c>
      <c r="D85" s="8" t="s">
        <v>60</v>
      </c>
      <c r="E85" s="37">
        <v>36</v>
      </c>
      <c r="F85" s="38" t="s">
        <v>58</v>
      </c>
      <c r="H85" t="b">
        <v>0</v>
      </c>
      <c r="I85" t="b">
        <v>0</v>
      </c>
      <c r="J85" s="42">
        <f t="shared" si="0"/>
        <v>0</v>
      </c>
      <c r="L85" t="e" vm="1">
        <f ca="1"/>
        <v>#NAME?</v>
      </c>
    </row>
    <row r="86" spans="3:12" x14ac:dyDescent="0.2">
      <c r="C86" s="8" t="s">
        <v>30</v>
      </c>
      <c r="D86" s="8" t="s">
        <v>61</v>
      </c>
      <c r="E86" s="37">
        <v>77</v>
      </c>
      <c r="F86" s="38" t="s">
        <v>62</v>
      </c>
      <c r="H86" t="b">
        <v>0</v>
      </c>
      <c r="I86" t="b">
        <v>0</v>
      </c>
      <c r="J86" s="42">
        <f t="shared" si="0"/>
        <v>0</v>
      </c>
      <c r="L86" t="e" vm="1">
        <f ca="1"/>
        <v>#NAME?</v>
      </c>
    </row>
    <row r="87" spans="3:12" x14ac:dyDescent="0.2">
      <c r="C87" s="8" t="s">
        <v>39</v>
      </c>
      <c r="D87" s="8" t="s">
        <v>63</v>
      </c>
      <c r="E87" s="37">
        <v>95</v>
      </c>
      <c r="F87" s="38" t="s">
        <v>56</v>
      </c>
      <c r="H87" t="b">
        <v>1</v>
      </c>
      <c r="I87" t="b">
        <v>1</v>
      </c>
      <c r="J87" s="42">
        <f t="shared" si="0"/>
        <v>0</v>
      </c>
    </row>
    <row r="88" spans="3:12" x14ac:dyDescent="0.2">
      <c r="C88" s="8" t="s">
        <v>33</v>
      </c>
      <c r="D88" s="8" t="s">
        <v>64</v>
      </c>
      <c r="E88" s="37">
        <v>52</v>
      </c>
      <c r="F88" s="38" t="s">
        <v>65</v>
      </c>
      <c r="H88" t="b">
        <v>0</v>
      </c>
      <c r="I88" t="b">
        <v>0</v>
      </c>
      <c r="J88" s="42">
        <f t="shared" si="0"/>
        <v>0</v>
      </c>
    </row>
    <row r="89" spans="3:12" x14ac:dyDescent="0.2">
      <c r="C89" s="8" t="s">
        <v>41</v>
      </c>
      <c r="D89" s="31" t="s">
        <v>59</v>
      </c>
      <c r="E89" s="37">
        <v>86</v>
      </c>
      <c r="F89" s="38" t="s">
        <v>56</v>
      </c>
      <c r="H89" t="b">
        <v>1</v>
      </c>
      <c r="I89" t="b">
        <v>0</v>
      </c>
      <c r="J89" s="42">
        <f t="shared" si="0"/>
        <v>1</v>
      </c>
    </row>
    <row r="90" spans="3:12" x14ac:dyDescent="0.2">
      <c r="C90" s="8" t="s">
        <v>42</v>
      </c>
      <c r="D90" s="8" t="s">
        <v>63</v>
      </c>
      <c r="E90" s="39">
        <v>67</v>
      </c>
      <c r="F90" s="38" t="s">
        <v>66</v>
      </c>
      <c r="H90" t="b">
        <v>0</v>
      </c>
      <c r="I90" t="b">
        <v>1</v>
      </c>
      <c r="J90" s="43">
        <f t="shared" si="0"/>
        <v>-1</v>
      </c>
    </row>
    <row r="91" spans="3:12" x14ac:dyDescent="0.2">
      <c r="C91" s="8" t="s">
        <v>67</v>
      </c>
      <c r="D91" s="40" t="s">
        <v>68</v>
      </c>
      <c r="E91" s="37">
        <v>88</v>
      </c>
      <c r="F91" s="38" t="s">
        <v>56</v>
      </c>
      <c r="H91" t="b">
        <v>1</v>
      </c>
      <c r="I91" t="b">
        <v>0</v>
      </c>
      <c r="J91" s="42">
        <f t="shared" si="0"/>
        <v>1</v>
      </c>
    </row>
    <row r="92" spans="3:12" x14ac:dyDescent="0.2">
      <c r="C92" s="8" t="s">
        <v>69</v>
      </c>
      <c r="D92" s="8" t="s">
        <v>55</v>
      </c>
      <c r="E92" s="37">
        <v>70</v>
      </c>
      <c r="F92" s="38" t="s">
        <v>66</v>
      </c>
      <c r="H92" t="b">
        <v>0</v>
      </c>
      <c r="I92" t="b">
        <v>0</v>
      </c>
      <c r="J92" s="42">
        <f t="shared" si="0"/>
        <v>0</v>
      </c>
    </row>
    <row r="93" spans="3:12" x14ac:dyDescent="0.2">
      <c r="C93" s="8" t="s">
        <v>70</v>
      </c>
      <c r="D93" s="8" t="s">
        <v>71</v>
      </c>
      <c r="E93" s="37">
        <v>71</v>
      </c>
      <c r="F93" s="38" t="s">
        <v>62</v>
      </c>
      <c r="H93" t="b">
        <v>0</v>
      </c>
      <c r="I93" t="b">
        <v>0</v>
      </c>
      <c r="J93" s="42">
        <f t="shared" si="0"/>
        <v>0</v>
      </c>
    </row>
    <row r="94" spans="3:12" x14ac:dyDescent="0.2">
      <c r="C94" s="8" t="s">
        <v>72</v>
      </c>
      <c r="D94" s="8" t="s">
        <v>63</v>
      </c>
      <c r="E94" s="37">
        <v>82</v>
      </c>
      <c r="F94" s="38" t="s">
        <v>56</v>
      </c>
      <c r="H94" t="b">
        <v>1</v>
      </c>
      <c r="I94" t="b">
        <v>1</v>
      </c>
      <c r="J94" s="42">
        <f t="shared" si="0"/>
        <v>0</v>
      </c>
    </row>
    <row r="98" spans="2:10" x14ac:dyDescent="0.2">
      <c r="B98" s="1" t="s">
        <v>76</v>
      </c>
      <c r="C98" s="3" t="s">
        <v>77</v>
      </c>
      <c r="D98" s="1" t="s">
        <v>3</v>
      </c>
      <c r="F98" s="44" t="s">
        <v>78</v>
      </c>
      <c r="J98" t="str">
        <f>_xlfn.UNICHAR(8203)</f>
        <v>​</v>
      </c>
    </row>
    <row r="99" spans="2:10" x14ac:dyDescent="0.2">
      <c r="B99" s="8" t="s">
        <v>27</v>
      </c>
      <c r="C99" s="10" t="s">
        <v>79</v>
      </c>
      <c r="D99" s="11">
        <v>16000</v>
      </c>
      <c r="F99" s="45" t="e" vm="1">
        <f t="array" ref="F99:F103" ca="1">_xlfn._xlws.FILTER(Producers,ISNUMBER(SEARCH("Milk",Product)))</f>
        <v>#NAME?</v>
      </c>
      <c r="J99" t="str">
        <f>CHAR(160)</f>
        <v>†</v>
      </c>
    </row>
    <row r="100" spans="2:10" x14ac:dyDescent="0.2">
      <c r="B100" s="8" t="s">
        <v>36</v>
      </c>
      <c r="C100" s="10" t="s">
        <v>80</v>
      </c>
      <c r="D100" s="11">
        <v>18100</v>
      </c>
      <c r="F100" s="45" t="e" vm="1">
        <f ca="1"/>
        <v>#NAME?</v>
      </c>
    </row>
    <row r="101" spans="2:10" x14ac:dyDescent="0.2">
      <c r="B101" s="8" t="s">
        <v>42</v>
      </c>
      <c r="C101" s="10" t="s">
        <v>81</v>
      </c>
      <c r="D101" s="11">
        <v>28600</v>
      </c>
      <c r="F101" s="45" t="e" vm="1">
        <f ca="1"/>
        <v>#NAME?</v>
      </c>
    </row>
    <row r="102" spans="2:10" x14ac:dyDescent="0.2">
      <c r="B102" s="8" t="s">
        <v>39</v>
      </c>
      <c r="C102" s="10" t="s">
        <v>82</v>
      </c>
      <c r="D102" s="11">
        <v>32100</v>
      </c>
      <c r="F102" s="45" t="e" vm="1">
        <f ca="1"/>
        <v>#NAME?</v>
      </c>
    </row>
    <row r="103" spans="2:10" x14ac:dyDescent="0.2">
      <c r="B103" s="8" t="s">
        <v>24</v>
      </c>
      <c r="C103" s="10" t="s">
        <v>83</v>
      </c>
      <c r="D103" s="11">
        <v>45000</v>
      </c>
      <c r="F103" s="45" t="e" vm="1">
        <f ca="1"/>
        <v>#NAME?</v>
      </c>
    </row>
    <row r="104" spans="2:10" x14ac:dyDescent="0.2">
      <c r="B104" s="8" t="s">
        <v>43</v>
      </c>
      <c r="C104" s="10" t="s">
        <v>84</v>
      </c>
      <c r="D104" s="11">
        <v>49756</v>
      </c>
    </row>
    <row r="105" spans="2:10" x14ac:dyDescent="0.2">
      <c r="B105" s="8" t="s">
        <v>35</v>
      </c>
      <c r="C105" s="10" t="s">
        <v>85</v>
      </c>
      <c r="D105" s="11">
        <v>50000</v>
      </c>
    </row>
    <row r="106" spans="2:10" x14ac:dyDescent="0.2">
      <c r="B106" s="31" t="s">
        <v>33</v>
      </c>
      <c r="C106" s="18" t="s">
        <v>86</v>
      </c>
      <c r="D106" s="11">
        <v>53800</v>
      </c>
    </row>
    <row r="107" spans="2:10" x14ac:dyDescent="0.2">
      <c r="B107" s="8" t="s">
        <v>41</v>
      </c>
      <c r="C107" s="10" t="s">
        <v>87</v>
      </c>
      <c r="D107" s="11">
        <v>55200</v>
      </c>
    </row>
    <row r="108" spans="2:10" x14ac:dyDescent="0.2">
      <c r="B108" s="8" t="s">
        <v>30</v>
      </c>
      <c r="C108" s="10" t="s">
        <v>88</v>
      </c>
      <c r="D108" s="11">
        <v>60000</v>
      </c>
    </row>
    <row r="109" spans="2:10" x14ac:dyDescent="0.2">
      <c r="B109" s="8" t="s">
        <v>38</v>
      </c>
      <c r="C109" s="10" t="s">
        <v>89</v>
      </c>
      <c r="D109" s="11">
        <v>77100</v>
      </c>
    </row>
    <row r="110" spans="2:10" x14ac:dyDescent="0.2">
      <c r="B110" s="8" t="s">
        <v>37</v>
      </c>
      <c r="C110" s="10" t="s">
        <v>90</v>
      </c>
      <c r="D110" s="11">
        <v>84523</v>
      </c>
    </row>
    <row r="111" spans="2:10" x14ac:dyDescent="0.2">
      <c r="F111" s="46" t="s">
        <v>91</v>
      </c>
      <c r="G111" s="47"/>
    </row>
    <row r="112" spans="2:10" x14ac:dyDescent="0.2">
      <c r="B112" s="32" t="s">
        <v>1</v>
      </c>
      <c r="C112" s="21" t="s">
        <v>2</v>
      </c>
      <c r="D112" s="21" t="s">
        <v>3</v>
      </c>
      <c r="F112" s="35" t="s">
        <v>92</v>
      </c>
      <c r="G112" s="48" t="s">
        <v>93</v>
      </c>
    </row>
    <row r="113" spans="2:7" x14ac:dyDescent="0.2">
      <c r="B113" s="9" t="s">
        <v>94</v>
      </c>
      <c r="C113" s="49">
        <v>44990</v>
      </c>
      <c r="D113" s="26">
        <v>45000</v>
      </c>
      <c r="F113" s="4" t="e" vm="1">
        <f t="array" aca="1" ref="F113:F120" ca="1">_xlfn._xlws.FILTER(tblSportSale[Item],WEEKDAY(tblSportSale[Date],2)&lt;6)</f>
        <v>#NAME?</v>
      </c>
      <c r="G113" s="19" t="e" vm="1">
        <f t="array" aca="1" ref="G113:G118" ca="1">_xlfn._xlws.FILTER(tblSportSale[Item],WEEKDAY(tblSportSale[Date],2)&gt;=6)</f>
        <v>#NAME?</v>
      </c>
    </row>
    <row r="114" spans="2:7" x14ac:dyDescent="0.2">
      <c r="B114" s="9" t="s">
        <v>95</v>
      </c>
      <c r="C114" s="49">
        <v>44934</v>
      </c>
      <c r="D114" s="26">
        <v>16000</v>
      </c>
      <c r="F114" s="4" t="e" vm="1">
        <f ca="1"/>
        <v>#NAME?</v>
      </c>
      <c r="G114" s="19" t="e" vm="1">
        <f ca="1"/>
        <v>#NAME?</v>
      </c>
    </row>
    <row r="115" spans="2:7" x14ac:dyDescent="0.2">
      <c r="B115" s="9" t="s">
        <v>96</v>
      </c>
      <c r="C115" s="49">
        <v>44967</v>
      </c>
      <c r="D115" s="26">
        <v>60000</v>
      </c>
      <c r="F115" s="4" t="e" vm="1">
        <f ca="1"/>
        <v>#NAME?</v>
      </c>
      <c r="G115" s="19" t="e" vm="1">
        <f ca="1"/>
        <v>#NAME?</v>
      </c>
    </row>
    <row r="116" spans="2:7" x14ac:dyDescent="0.2">
      <c r="B116" s="9" t="s">
        <v>95</v>
      </c>
      <c r="C116" s="49">
        <v>44937</v>
      </c>
      <c r="D116" s="26">
        <v>53800</v>
      </c>
      <c r="F116" s="4" t="e" vm="1">
        <f ca="1"/>
        <v>#NAME?</v>
      </c>
      <c r="G116" s="19" t="e" vm="1">
        <f ca="1"/>
        <v>#NAME?</v>
      </c>
    </row>
    <row r="117" spans="2:7" x14ac:dyDescent="0.2">
      <c r="B117" s="9" t="s">
        <v>97</v>
      </c>
      <c r="C117" s="49">
        <v>44969</v>
      </c>
      <c r="D117" s="26">
        <v>50000</v>
      </c>
      <c r="F117" s="4" t="e" vm="1">
        <f ca="1"/>
        <v>#NAME?</v>
      </c>
      <c r="G117" s="19" t="e" vm="1">
        <f ca="1"/>
        <v>#NAME?</v>
      </c>
    </row>
    <row r="118" spans="2:7" x14ac:dyDescent="0.2">
      <c r="B118" s="9" t="s">
        <v>98</v>
      </c>
      <c r="C118" s="49">
        <v>45030</v>
      </c>
      <c r="D118" s="26">
        <v>18100</v>
      </c>
      <c r="F118" s="4" t="e" vm="1">
        <f ca="1"/>
        <v>#NAME?</v>
      </c>
      <c r="G118" s="19" t="e" vm="1">
        <f ca="1"/>
        <v>#NAME?</v>
      </c>
    </row>
    <row r="119" spans="2:7" x14ac:dyDescent="0.2">
      <c r="B119" s="9" t="s">
        <v>99</v>
      </c>
      <c r="C119" s="49">
        <v>44941</v>
      </c>
      <c r="D119" s="26">
        <v>84523</v>
      </c>
      <c r="F119" s="4" t="e" vm="1">
        <f ca="1"/>
        <v>#NAME?</v>
      </c>
    </row>
    <row r="120" spans="2:7" x14ac:dyDescent="0.2">
      <c r="B120" s="17" t="s">
        <v>100</v>
      </c>
      <c r="C120" s="50">
        <v>44943</v>
      </c>
      <c r="D120" s="26">
        <v>77100</v>
      </c>
      <c r="F120" s="4" t="e" vm="1">
        <f ca="1"/>
        <v>#NAME?</v>
      </c>
    </row>
    <row r="121" spans="2:7" x14ac:dyDescent="0.2">
      <c r="B121" s="9" t="s">
        <v>101</v>
      </c>
      <c r="C121" s="49">
        <v>45064</v>
      </c>
      <c r="D121" s="26">
        <v>32100</v>
      </c>
    </row>
    <row r="122" spans="2:7" x14ac:dyDescent="0.2">
      <c r="B122" s="9" t="s">
        <v>102</v>
      </c>
      <c r="C122" s="49">
        <v>45066</v>
      </c>
      <c r="D122" s="26">
        <v>55200</v>
      </c>
    </row>
    <row r="123" spans="2:7" x14ac:dyDescent="0.2">
      <c r="B123" s="9" t="s">
        <v>103</v>
      </c>
      <c r="C123" s="49">
        <v>45098</v>
      </c>
      <c r="D123" s="26">
        <v>28600</v>
      </c>
    </row>
    <row r="124" spans="2:7" x14ac:dyDescent="0.2">
      <c r="B124" s="9" t="s">
        <v>104</v>
      </c>
      <c r="C124" s="49">
        <v>45064</v>
      </c>
      <c r="D124" s="29">
        <v>49756</v>
      </c>
    </row>
    <row r="125" spans="2:7" x14ac:dyDescent="0.2">
      <c r="B125" s="9" t="s">
        <v>105</v>
      </c>
      <c r="C125" s="49">
        <v>45066</v>
      </c>
      <c r="D125" s="26">
        <v>48006</v>
      </c>
    </row>
    <row r="126" spans="2:7" x14ac:dyDescent="0.2">
      <c r="B126" s="9" t="s">
        <v>106</v>
      </c>
      <c r="C126" s="49">
        <v>45098</v>
      </c>
      <c r="D126" s="26">
        <v>50642.8</v>
      </c>
    </row>
    <row r="129" spans="2:10" x14ac:dyDescent="0.2">
      <c r="I129" s="51" t="s">
        <v>91</v>
      </c>
    </row>
    <row r="130" spans="2:10" x14ac:dyDescent="0.2">
      <c r="B130" s="32" t="s">
        <v>1</v>
      </c>
      <c r="C130" s="21" t="s">
        <v>2</v>
      </c>
      <c r="D130" s="21" t="s">
        <v>3</v>
      </c>
      <c r="F130" s="35" t="s">
        <v>107</v>
      </c>
      <c r="H130" s="4"/>
      <c r="I130" s="35" t="s">
        <v>108</v>
      </c>
      <c r="J130" s="35" t="s">
        <v>109</v>
      </c>
    </row>
    <row r="131" spans="2:10" x14ac:dyDescent="0.2">
      <c r="B131" s="9" t="s">
        <v>102</v>
      </c>
      <c r="C131" s="10">
        <v>44990</v>
      </c>
      <c r="D131" s="26">
        <v>45000</v>
      </c>
      <c r="F131" t="e" vm="1">
        <f t="array" aca="1" ref="F131:F133" ca="1">_xlfn._xlws.FILTER(SportSales[Item],WEEKNUM(SportSales[Date]+0)=3)</f>
        <v>#NAME?</v>
      </c>
      <c r="H131" s="4"/>
      <c r="I131" s="10">
        <v>45030</v>
      </c>
      <c r="J131" t="e" vm="1">
        <f t="array" aca="1" ref="J131:J137" ca="1">_xlfn._xlws.FILTER(SportSales[Item],
WORKDAY(SportSales[Date]-1,1,Holidays)=SportSales[Date])</f>
        <v>#NAME?</v>
      </c>
    </row>
    <row r="132" spans="2:10" x14ac:dyDescent="0.2">
      <c r="B132" s="9" t="s">
        <v>95</v>
      </c>
      <c r="C132" s="10">
        <v>44569</v>
      </c>
      <c r="D132" s="26">
        <v>16000</v>
      </c>
      <c r="F132" t="e" vm="1">
        <f ca="1"/>
        <v>#NAME?</v>
      </c>
      <c r="H132" s="4"/>
      <c r="I132" s="10">
        <v>45064</v>
      </c>
      <c r="J132" t="e" vm="1">
        <f ca="1"/>
        <v>#NAME?</v>
      </c>
    </row>
    <row r="133" spans="2:10" x14ac:dyDescent="0.2">
      <c r="B133" s="9" t="s">
        <v>96</v>
      </c>
      <c r="C133" s="10">
        <v>44967</v>
      </c>
      <c r="D133" s="26">
        <v>60000</v>
      </c>
      <c r="F133" t="e" vm="1">
        <f ca="1"/>
        <v>#NAME?</v>
      </c>
      <c r="H133" s="4"/>
      <c r="I133" s="10">
        <v>44943</v>
      </c>
      <c r="J133" t="e" vm="1">
        <f ca="1"/>
        <v>#NAME?</v>
      </c>
    </row>
    <row r="134" spans="2:10" x14ac:dyDescent="0.2">
      <c r="B134" s="9" t="s">
        <v>95</v>
      </c>
      <c r="C134" s="10">
        <v>44937</v>
      </c>
      <c r="D134" s="26">
        <v>53800</v>
      </c>
      <c r="F134"/>
      <c r="H134" s="4"/>
      <c r="J134" t="e" vm="1">
        <f ca="1"/>
        <v>#NAME?</v>
      </c>
    </row>
    <row r="135" spans="2:10" x14ac:dyDescent="0.2">
      <c r="B135" s="17" t="s">
        <v>100</v>
      </c>
      <c r="C135" s="10">
        <v>44969</v>
      </c>
      <c r="D135" s="26">
        <v>50000</v>
      </c>
      <c r="F135" s="35" t="s">
        <v>110</v>
      </c>
      <c r="H135" s="4"/>
      <c r="J135" t="e" vm="1">
        <f ca="1"/>
        <v>#NAME?</v>
      </c>
    </row>
    <row r="136" spans="2:10" x14ac:dyDescent="0.2">
      <c r="B136" s="9" t="s">
        <v>98</v>
      </c>
      <c r="C136" s="10">
        <v>44665</v>
      </c>
      <c r="D136" s="26">
        <v>18100</v>
      </c>
      <c r="F136" t="e" vm="1">
        <f t="array" aca="1" ref="F136:F137" ca="1">_xlfn._xlws.FILTER(SportSales[Item],MONTH(SportSales[Date])=6)</f>
        <v>#NAME?</v>
      </c>
      <c r="H136" s="4"/>
      <c r="J136" t="e" vm="1">
        <f ca="1"/>
        <v>#NAME?</v>
      </c>
    </row>
    <row r="137" spans="2:10" x14ac:dyDescent="0.2">
      <c r="B137" s="9" t="s">
        <v>99</v>
      </c>
      <c r="C137" s="10">
        <v>44941</v>
      </c>
      <c r="D137" s="26">
        <v>84523</v>
      </c>
      <c r="F137" t="e" vm="1">
        <f ca="1"/>
        <v>#NAME?</v>
      </c>
      <c r="H137" s="4"/>
      <c r="J137" t="e" vm="1">
        <f ca="1"/>
        <v>#NAME?</v>
      </c>
    </row>
    <row r="138" spans="2:10" x14ac:dyDescent="0.2">
      <c r="B138" s="17" t="s">
        <v>100</v>
      </c>
      <c r="C138" s="18">
        <v>44943</v>
      </c>
      <c r="D138" s="26">
        <v>77100</v>
      </c>
      <c r="F138"/>
      <c r="H138" s="4"/>
    </row>
    <row r="139" spans="2:10" x14ac:dyDescent="0.2">
      <c r="B139" s="9" t="s">
        <v>101</v>
      </c>
      <c r="C139" s="10">
        <v>45064</v>
      </c>
      <c r="D139" s="26">
        <v>32100</v>
      </c>
      <c r="F139" s="35" t="s">
        <v>111</v>
      </c>
      <c r="H139" s="4"/>
    </row>
    <row r="140" spans="2:10" x14ac:dyDescent="0.2">
      <c r="B140" s="9" t="s">
        <v>102</v>
      </c>
      <c r="C140" s="10">
        <v>45066</v>
      </c>
      <c r="D140" s="26">
        <v>55200</v>
      </c>
      <c r="F140" t="e" vm="1">
        <f t="array" aca="1" ref="F140:F142" ca="1">_xlfn._xlws.FILTER(SportSales[Item],YEAR(SportSales[Date])=2022)</f>
        <v>#NAME?</v>
      </c>
      <c r="H140" s="4"/>
    </row>
    <row r="141" spans="2:10" x14ac:dyDescent="0.2">
      <c r="B141" s="9" t="s">
        <v>103</v>
      </c>
      <c r="C141" s="10">
        <v>45098</v>
      </c>
      <c r="D141" s="26">
        <v>28600</v>
      </c>
      <c r="F141" t="e" vm="1">
        <f ca="1"/>
        <v>#NAME?</v>
      </c>
      <c r="H141" s="4"/>
    </row>
    <row r="142" spans="2:10" x14ac:dyDescent="0.2">
      <c r="B142" s="9" t="s">
        <v>104</v>
      </c>
      <c r="C142" s="10">
        <v>44699</v>
      </c>
      <c r="D142" s="29">
        <v>49756</v>
      </c>
      <c r="F142" t="e" vm="1">
        <f ca="1"/>
        <v>#NAME?</v>
      </c>
      <c r="H142" s="4"/>
    </row>
    <row r="143" spans="2:10" x14ac:dyDescent="0.2">
      <c r="B143" s="9" t="s">
        <v>105</v>
      </c>
      <c r="C143" s="10">
        <v>44945</v>
      </c>
      <c r="D143" s="26">
        <v>48006</v>
      </c>
      <c r="F143"/>
    </row>
    <row r="144" spans="2:10" x14ac:dyDescent="0.2">
      <c r="B144" s="9" t="s">
        <v>106</v>
      </c>
      <c r="C144" s="10">
        <v>45098</v>
      </c>
      <c r="D144" s="26">
        <v>50642.8</v>
      </c>
      <c r="F144"/>
    </row>
    <row r="145" spans="2:5" x14ac:dyDescent="0.2">
      <c r="B145" s="52"/>
      <c r="C145" s="53"/>
      <c r="D145" s="54"/>
    </row>
    <row r="146" spans="2:5" x14ac:dyDescent="0.2">
      <c r="B146" s="52"/>
      <c r="C146" s="53"/>
      <c r="D146" s="54"/>
    </row>
    <row r="148" spans="2:5" x14ac:dyDescent="0.2">
      <c r="B148" s="1" t="s">
        <v>112</v>
      </c>
      <c r="C148" s="1" t="s">
        <v>3</v>
      </c>
      <c r="E148" s="1" t="s">
        <v>113</v>
      </c>
    </row>
    <row r="149" spans="2:5" x14ac:dyDescent="0.2">
      <c r="B149" s="55">
        <v>217045</v>
      </c>
      <c r="C149" s="56">
        <v>70000</v>
      </c>
      <c r="E149" s="51" t="e" vm="1">
        <f t="array" aca="1" ref="E149:E152" ca="1">_xlfn._xlws.FILTER(B149:B160,ISEVEN(0+B149:B160))</f>
        <v>#NAME?</v>
      </c>
    </row>
    <row r="150" spans="2:5" x14ac:dyDescent="0.2">
      <c r="B150" s="55">
        <v>217039</v>
      </c>
      <c r="C150" s="56">
        <v>45000</v>
      </c>
      <c r="E150" s="51" t="e" vm="1">
        <f ca="1"/>
        <v>#NAME?</v>
      </c>
    </row>
    <row r="151" spans="2:5" x14ac:dyDescent="0.2">
      <c r="B151" s="55">
        <v>216397</v>
      </c>
      <c r="C151" s="56">
        <v>83800</v>
      </c>
      <c r="E151" s="51" t="e" vm="1">
        <f ca="1"/>
        <v>#NAME?</v>
      </c>
    </row>
    <row r="152" spans="2:5" x14ac:dyDescent="0.2">
      <c r="B152" s="55">
        <v>216513</v>
      </c>
      <c r="C152" s="56">
        <v>16000</v>
      </c>
      <c r="E152" s="51" t="e" vm="1">
        <f ca="1"/>
        <v>#NAME?</v>
      </c>
    </row>
    <row r="153" spans="2:5" x14ac:dyDescent="0.2">
      <c r="B153" s="55">
        <v>216487</v>
      </c>
      <c r="C153" s="56">
        <v>77100</v>
      </c>
    </row>
    <row r="154" spans="2:5" x14ac:dyDescent="0.2">
      <c r="B154" s="55">
        <v>216622</v>
      </c>
      <c r="C154" s="56">
        <v>95200</v>
      </c>
    </row>
    <row r="155" spans="2:5" x14ac:dyDescent="0.2">
      <c r="B155" s="55">
        <v>217176</v>
      </c>
      <c r="C155" s="56">
        <v>32100</v>
      </c>
    </row>
    <row r="156" spans="2:5" x14ac:dyDescent="0.2">
      <c r="B156" s="57">
        <v>216749</v>
      </c>
      <c r="C156" s="58">
        <v>40600</v>
      </c>
    </row>
    <row r="157" spans="2:5" x14ac:dyDescent="0.2">
      <c r="B157" s="55">
        <v>216705</v>
      </c>
      <c r="C157" s="56">
        <v>18100</v>
      </c>
    </row>
    <row r="158" spans="2:5" x14ac:dyDescent="0.2">
      <c r="B158" s="55">
        <v>213767</v>
      </c>
      <c r="C158" s="56">
        <v>32683.333333333299</v>
      </c>
    </row>
    <row r="159" spans="2:5" x14ac:dyDescent="0.2">
      <c r="B159" s="55">
        <v>215250</v>
      </c>
      <c r="C159" s="56">
        <v>28600</v>
      </c>
    </row>
    <row r="160" spans="2:5" x14ac:dyDescent="0.2">
      <c r="B160" s="55">
        <v>217094</v>
      </c>
      <c r="C160" s="56">
        <v>24516.666666666599</v>
      </c>
    </row>
    <row r="164" spans="2:7" x14ac:dyDescent="0.2">
      <c r="E164" s="59" t="s">
        <v>114</v>
      </c>
      <c r="F164" s="60"/>
    </row>
    <row r="165" spans="2:7" ht="17" thickBot="1" x14ac:dyDescent="0.25">
      <c r="B165" s="61" t="s">
        <v>49</v>
      </c>
      <c r="C165" s="61" t="s">
        <v>115</v>
      </c>
      <c r="E165" s="61" t="s">
        <v>49</v>
      </c>
      <c r="F165" s="61" t="s">
        <v>116</v>
      </c>
      <c r="G165" s="62" t="s">
        <v>117</v>
      </c>
    </row>
    <row r="166" spans="2:7" ht="17" thickBot="1" x14ac:dyDescent="0.25">
      <c r="B166" s="57" t="s">
        <v>118</v>
      </c>
      <c r="C166" s="63">
        <v>43556.631505405094</v>
      </c>
      <c r="E166" t="e" vm="1">
        <f t="array" aca="1" ref="E166:F171" ca="1">_xlfn._xlws.FILTER(tblStudents[],MOD(tblStudents[[Arrival ]],1)&gt;G166)</f>
        <v>#NAME?</v>
      </c>
      <c r="F166" s="64" t="e" vm="1">
        <f ca="1"/>
        <v>#NAME?</v>
      </c>
      <c r="G166" s="65">
        <v>0.6875</v>
      </c>
    </row>
    <row r="167" spans="2:7" x14ac:dyDescent="0.2">
      <c r="B167" s="55" t="s">
        <v>119</v>
      </c>
      <c r="C167" s="66">
        <v>43556.638464432872</v>
      </c>
      <c r="E167" t="e" vm="1">
        <f ca="1"/>
        <v>#NAME?</v>
      </c>
      <c r="F167" s="64" t="e" vm="1">
        <f ca="1"/>
        <v>#NAME?</v>
      </c>
    </row>
    <row r="168" spans="2:7" x14ac:dyDescent="0.2">
      <c r="B168" s="55" t="s">
        <v>120</v>
      </c>
      <c r="C168" s="66">
        <v>43556.6875</v>
      </c>
      <c r="E168" t="e" vm="1">
        <f ca="1"/>
        <v>#NAME?</v>
      </c>
      <c r="F168" s="64" t="e" vm="1">
        <f ca="1"/>
        <v>#NAME?</v>
      </c>
    </row>
    <row r="169" spans="2:7" x14ac:dyDescent="0.2">
      <c r="B169" s="55" t="s">
        <v>121</v>
      </c>
      <c r="C169" s="66">
        <v>43556.682598344909</v>
      </c>
      <c r="E169" t="e" vm="1">
        <f ca="1"/>
        <v>#NAME?</v>
      </c>
      <c r="F169" s="64" t="e" vm="1">
        <f ca="1"/>
        <v>#NAME?</v>
      </c>
    </row>
    <row r="170" spans="2:7" x14ac:dyDescent="0.2">
      <c r="B170" s="55" t="s">
        <v>122</v>
      </c>
      <c r="C170" s="66">
        <v>43556.773078703707</v>
      </c>
      <c r="E170" t="e" vm="1">
        <f ca="1"/>
        <v>#NAME?</v>
      </c>
      <c r="F170" s="64" t="e" vm="1">
        <f ca="1"/>
        <v>#NAME?</v>
      </c>
    </row>
    <row r="171" spans="2:7" x14ac:dyDescent="0.2">
      <c r="B171" s="57" t="s">
        <v>123</v>
      </c>
      <c r="C171" s="63">
        <v>43556.774652777778</v>
      </c>
      <c r="E171" t="e" vm="1">
        <f ca="1"/>
        <v>#NAME?</v>
      </c>
      <c r="F171" s="64" t="e" vm="1">
        <f ca="1"/>
        <v>#NAME?</v>
      </c>
    </row>
    <row r="172" spans="2:7" x14ac:dyDescent="0.2">
      <c r="B172" s="55" t="s">
        <v>124</v>
      </c>
      <c r="C172" s="66">
        <v>43556.684889039352</v>
      </c>
      <c r="F172" s="64"/>
    </row>
    <row r="173" spans="2:7" x14ac:dyDescent="0.2">
      <c r="B173" s="55" t="s">
        <v>125</v>
      </c>
      <c r="C173" s="66">
        <v>43556.684895254628</v>
      </c>
      <c r="F173" s="64"/>
    </row>
    <row r="174" spans="2:7" x14ac:dyDescent="0.2">
      <c r="B174" s="55" t="s">
        <v>126</v>
      </c>
      <c r="C174" s="66">
        <v>43556.65483796296</v>
      </c>
      <c r="F174" s="64"/>
    </row>
    <row r="175" spans="2:7" x14ac:dyDescent="0.2">
      <c r="B175" s="55" t="s">
        <v>127</v>
      </c>
      <c r="C175" s="66">
        <v>43556.696509490743</v>
      </c>
      <c r="F175" s="64"/>
    </row>
    <row r="176" spans="2:7" x14ac:dyDescent="0.2">
      <c r="B176" s="57" t="s">
        <v>128</v>
      </c>
      <c r="C176" s="63">
        <v>43556.696513391202</v>
      </c>
      <c r="F176" s="64"/>
    </row>
    <row r="177" spans="2:6" x14ac:dyDescent="0.2">
      <c r="B177" s="55" t="s">
        <v>129</v>
      </c>
      <c r="C177" s="66">
        <v>43556.69651898148</v>
      </c>
      <c r="F177" s="64"/>
    </row>
    <row r="178" spans="2:6" x14ac:dyDescent="0.2">
      <c r="B178" s="55" t="s">
        <v>130</v>
      </c>
      <c r="C178" s="66">
        <v>43556.709766782405</v>
      </c>
      <c r="F178" s="64"/>
    </row>
    <row r="179" spans="2:6" x14ac:dyDescent="0.2">
      <c r="B179" s="55" t="s">
        <v>131</v>
      </c>
      <c r="C179" s="66">
        <v>43556.572488425925</v>
      </c>
      <c r="F179" s="64"/>
    </row>
    <row r="180" spans="2:6" x14ac:dyDescent="0.2">
      <c r="B180" s="55" t="s">
        <v>132</v>
      </c>
      <c r="C180" s="66">
        <v>43556.613368055558</v>
      </c>
      <c r="F180" s="64"/>
    </row>
    <row r="181" spans="2:6" x14ac:dyDescent="0.2">
      <c r="F181" s="64"/>
    </row>
    <row r="182" spans="2:6" x14ac:dyDescent="0.2">
      <c r="F182" s="64"/>
    </row>
    <row r="183" spans="2:6" x14ac:dyDescent="0.2">
      <c r="F183" s="64"/>
    </row>
    <row r="184" spans="2:6" x14ac:dyDescent="0.2">
      <c r="B184" s="61" t="s">
        <v>133</v>
      </c>
      <c r="D184" s="61" t="s">
        <v>134</v>
      </c>
      <c r="F184" s="61" t="s">
        <v>135</v>
      </c>
    </row>
    <row r="185" spans="2:6" x14ac:dyDescent="0.2">
      <c r="B185" s="67" t="s">
        <v>130</v>
      </c>
      <c r="D185" s="67" t="s">
        <v>136</v>
      </c>
      <c r="F185" t="e" vm="1">
        <f t="array" aca="1" ref="F185:F189" ca="1">_xlfn._xlws.FILTER(Current_Customers,
COUNTIF(LastYear_Customers,Current_Customers)=0)</f>
        <v>#NAME?</v>
      </c>
    </row>
    <row r="186" spans="2:6" x14ac:dyDescent="0.2">
      <c r="B186" s="68" t="s">
        <v>118</v>
      </c>
      <c r="D186" s="68" t="s">
        <v>130</v>
      </c>
      <c r="F186" t="e" vm="1">
        <f ca="1"/>
        <v>#NAME?</v>
      </c>
    </row>
    <row r="187" spans="2:6" x14ac:dyDescent="0.2">
      <c r="B187" s="68" t="s">
        <v>126</v>
      </c>
      <c r="D187" s="68" t="s">
        <v>118</v>
      </c>
      <c r="F187" t="e" vm="1">
        <f ca="1"/>
        <v>#NAME?</v>
      </c>
    </row>
    <row r="188" spans="2:6" x14ac:dyDescent="0.2">
      <c r="B188" s="68" t="s">
        <v>132</v>
      </c>
      <c r="D188" s="68" t="s">
        <v>132</v>
      </c>
      <c r="F188" t="e" vm="1">
        <f ca="1"/>
        <v>#NAME?</v>
      </c>
    </row>
    <row r="189" spans="2:6" x14ac:dyDescent="0.2">
      <c r="B189" s="68" t="s">
        <v>123</v>
      </c>
      <c r="D189" s="68" t="s">
        <v>137</v>
      </c>
      <c r="F189" t="e" vm="1">
        <f ca="1"/>
        <v>#NAME?</v>
      </c>
    </row>
    <row r="190" spans="2:6" x14ac:dyDescent="0.2">
      <c r="B190" s="67" t="s">
        <v>131</v>
      </c>
      <c r="D190" s="67" t="s">
        <v>138</v>
      </c>
      <c r="F190"/>
    </row>
    <row r="191" spans="2:6" x14ac:dyDescent="0.2">
      <c r="B191" s="68" t="s">
        <v>120</v>
      </c>
      <c r="D191" s="68" t="s">
        <v>131</v>
      </c>
      <c r="F191" s="61" t="s">
        <v>139</v>
      </c>
    </row>
    <row r="192" spans="2:6" x14ac:dyDescent="0.2">
      <c r="B192" s="68" t="s">
        <v>129</v>
      </c>
      <c r="D192" s="67" t="s">
        <v>120</v>
      </c>
      <c r="F192" t="e" vm="1">
        <f t="array" aca="1" ref="F192:F198" ca="1">_xlfn._xlws.FILTER(Current_Customers,
COUNTIF(LastYear_Customers,Current_Customers)=1)</f>
        <v>#NAME?</v>
      </c>
    </row>
    <row r="193" spans="2:8" x14ac:dyDescent="0.2">
      <c r="B193" s="68" t="s">
        <v>125</v>
      </c>
      <c r="D193" s="68" t="s">
        <v>128</v>
      </c>
      <c r="F193" t="e" vm="1">
        <f ca="1"/>
        <v>#NAME?</v>
      </c>
    </row>
    <row r="194" spans="2:8" x14ac:dyDescent="0.2">
      <c r="B194" s="68" t="s">
        <v>128</v>
      </c>
      <c r="D194" s="68" t="s">
        <v>140</v>
      </c>
      <c r="F194" t="e" vm="1">
        <f ca="1"/>
        <v>#NAME?</v>
      </c>
    </row>
    <row r="195" spans="2:8" x14ac:dyDescent="0.2">
      <c r="B195" s="67" t="s">
        <v>121</v>
      </c>
      <c r="D195" s="68" t="s">
        <v>141</v>
      </c>
      <c r="F195" t="e" vm="1">
        <f ca="1"/>
        <v>#NAME?</v>
      </c>
    </row>
    <row r="196" spans="2:8" x14ac:dyDescent="0.2">
      <c r="B196" s="68" t="s">
        <v>122</v>
      </c>
      <c r="D196" s="68" t="s">
        <v>119</v>
      </c>
      <c r="F196" t="e" vm="1">
        <f ca="1"/>
        <v>#NAME?</v>
      </c>
    </row>
    <row r="197" spans="2:8" x14ac:dyDescent="0.2">
      <c r="B197" s="68" t="s">
        <v>119</v>
      </c>
      <c r="F197" t="e" vm="1">
        <f ca="1"/>
        <v>#NAME?</v>
      </c>
    </row>
    <row r="198" spans="2:8" x14ac:dyDescent="0.2">
      <c r="B198" s="68" t="s">
        <v>127</v>
      </c>
      <c r="F198" t="e" vm="1">
        <f ca="1"/>
        <v>#NAME?</v>
      </c>
    </row>
    <row r="199" spans="2:8" x14ac:dyDescent="0.2">
      <c r="B199" s="68" t="s">
        <v>124</v>
      </c>
      <c r="F199"/>
    </row>
    <row r="205" spans="2:8" x14ac:dyDescent="0.2">
      <c r="B205" s="32" t="s">
        <v>1</v>
      </c>
      <c r="C205" s="32" t="s">
        <v>142</v>
      </c>
      <c r="D205" s="21" t="s">
        <v>2</v>
      </c>
      <c r="E205" s="21" t="s">
        <v>3</v>
      </c>
      <c r="F205"/>
      <c r="G205" s="48" t="s">
        <v>143</v>
      </c>
      <c r="H205" s="1"/>
    </row>
    <row r="206" spans="2:8" x14ac:dyDescent="0.2">
      <c r="B206" s="9" t="s">
        <v>95</v>
      </c>
      <c r="C206" s="67" t="s">
        <v>118</v>
      </c>
      <c r="D206" s="10">
        <v>45015</v>
      </c>
      <c r="E206" s="26">
        <v>16000</v>
      </c>
      <c r="F206"/>
      <c r="G206" s="12" t="e" vm="1">
        <f t="array" aca="1" ref="G206:G208" ca="1">_xlfn._xlws.FILTER(Sport_Sales[Item],EOMONTH(Sport_Sales[Date]+0,0)=Sport_Sales[Date])</f>
        <v>#NAME?</v>
      </c>
    </row>
    <row r="207" spans="2:8" x14ac:dyDescent="0.2">
      <c r="B207" s="9" t="s">
        <v>98</v>
      </c>
      <c r="C207" s="68" t="s">
        <v>118</v>
      </c>
      <c r="D207" s="10">
        <v>44592</v>
      </c>
      <c r="E207" s="26">
        <v>18100</v>
      </c>
      <c r="F207"/>
      <c r="G207" s="12" t="e" vm="1">
        <f ca="1"/>
        <v>#NAME?</v>
      </c>
    </row>
    <row r="208" spans="2:8" x14ac:dyDescent="0.2">
      <c r="B208" s="9" t="s">
        <v>103</v>
      </c>
      <c r="C208" s="68" t="s">
        <v>140</v>
      </c>
      <c r="D208" s="10">
        <v>44967</v>
      </c>
      <c r="E208" s="26">
        <v>28600</v>
      </c>
      <c r="F208"/>
      <c r="G208" s="12" t="e" vm="1">
        <f ca="1"/>
        <v>#NAME?</v>
      </c>
    </row>
    <row r="209" spans="2:7" x14ac:dyDescent="0.2">
      <c r="B209" s="9" t="s">
        <v>101</v>
      </c>
      <c r="C209" s="68" t="s">
        <v>138</v>
      </c>
      <c r="D209" s="10">
        <v>44937</v>
      </c>
      <c r="E209" s="26">
        <v>32100</v>
      </c>
      <c r="F209"/>
      <c r="G209" s="12"/>
    </row>
    <row r="210" spans="2:7" x14ac:dyDescent="0.2">
      <c r="B210" s="9" t="s">
        <v>94</v>
      </c>
      <c r="C210" s="68" t="s">
        <v>130</v>
      </c>
      <c r="D210" s="10">
        <v>44969</v>
      </c>
      <c r="E210" s="26">
        <v>45000</v>
      </c>
      <c r="F210"/>
      <c r="G210" s="12"/>
    </row>
    <row r="211" spans="2:7" x14ac:dyDescent="0.2">
      <c r="B211" s="9" t="s">
        <v>105</v>
      </c>
      <c r="C211" s="68" t="s">
        <v>119</v>
      </c>
      <c r="D211" s="10">
        <v>44803</v>
      </c>
      <c r="E211" s="26">
        <v>48006</v>
      </c>
      <c r="F211"/>
      <c r="G211" s="12"/>
    </row>
    <row r="212" spans="2:7" x14ac:dyDescent="0.2">
      <c r="B212" s="9" t="s">
        <v>104</v>
      </c>
      <c r="C212" s="68" t="s">
        <v>141</v>
      </c>
      <c r="D212" s="10">
        <v>44941</v>
      </c>
      <c r="E212" s="26">
        <v>49756</v>
      </c>
      <c r="F212"/>
      <c r="G212" s="12"/>
    </row>
    <row r="213" spans="2:7" x14ac:dyDescent="0.2">
      <c r="B213" s="17" t="s">
        <v>97</v>
      </c>
      <c r="C213" s="68" t="s">
        <v>130</v>
      </c>
      <c r="D213" s="18">
        <v>44943</v>
      </c>
      <c r="E213" s="26">
        <v>50000</v>
      </c>
      <c r="F213"/>
      <c r="G213" s="12"/>
    </row>
    <row r="214" spans="2:7" x14ac:dyDescent="0.2">
      <c r="B214" s="9" t="s">
        <v>106</v>
      </c>
      <c r="C214" s="67" t="s">
        <v>119</v>
      </c>
      <c r="D214" s="10">
        <v>45077</v>
      </c>
      <c r="E214" s="26">
        <v>50642.8</v>
      </c>
      <c r="F214"/>
      <c r="G214" s="12"/>
    </row>
    <row r="215" spans="2:7" x14ac:dyDescent="0.2">
      <c r="B215" s="9" t="s">
        <v>95</v>
      </c>
      <c r="C215" s="68" t="s">
        <v>132</v>
      </c>
      <c r="D215" s="10">
        <v>45066</v>
      </c>
      <c r="E215" s="26">
        <v>53800</v>
      </c>
      <c r="F215"/>
      <c r="G215" s="12"/>
    </row>
    <row r="216" spans="2:7" x14ac:dyDescent="0.2">
      <c r="B216" s="9" t="s">
        <v>102</v>
      </c>
      <c r="C216" s="68" t="s">
        <v>131</v>
      </c>
      <c r="D216" s="10">
        <v>45107</v>
      </c>
      <c r="E216" s="26">
        <v>55200</v>
      </c>
      <c r="F216"/>
      <c r="G216" s="12"/>
    </row>
  </sheetData>
  <conditionalFormatting sqref="H7:H14">
    <cfRule type="cellIs" dxfId="38" priority="2" operator="equal">
      <formula>TRUE</formula>
    </cfRule>
  </conditionalFormatting>
  <conditionalFormatting sqref="H51:H62">
    <cfRule type="cellIs" dxfId="37" priority="1" operator="equal">
      <formula>TRUE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Currency</vt:lpstr>
      <vt:lpstr>Current_Customers</vt:lpstr>
      <vt:lpstr>Sheet1!Donors</vt:lpstr>
      <vt:lpstr>Holidays</vt:lpstr>
      <vt:lpstr>LastYear_Customers</vt:lpstr>
      <vt:lpstr>Sheet1!List</vt:lpstr>
      <vt:lpstr>Producers</vt:lpstr>
      <vt:lpstr>Product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2023-12-05T09:43:41Z</dcterms:created>
  <dcterms:modified xsi:type="dcterms:W3CDTF">2023-12-05T09:44:08Z</dcterms:modified>
</cp:coreProperties>
</file>