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sheetId="1" r:id="rId4"/>
    <sheet state="visible" name="Forecast Translation" sheetId="2" r:id="rId5"/>
    <sheet state="visible" name="Print" sheetId="3" r:id="rId6"/>
    <sheet state="visible" name="Instructions" sheetId="4" r:id="rId7"/>
    <sheet state="visible" name="Localization" sheetId="5" r:id="rId8"/>
    <sheet state="visible" name="Terms" sheetId="6" r:id="rId9"/>
    <sheet state="visible" name="Reference Tables" sheetId="7" r:id="rId10"/>
  </sheets>
  <definedNames>
    <definedName name="display_language">Terms!$C$27:$C$29</definedName>
    <definedName name="problem_type_localization_id">Terms!$B$3:$B$11</definedName>
    <definedName name="forecast_area">Form!$B$3</definedName>
    <definedName name="server_url">Terms!$B$107:$C$107</definedName>
    <definedName name="avalanche_problem_types">Terms!$C$3:$C$11</definedName>
    <definedName name="form_language">Form!$B$2</definedName>
    <definedName name="problem_type_english">Terms!$C$3:$C$11</definedName>
    <definedName name="image_seed">Terms!$B$108</definedName>
    <definedName name="print_language">Form!$D$2</definedName>
    <definedName hidden="1" localSheetId="2" name="_xlnm._FilterDatabase">Print!$A$1:$A$1025</definedName>
    <definedName name="FORMATDATETIME">LAMBDA(datetime, language, CONCATENATE(DAY(datetime), "-", LOCALIZE(XLOOKUP(MONTH(datetime), Terms!$A$137:$A$148, Terms!$D$137:$D$148), language), "-", YEAR(datetime), " ", TEXT(datetime, "HH:mm")))</definedName>
    <definedName name="LOCALIZE">LAMBDA(id, language, IF(VLOOKUP(id, Localization!$A$3:$F, VLOOKUP(language, Terms!$C$26:$E$29, 3, FALSE), FALSE)="", VLOOKUP(id, Localization!$A$3:$F, VLOOKUP("English", Terms!$C$26:$E$29, 3, FALSE), FALSE), VLOOKUP(id, Localization!$A$3:$F, VLOOKUP(language, Terms!$C$26:$E$29, 3, FALSE), FALSE)))</definedName>
    <definedName name="NAMEINITIALS">LAMBDA(name, JOIN("",ARRAYFORMULA(UPPER(LEFT(SPLIT(name, " "), 1)))))</definedName>
    <definedName name="LOCALIZEVALUE">LAMBDA(value, terms_english, terms_localization_ids, language, IF(NOT(ISBLANK(value)), IF(NOT(language="English"), LOCALIZENOFALLBACK(XLOOKUP(value, terms_english, terms_localization_ids), language), ""), ""))</definedName>
    <definedName name="FORECASTTRANSLATION">LAMBDA(range, IF(VLOOKUP(print_language, range, 2)="", VLOOKUP(form_language, range, 2), VLOOKUP(print_language, range, 2)))</definedName>
    <definedName name="LOCALIZEVALUEFALLBACK">LAMBDA(value, terms_values, terms_localization_ids, language, IFERROR(LOCALIZE(XLOOKUP(value, terms_values, terms_localization_ids
), language), ""))</definedName>
    <definedName name="LOCALIZENOFALLBACK">LAMBDA(id, language, VLOOKUP(id, Localization!$A$3:$F, VLOOKUP(language, Terms!$C$26:$E$29, 3, FALSE), FALSE))</definedName>
    <definedName name="FORMATISO8601">LAMBDA(datetime, CONCATENATE(TEXT(datetime, "YYYY-MM-DDTHH:mm")))</definedName>
    <definedName name="VALIDATEASPECTS">LAMBDA(value, NOT(OR(ARRAYFORMULA(ISERROR(MATCH(TRIM(SPLIT(value, ",")), Terms!$A$59:$A$66, 0) )))))</definedName>
    <definedName name="CALCHAZARD">LAMBDA(elevation_zone, MAX(IF(Form!$A$16, IF(OFFSET(Form!$F$17, elevation_zone, 0), Form!$J$22, 0), 0), IF(Form!$A$24, IF(OFFSET(Form!$F$25, elevation_zone, 0), Form!$J$30, 0), 0), IF(Form!$A$32, IF(OFFSET(Form!$F$33, elevation_zone, 0), Form!$J$38, 0), 0)))</definedName>
    <definedName name="ELEVATIONHAZARDDIAGRAM">LAMBDA(elevation_band, hazard_rating, IMAGE(CONCATENATE(server_url, "/diagrams/elevation_hazard.png?elevation_band=", elevation_band, "&amp;hazard_level=", hazard_rating, "#", image_seed)))</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
      <text>
        <t xml:space="preserve">What language to display this form in, and what language to write the descriptions in. Set this once, and don't change it, except temporarily (it affects the values on the Forecast Translation sheet)</t>
      </text>
    </comment>
    <comment authorId="0" ref="C2">
      <text>
        <t xml:space="preserve">What language to display this form in.</t>
      </text>
    </comment>
    <comment authorId="0" ref="E2">
      <text>
        <t xml:space="preserve">The Form sheet is designed to be ingested into a forecast website in the future. Any breaking changes to the layout of this sheet (such as movement of data fields) require an increment to this number according to the Semantic Versioning standard https://semver.org/</t>
      </text>
    </comment>
    <comment authorId="0" ref="A3">
      <text>
        <t xml:space="preserve">Which area this forecast is for.</t>
      </text>
    </comment>
    <comment authorId="0" ref="C3">
      <text>
        <t xml:space="preserve">The date this forecast was created.</t>
      </text>
    </comment>
    <comment authorId="0" ref="E3">
      <text>
        <t xml:space="preserve">The time this forecast was created.</t>
      </text>
    </comment>
    <comment authorId="0" ref="A4">
      <text>
        <t xml:space="preserve">Who created this forecast.</t>
      </text>
    </comment>
    <comment authorId="0" ref="D4">
      <text>
        <t xml:space="preserve">The organization that the forecaster belongs to (Optional).</t>
      </text>
    </comment>
    <comment authorId="0" ref="H4">
      <text>
        <t xml:space="preserve">What details to publish about the forecaster.</t>
      </text>
    </comment>
    <comment authorId="0" ref="A5">
      <text>
        <t xml:space="preserve">The person who supervised the creation of this forecast (if any)</t>
      </text>
    </comment>
    <comment authorId="0" ref="D5">
      <text>
        <t xml:space="preserve">The organization that the forecast supervisor belongs to (Optional).</t>
      </text>
    </comment>
    <comment authorId="0" ref="H5">
      <text>
        <t xml:space="preserve">What details to publish about the supervisor.</t>
      </text>
    </comment>
    <comment authorId="0" ref="A6">
      <text>
        <t xml:space="preserve">The name you should use for this spreadsheet.</t>
      </text>
    </comment>
    <comment authorId="0" ref="E6">
      <text>
        <t xml:space="preserve">The name you should use for this spreadsheet.</t>
      </text>
    </comment>
    <comment authorId="0" ref="A13">
      <text>
        <t xml:space="preserve">Number of days that the forecast will be valid for. You can enter decimal days for more precision e.g. 1.5</t>
      </text>
    </comment>
    <comment authorId="0" ref="A15">
      <text>
        <t xml:space="preserve">The problem number, ordered by decreasing importance in the forecast.</t>
      </text>
    </comment>
    <comment authorId="0" ref="B21">
      <text>
        <t xml:space="preserve">Description of the avalanche problem, important details which are not covered by the data fields.</t>
      </text>
    </comment>
    <comment authorId="0" ref="H21">
      <text>
        <t xml:space="preserve">Derived automatically from Sensitivity and Distribution</t>
      </text>
    </comment>
    <comment authorId="0" ref="J21">
      <text>
        <t xml:space="preserve">Derived automatically from Likelihood and Expected Size</t>
      </text>
    </comment>
    <comment authorId="0" ref="B29">
      <text>
        <t xml:space="preserve">Description of the avalanche problem, important details which are not covered by the data fields.</t>
      </text>
    </comment>
    <comment authorId="0" ref="H29">
      <text>
        <t xml:space="preserve">Derived automatically from Sensitivity and Distribution</t>
      </text>
    </comment>
    <comment authorId="0" ref="J29">
      <text>
        <t xml:space="preserve">Derived automatically from Likelihood and Expected Size</t>
      </text>
    </comment>
    <comment authorId="0" ref="B37">
      <text>
        <t xml:space="preserve">Description of the avalanche problem, important details which are not covered by the data fields.</t>
      </text>
    </comment>
    <comment authorId="0" ref="H37">
      <text>
        <t xml:space="preserve">Derived automatically from Sensitivity and Distribution</t>
      </text>
    </comment>
    <comment authorId="0" ref="J37">
      <text>
        <t xml:space="preserve">Derived automatically from Likelihood and Expected Size</t>
      </text>
    </comment>
    <comment authorId="0" ref="B45">
      <text>
        <t xml:space="preserve">Description of the avalanche problem, important details which are not covered by the data fields.</t>
      </text>
    </comment>
    <comment authorId="0" ref="H45">
      <text>
        <t xml:space="preserve">Derived automatically from Sensitivity and Distribution</t>
      </text>
    </comment>
    <comment authorId="0" ref="J45">
      <text>
        <t xml:space="preserve">Derived automatically from Likelihood and Expected Size</t>
      </text>
    </comment>
    <comment authorId="0" ref="A59">
      <text>
        <t xml:space="preserve">Overall forecast hazard. This will appear at the top of the printed forecast.</t>
      </text>
    </comment>
    <comment authorId="0" ref="A62">
      <text>
        <t xml:space="preserve">Overall forecast description. This will appear at the top of the printed forecast.</t>
      </text>
    </comment>
  </commentList>
</comments>
</file>

<file path=xl/comments2.xml><?xml version="1.0" encoding="utf-8"?>
<comments xmlns:r="http://schemas.openxmlformats.org/officeDocument/2006/relationships" xmlns="http://schemas.openxmlformats.org/spreadsheetml/2006/main">
  <authors>
    <author/>
  </authors>
  <commentList>
    <comment authorId="0" ref="B1">
      <text>
        <t xml:space="preserve">Automaticallly refresh the filter on column A which hides disabled elements. This enables an Apps Script to perform that action because filters don't automatically refresh in google sheets for some strange reason. You may wish to disable temporarily because it introduces extra undo actions.</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ID to use with the LOCALIZE(ID, LANGUAGE) function</t>
      </text>
    </comment>
    <comment authorId="0" ref="B1">
      <text>
        <t xml:space="preserve">A description of the text that needs localization</t>
      </text>
    </comment>
    <comment authorId="0" ref="D2">
      <text>
        <t xml:space="preserve">If this box is unchecked, the localizations for this language require updating. Check the box when you have updated them.</t>
      </text>
    </comment>
  </commentList>
</comments>
</file>

<file path=xl/comments4.xml><?xml version="1.0" encoding="utf-8"?>
<comments xmlns:r="http://schemas.openxmlformats.org/officeDocument/2006/relationships" xmlns="http://schemas.openxmlformats.org/spreadsheetml/2006/main">
  <authors>
    <author/>
  </authors>
  <commentList>
    <comment authorId="0" ref="C2">
      <text>
        <t xml:space="preserve">English localization lookup</t>
      </text>
    </comment>
    <comment authorId="0" ref="C20">
      <text>
        <t xml:space="preserve">English localization lookup</t>
      </text>
    </comment>
    <comment authorId="0" ref="C26">
      <text>
        <t xml:space="preserve">English localization lookup</t>
      </text>
    </comment>
    <comment authorId="0" ref="E26">
      <text>
        <t xml:space="preserve">Column in Localization table
</t>
      </text>
    </comment>
    <comment authorId="0" ref="C42">
      <text>
        <t xml:space="preserve">English localization lookup</t>
      </text>
    </comment>
    <comment authorId="0" ref="C50">
      <text>
        <t xml:space="preserve">English localization lookup</t>
      </text>
    </comment>
    <comment authorId="0" ref="C58">
      <text>
        <t xml:space="preserve">English localization lookup</t>
      </text>
    </comment>
    <comment authorId="0" ref="C69">
      <text>
        <t xml:space="preserve">English localization lookup</t>
      </text>
    </comment>
    <comment authorId="0" ref="C77">
      <text>
        <t xml:space="preserve">English localization lookup</t>
      </text>
    </comment>
    <comment authorId="0" ref="C88">
      <text>
        <t xml:space="preserve">English localization lookup</t>
      </text>
    </comment>
    <comment authorId="0" ref="E88">
      <text>
        <t xml:space="preserve">From highest to lowest
</t>
      </text>
    </comment>
    <comment authorId="0" ref="F88">
      <text>
        <t xml:space="preserve">Boundaries between each elevation zone, highest to lowest
</t>
      </text>
    </comment>
    <comment authorId="0" ref="C98">
      <text>
        <t xml:space="preserve">English localization lookup</t>
      </text>
    </comment>
    <comment authorId="0" ref="A107">
      <text>
        <t xml:space="preserve">Used to enhance the spreadsheet, such as generating diagrams that woudlnt'be possible with built-in charts.</t>
      </text>
    </comment>
    <comment authorId="0" ref="A108">
      <text>
        <t xml:space="preserve">Increment this when images need to be re-rendered, this is appended to the url of all images in the form of #seed</t>
      </text>
    </comment>
    <comment authorId="0" ref="A109">
      <text>
        <t xml:space="preserve">If you want to host the server yourself, the source code is here.</t>
      </text>
    </comment>
    <comment authorId="0" ref="C117">
      <text>
        <t xml:space="preserve">English localization lookup</t>
      </text>
    </comment>
    <comment authorId="0" ref="C127">
      <text>
        <t xml:space="preserve">English localization lookup</t>
      </text>
    </comment>
    <comment authorId="0" ref="C136">
      <text>
        <t xml:space="preserve">English localization lookup</t>
      </text>
    </comment>
    <comment authorId="0" ref="E136">
      <text>
        <t xml:space="preserve">English localization lookup</t>
      </text>
    </comment>
    <comment authorId="0" ref="C151">
      <text>
        <t xml:space="preserve">English localization lookup</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Likelihood of triggering an avalanche, expressed as a function of sensitivity to triggers and spatial distribution.
from ADAM paper https://arc.lib.montana.edu/snow-science/objects/ISSW16_O20.03.pdf</t>
      </text>
    </comment>
    <comment authorId="0" ref="A9">
      <text>
        <t xml:space="preserve">type here Avalanche problems expressed through ikelihood of triggering and destructive size. 
from ADAM paper. https://arc.lib.montana.edu/snow-science/objects/ISSW16_O20.03.pdf</t>
      </text>
    </comment>
  </commentList>
</comments>
</file>

<file path=xl/sharedStrings.xml><?xml version="1.0" encoding="utf-8"?>
<sst xmlns="http://schemas.openxmlformats.org/spreadsheetml/2006/main" count="1028" uniqueCount="768">
  <si>
    <t>Avalanche Forecast Form</t>
  </si>
  <si>
    <t>Form Language</t>
  </si>
  <si>
    <t>English</t>
  </si>
  <si>
    <t>Template Version</t>
  </si>
  <si>
    <t>0.3.3</t>
  </si>
  <si>
    <t>Gudauri</t>
  </si>
  <si>
    <t>Manu Greer</t>
  </si>
  <si>
    <t>Only Name</t>
  </si>
  <si>
    <t>None</t>
  </si>
  <si>
    <t xml:space="preserve">3rd April - multiple wet loose in Kobi valley, Size 1, E/SE, 2900 - 2600m. 2nd April - size 1 wet loose Bidara, SW, 2600 m. 30th March - size 2-3 slab (presumably wind), Sadzele lower peak, 3200m, N. 
The snowpack still has a weak layer of crystalised snow at the ground in some places, at higher elevations from NW through to E aspects. Above this are strong layers of windpacked and re-frozen snow with no significant weaknesses reported. 
New snow in the few days since March 28th was moved around by first S then N winds. </t>
  </si>
  <si>
    <t xml:space="preserve">Sunny and warm tomorrow April 4th with light S winds. Wednseday 5th gets even warmer with some rain and thunder in the afternoon, and S winds strengthening. </t>
  </si>
  <si>
    <t>Loose Wet</t>
  </si>
  <si>
    <t>E,W,S,SE,SW</t>
  </si>
  <si>
    <t>Reactive</t>
  </si>
  <si>
    <t>Widespread</t>
  </si>
  <si>
    <t>Afternoon</t>
  </si>
  <si>
    <t>Deteriorating</t>
  </si>
  <si>
    <t>N,NE,NW,W,SW,S,SE,E</t>
  </si>
  <si>
    <t xml:space="preserve">With temperatures rising and sunny days, snow starts to melt and the snowpack becomes saturated with free water what makes wet loose avalanches possible. Widespread wind and solar crusts that formed before the recent snowfall are a weak interface that the surface snow can slide on. This hazard increases during the day, and is usually at its worst by mid-afternoon.  </t>
  </si>
  <si>
    <t>Deep Slab</t>
  </si>
  <si>
    <t>NW,N,NE,E, SE</t>
  </si>
  <si>
    <t>Stubborn</t>
  </si>
  <si>
    <t>Isolated</t>
  </si>
  <si>
    <t>All day</t>
  </si>
  <si>
    <t>No change</t>
  </si>
  <si>
    <t xml:space="preserve">  </t>
  </si>
  <si>
    <t>The persistent weak basal layer might still be triggered in high alpine areas, particularly in steep areas with a shallow (thin) snowpack or around rocks, where the weight of one or more riders, a hard turn or jump, or a small avalanche could break the slab above.</t>
  </si>
  <si>
    <t>Wind Slab</t>
  </si>
  <si>
    <t>SE, S, SW,E</t>
  </si>
  <si>
    <t>Specific</t>
  </si>
  <si>
    <t>N, NE, E, SE, S, SW, W, NW</t>
  </si>
  <si>
    <t>N and NW winds will have formed small slabs on S and SE areas at ridgelines in the high alpine. Watch out for areas that look 'fat', or where the snow feels harder, hollow and drum-like. By the end of the forecast period, slabs will start building on the N again.</t>
  </si>
  <si>
    <t>Storm Slab</t>
  </si>
  <si>
    <t>Improving</t>
  </si>
  <si>
    <t>Moderate</t>
  </si>
  <si>
    <t>30 cm of fresh heavy wet snow on all aspects in alpine and high alpine zones my cause slab avalanches on steeper terrain on all aspects.</t>
  </si>
  <si>
    <t>Moderate 2</t>
  </si>
  <si>
    <t>Low 1</t>
  </si>
  <si>
    <t xml:space="preserve">It's the last forecast of the season and this one's all about heat. Sun, warm air temperatures and rain make loose wet slides likely. There's more snow on the way later this week, and at high elevations there is still the old facet layer lurking, so be vigilant and share your observations on the page. Have a safe and happy spring!
 </t>
  </si>
  <si>
    <t>Instructions for Translator:</t>
  </si>
  <si>
    <t>This sheet contains the the fields that require translation for every forecast that gets produced. If you leave a field blank, the original language will be used instead. Don't edit the grey fields. Check the "Translated?" checkbox when you have completed a translation.</t>
  </si>
  <si>
    <t>Translated?</t>
  </si>
  <si>
    <t>Georgian</t>
  </si>
  <si>
    <t>3 აპრილი - მრავალჯერადი სველი ფხვიერი კობის ხეობაში, ზომა 1, E/SE, 2900 - 2600 მ. 2 აპრილი - ზომა 1 სველი ფხვიერი ბიდარა, SW, 2600 მ. 30 მარტი - 2-3 ზომის ფილა (სავარაუდოდ ქარი), საძელეს ქვედა მწვერვალი 3200მ ნ.
თოვლის ფენას ჯერ კიდევ აქვს კრისტალიზებული თოვლის სუსტი ფენა მიწაზე ზოგან, უფრო მაღალ სიმაღლეებზე ჩრდილო-დასავლეთიდან E ასპექტამდე. ამის ზემოთ არის ქარიშხალი და ხელახლა გაყინული თოვლის ძლიერი ფენები, მნიშვნელოვანი სისუსტეების გარეშე.
28 მარტიდან რამდენიმე დღეში ახალმა თოვლმა ჯერ S-მა შემდეგ N ქარმა გადაიტანა.</t>
  </si>
  <si>
    <t>Language</t>
  </si>
  <si>
    <t>Visibility</t>
  </si>
  <si>
    <t>Refresh Filter</t>
  </si>
  <si>
    <t>©Seznam.cz 2023</t>
  </si>
  <si>
    <t>Printing the Print sheet:</t>
  </si>
  <si>
    <t>TODO</t>
  </si>
  <si>
    <r>
      <rPr/>
      <t xml:space="preserve">Make script installable to trigger the AUTH flow </t>
    </r>
    <r>
      <rPr>
        <color rgb="FF1155CC"/>
        <u/>
      </rPr>
      <t>https://stackoverflow.com/questions/59453039/how-do-i-keep-google-appscript-triggers-when-a-copy-is-made-of-a-sheet</t>
    </r>
  </si>
  <si>
    <t>ID</t>
  </si>
  <si>
    <t>Description for Translator</t>
  </si>
  <si>
    <t>problem-type-loose-dry</t>
  </si>
  <si>
    <t>Avalanche problem type. A type of loose snow avalanche composed of dry snow.</t>
  </si>
  <si>
    <t>Loose Dry</t>
  </si>
  <si>
    <t>მშრალი ფხვიერი</t>
  </si>
  <si>
    <t>problem-type-loose-wet</t>
  </si>
  <si>
    <t>Avalanche problem type. A type of loose snow avalanche composed of wet or moist snow.</t>
  </si>
  <si>
    <t>მოშვებული სველი</t>
  </si>
  <si>
    <t>problem-type-storm-slab</t>
  </si>
  <si>
    <t>Avalanche problem type. One or more layers of recent storm snow that has consolidated into a slab above a weak layer.</t>
  </si>
  <si>
    <t>შტორმის დაფა</t>
  </si>
  <si>
    <t>problem-type-wind-slab</t>
  </si>
  <si>
    <t xml:space="preserve">Avalanche problem type. Release of a cohesive layer of snow (a slab) formed by the wind drifted snow. </t>
  </si>
  <si>
    <t>ქარის დაფა</t>
  </si>
  <si>
    <t>problem-type-wet-slab</t>
  </si>
  <si>
    <t>Avalanche problem type. A thick cohesive slab of snow losing its bond to a weaker layer after becoming damp, moist, or saturated with water</t>
  </si>
  <si>
    <t>Wet Slab</t>
  </si>
  <si>
    <t>სველი დაფა</t>
  </si>
  <si>
    <t>problem-type-persistent-slab</t>
  </si>
  <si>
    <t>Avalanche problem type. A slab formed over a persistent weak layer.</t>
  </si>
  <si>
    <t>Persistent Slab</t>
  </si>
  <si>
    <t>შენარჩუნებული  თოვლის დაფა</t>
  </si>
  <si>
    <t>problem-type-deep-slab</t>
  </si>
  <si>
    <t>Avalanche problem type. A weak layer, usually at or near the base of the snowpack, that resists bonding to an overlying slab over an extended time period.</t>
  </si>
  <si>
    <t>ღრმა დაფა</t>
  </si>
  <si>
    <t>problem-stype-cornice</t>
  </si>
  <si>
    <t>Avalanche problem type. An overhanging ledge or shelf of snow that usually forms over the lee side of ridges.</t>
  </si>
  <si>
    <t>Cornice</t>
  </si>
  <si>
    <t>კარნიზი</t>
  </si>
  <si>
    <t>problem-type-glide</t>
  </si>
  <si>
    <t>Avalanche problem type. The process of the entire snowpack sliding as a unit on the ground.</t>
  </si>
  <si>
    <t>Glide</t>
  </si>
  <si>
    <t>დაცურება</t>
  </si>
  <si>
    <t>problem-type-heading</t>
  </si>
  <si>
    <t>Field heading for avalanche problem type</t>
  </si>
  <si>
    <t>Type</t>
  </si>
  <si>
    <t>ტიპი</t>
  </si>
  <si>
    <t>problem-type-loose-dry-about</t>
  </si>
  <si>
    <t>Helpful information about the "Loose Dry" avalanche problem type</t>
  </si>
  <si>
    <t>A type of loose snow avalanche composed of dry snow.</t>
  </si>
  <si>
    <t>ზვავის ტიპი რომელიც მშრალი თოვლისგან შედგება</t>
  </si>
  <si>
    <t>problem-type-loose-wet-about</t>
  </si>
  <si>
    <t>Helpful information about the "Loose Wet" avalanche problem type</t>
  </si>
  <si>
    <t>A type of loose snow avalanche composed of wet or moist snow.</t>
  </si>
  <si>
    <t>ზვავის ტიპი რომელიც სველი, წყლიანი თოვლისგან შედგება</t>
  </si>
  <si>
    <t>problem-type-storm-slab-about</t>
  </si>
  <si>
    <t>Helpful information about the "Storm Slab" avalanche problem type</t>
  </si>
  <si>
    <t>One or more layers of recent storm snow that have consolidated into a slab above a weak layer.</t>
  </si>
  <si>
    <t xml:space="preserve">ზვავის ტიპი: არამდგრადი ფენის თავზე უამინდობის შედეგად ერთი ან რამდენიმე შრე ჩამოყალიბდა თოვლის დაფად </t>
  </si>
  <si>
    <t>problem-type-wind-slab-about</t>
  </si>
  <si>
    <t>Helpful information about the "Wind Slab" avalanche problem type</t>
  </si>
  <si>
    <t xml:space="preserve">A cohesive layer of snow (a slab) formed by the wind drifted snow. </t>
  </si>
  <si>
    <t>ზვავის ტიპი. ქარის შედეგად ტრანსპორტირებული თოვლის მიერ, წარმოქმნილი თოვლის დაფის მოწყვეტა</t>
  </si>
  <si>
    <t>problem-type-wet-slab-about</t>
  </si>
  <si>
    <t>Helpful information about the "Wet Slab" avalanche problem type</t>
  </si>
  <si>
    <t>A thick cohesive slab of snow losing its bond to a weaker layer after becoming damp, moist, or saturated with water.</t>
  </si>
  <si>
    <t>ზვავის ტიპი. სქელი შეკრული თოვლის დაფა რომელიც კარგავს ბმას მის ქვემოთ სუსტ შრესთან ტენიანობის გაზრდისა ან წყლით სატურაციის გამო</t>
  </si>
  <si>
    <t>problem-type-persistent-slab-about</t>
  </si>
  <si>
    <t>Helpful information about the "Persistent Slab" avalanche problem type</t>
  </si>
  <si>
    <t>A slab formed over a persistent weak layer.</t>
  </si>
  <si>
    <t>ზვავის ტიპი. არსებული სუსტი შრის თავზე 
ფორმირებული თოვლის დაფა</t>
  </si>
  <si>
    <t>problem-type-deep-slab-about</t>
  </si>
  <si>
    <t>Helpful information about the "Deep Slab" avalanche problem type</t>
  </si>
  <si>
    <t>A weak layer, usually at or near the base of the snowpack, that resists bonding to an overlying slab over an extended time period.</t>
  </si>
  <si>
    <t>ზვავის ტიპი. სუსტი შრე (ჩვეულებრივ თოვლის საფარის ძირში) რომელიც ხელს უშლის თოლის ზედა შრესთან ბმას ხანგრძლივი პერიოდის განმავლობაში</t>
  </si>
  <si>
    <t>problem-stype-cornice-about</t>
  </si>
  <si>
    <t>Helpful information about the "Cornice" avalanche problem type</t>
  </si>
  <si>
    <t>An overhanging ledge or shelf of snow that usually forms over the lee side of ridges.</t>
  </si>
  <si>
    <t>ზვავის ტიპი. თოვლის კარნიზი რომელიც წარმოიშვება ქარზურგა მხარეს.</t>
  </si>
  <si>
    <t>problem-type-glide-about</t>
  </si>
  <si>
    <t>Helpful information about the "Glide" avalanche problem type</t>
  </si>
  <si>
    <t>The process of the entire snowpack sliding as a unit on the ground.</t>
  </si>
  <si>
    <t>ზვავის ტიპი. თოვლის მთლიანი ფენის დაცურება</t>
  </si>
  <si>
    <t>elevation-zones-heading</t>
  </si>
  <si>
    <t>Table heading for elevation zones (plural)</t>
  </si>
  <si>
    <t>Elevation Zones</t>
  </si>
  <si>
    <t>სასიმაღლო ზონები</t>
  </si>
  <si>
    <t>elevation-zone-heading</t>
  </si>
  <si>
    <t>Table heading for elevation zones</t>
  </si>
  <si>
    <t>Elevation Zone</t>
  </si>
  <si>
    <t>სასიმაღლო ზონა</t>
  </si>
  <si>
    <t>elevation-zone-sub-alpine</t>
  </si>
  <si>
    <t>Elevation zone below the tree level</t>
  </si>
  <si>
    <t>Sub Alpine</t>
  </si>
  <si>
    <t>სუბალპური</t>
  </si>
  <si>
    <t>elevation-zone-alpine</t>
  </si>
  <si>
    <t>Elevation zone above the tree level</t>
  </si>
  <si>
    <t>Alpine</t>
  </si>
  <si>
    <t>ალპური</t>
  </si>
  <si>
    <t>elevation-zone-high-alpine</t>
  </si>
  <si>
    <t>Elevation zone far above the tree level (above Alpine)</t>
  </si>
  <si>
    <t>High Alpine</t>
  </si>
  <si>
    <t>მაღალი ალპური</t>
  </si>
  <si>
    <t>slope-aspects-heading</t>
  </si>
  <si>
    <t>Field heading for slope aspects</t>
  </si>
  <si>
    <t>Aspects</t>
  </si>
  <si>
    <t>ექსპოზიცია</t>
  </si>
  <si>
    <t>avalanche-likelihood-heading</t>
  </si>
  <si>
    <t>Field heading for the likelihood of an avalanche occurring</t>
  </si>
  <si>
    <t>Likelihood</t>
  </si>
  <si>
    <t>ალბათობა</t>
  </si>
  <si>
    <t>avalanche-size-heading</t>
  </si>
  <si>
    <t>Field heading for the size of an avalanche if it were to occur</t>
  </si>
  <si>
    <t>Avalanche Size</t>
  </si>
  <si>
    <t>ზვავის ზომა</t>
  </si>
  <si>
    <t>problem-time-of-day</t>
  </si>
  <si>
    <t>Field heading for  the time of day that an avalanche problem occurs</t>
  </si>
  <si>
    <t>Time of Day</t>
  </si>
  <si>
    <t>დრო</t>
  </si>
  <si>
    <t>avalanche-likelihood-unlikely</t>
  </si>
  <si>
    <t>It is unlikely for an avalanche to occur</t>
  </si>
  <si>
    <t>Unlikely</t>
  </si>
  <si>
    <t>დაბალი ალბათობა</t>
  </si>
  <si>
    <t>avalanche-likelihood-possible</t>
  </si>
  <si>
    <t>It is possible for an avalanche to occur</t>
  </si>
  <si>
    <t>Possible</t>
  </si>
  <si>
    <t>შესაძლებელია</t>
  </si>
  <si>
    <t>avalanche-likelihood-likely</t>
  </si>
  <si>
    <t>It is likely for an avalanche to occur</t>
  </si>
  <si>
    <t>Likely</t>
  </si>
  <si>
    <t>მაღალი ალბათობა</t>
  </si>
  <si>
    <t>avalanche-likelihood-very-likely</t>
  </si>
  <si>
    <t>It is very likely for an avalanche to occur</t>
  </si>
  <si>
    <t>Very likely</t>
  </si>
  <si>
    <t>ძალიან მაღალი ალბათობა</t>
  </si>
  <si>
    <t>avalanche-likelihood-almost-certain</t>
  </si>
  <si>
    <t>It is almost certain for an avalanche to occur</t>
  </si>
  <si>
    <t>Almost certain</t>
  </si>
  <si>
    <t>თითქმის აუცილებლად</t>
  </si>
  <si>
    <t>avalanche-hazard-extreme-likelihood</t>
  </si>
  <si>
    <t>Description of the likelyhood for avalanches to occur with "Extreme" avalanche danger</t>
  </si>
  <si>
    <t>Natural and human triggered avalanches are certain.</t>
  </si>
  <si>
    <t>ბუნებრივი და ადამიანის ზემოქმედებით 
გამოწვეული ზვავების მოწყვეტა გარდაუვალია</t>
  </si>
  <si>
    <t>avalanche-hazard-high-likelihood</t>
  </si>
  <si>
    <t>Description of the likelyhood for avalanches to occur with "High" avalanche danger</t>
  </si>
  <si>
    <t>Natural avalanches are likely, human-triggered avalanches are very likely.</t>
  </si>
  <si>
    <t>ბუნებრივი ზვავების მოწყვეტის ალბათობა მაღალია და ადამიანის მიერ გამოწვეული ზვავის მოწყვეტის ალბათობა ძალიან მაღალია</t>
  </si>
  <si>
    <t>avalanche-hazard-considerable-likelihood</t>
  </si>
  <si>
    <t>Description of the likelyhood for avalanches to occur with "Considerable" avalanche danger</t>
  </si>
  <si>
    <t>Natural avalanches are possible, human-triggered avalanches are likely.</t>
  </si>
  <si>
    <t>ბუნებრივი ზვავების მოწყვეტა შესაძლებელია და ადამიანის მიერ გამოწვეული ზვავის მოწყვეტის ალბათობა მაღალია</t>
  </si>
  <si>
    <t>avalanche-hazard-moderate-likelihood</t>
  </si>
  <si>
    <t>Description of the likelyhood for avalanches to occur with "Moderate" avalanche danger</t>
  </si>
  <si>
    <t>Natural avalanches are unlikely, human-triggered avalanches are possible.</t>
  </si>
  <si>
    <t xml:space="preserve">ბუნებრივი ზვავების მოწყვეტის ალბათობა დაბალია და ადამიანის მიერ გამოწვეული ზვავის მოწყვეტა  შესაძლებელია </t>
  </si>
  <si>
    <t>avalanche-hazard-low-likelihood</t>
  </si>
  <si>
    <t>Description of the likelyhood for avalanches to occur with "Low" avalanche danger</t>
  </si>
  <si>
    <t>Natural and human-triggered avalanches are unlikely.</t>
  </si>
  <si>
    <t>ბუნებრივი და ადამიანის ზემოქმედებით 
გამოწვეული ზვავების მოწყვეტის დაბალი ალბათობა</t>
  </si>
  <si>
    <t>trend-improving</t>
  </si>
  <si>
    <t>The avalanche conditions are improving</t>
  </si>
  <si>
    <t>გაუმჯობესებული მდგომარეობა</t>
  </si>
  <si>
    <t>trend-no-change</t>
  </si>
  <si>
    <t>The avalanche conditions are remaining the same</t>
  </si>
  <si>
    <t>უცვლელი</t>
  </si>
  <si>
    <t>trend-deteriorating</t>
  </si>
  <si>
    <t>The avalanche conditions are deteriorating</t>
  </si>
  <si>
    <t>გაუარესებული მდგომარეობა</t>
  </si>
  <si>
    <t>forecast-time-heading</t>
  </si>
  <si>
    <t>Forecast that the time the forecast was created</t>
  </si>
  <si>
    <t>Time</t>
  </si>
  <si>
    <t>forecast-date-heading</t>
  </si>
  <si>
    <t>Heading for the date that the forecast was created on</t>
  </si>
  <si>
    <t>Date</t>
  </si>
  <si>
    <t>თარიღი</t>
  </si>
  <si>
    <t>forecast-area-heading</t>
  </si>
  <si>
    <t>Heading for the area that the forecast is about</t>
  </si>
  <si>
    <t>Forecast Area</t>
  </si>
  <si>
    <t>პროგნოზის არეა</t>
  </si>
  <si>
    <t>forecast-forecaster-heading-colon</t>
  </si>
  <si>
    <t>Heading for the name of the person who created this forecast (with colon)</t>
  </si>
  <si>
    <t>Forecaster:</t>
  </si>
  <si>
    <t>დამკვირვებელი</t>
  </si>
  <si>
    <t>forecast-forecaster-heading</t>
  </si>
  <si>
    <t>Heading for the name of the person who created this forecast</t>
  </si>
  <si>
    <t>Forecaster</t>
  </si>
  <si>
    <t>recent-relevant-observations-heading</t>
  </si>
  <si>
    <t>Recent Avalanches and Snowpack</t>
  </si>
  <si>
    <t>ახალი/რელევანტური დაკვირვებები</t>
  </si>
  <si>
    <t>forecast-changes-heading</t>
  </si>
  <si>
    <t>Changes in conditions since previous forecast</t>
  </si>
  <si>
    <t>კონდიციების ცვლილება ბოლო პროგნოზის შემდეგ</t>
  </si>
  <si>
    <t>weather-forecast-heading</t>
  </si>
  <si>
    <t>Weather Forecast</t>
  </si>
  <si>
    <t>ამინდის პროგნოზი</t>
  </si>
  <si>
    <t>trend-heading</t>
  </si>
  <si>
    <t>A heading for the the trend of the forecast/conditions, will it improve or get worse?</t>
  </si>
  <si>
    <t>Trend</t>
  </si>
  <si>
    <t>ტრენდი</t>
  </si>
  <si>
    <t>confidence-heading</t>
  </si>
  <si>
    <t>A heading for the confidence about the conditions and forecast</t>
  </si>
  <si>
    <t>Confidence</t>
  </si>
  <si>
    <t>სანდოობა</t>
  </si>
  <si>
    <t>description-heading</t>
  </si>
  <si>
    <t>A heading for a field describing something</t>
  </si>
  <si>
    <t>Description</t>
  </si>
  <si>
    <t>აღწერა</t>
  </si>
  <si>
    <t>about-heading</t>
  </si>
  <si>
    <t>A heading for a field with a short help message about something</t>
  </si>
  <si>
    <t>About</t>
  </si>
  <si>
    <t>შესახებ</t>
  </si>
  <si>
    <t>avalanche-hazard-heading</t>
  </si>
  <si>
    <t>Heading for avalanche hazard fields</t>
  </si>
  <si>
    <t>Avalanche Hazard</t>
  </si>
  <si>
    <t>ზვავის საფრთხე</t>
  </si>
  <si>
    <t>avalanche-hazard-no-rating</t>
  </si>
  <si>
    <t>No avalanche hazard rating</t>
  </si>
  <si>
    <t>No Rating</t>
  </si>
  <si>
    <t>შეფასების გარეშე</t>
  </si>
  <si>
    <t>avalanche-hazard-low</t>
  </si>
  <si>
    <t>Low (level 1) avalanche hazard rating</t>
  </si>
  <si>
    <t>Low</t>
  </si>
  <si>
    <t>დაბალი</t>
  </si>
  <si>
    <t>avalanche-hazard-moderate</t>
  </si>
  <si>
    <t>Moderate (level 2) avalanche hazard rating</t>
  </si>
  <si>
    <t>საშუალო</t>
  </si>
  <si>
    <t>avalanche-hazard-considerable</t>
  </si>
  <si>
    <t>Considerable (level 3) avalanche hazard rating</t>
  </si>
  <si>
    <t>Considerable</t>
  </si>
  <si>
    <t>მნიშვნელოვანი</t>
  </si>
  <si>
    <t>avalanche-hazard-high</t>
  </si>
  <si>
    <t>High (level 4) avalanche hazard rating</t>
  </si>
  <si>
    <t>High</t>
  </si>
  <si>
    <t>მაღალი</t>
  </si>
  <si>
    <t>avalanche-hazard-extreme</t>
  </si>
  <si>
    <t>Extreme (level 5) avalanche hazard rating</t>
  </si>
  <si>
    <t>Extreme</t>
  </si>
  <si>
    <t>უმაღლესი</t>
  </si>
  <si>
    <t>avalanche-hazard-no-rating-about</t>
  </si>
  <si>
    <t>Helpful description about "No Rating" avalanche hazard rating</t>
  </si>
  <si>
    <t>There is no avalanche hazard rating available at this time due to limited information or forecasting capacity.</t>
  </si>
  <si>
    <t>ამ მომენტისთვის ზვავის საფრთხის შეფასება არ არის შესაძლებელი არასაკმარისი ინფორმაციისა და შეფასების შესაძლებლობის არქონის გამო</t>
  </si>
  <si>
    <t>avalanche-hazard-low-about</t>
  </si>
  <si>
    <t>Helpful description about "Low" avalanche hazard rating</t>
  </si>
  <si>
    <t>Generally safe avalanche conditions. Watch for unstable snow on isolated terrain features.</t>
  </si>
  <si>
    <t>ზოგადად უსაფრთხო კონდიციები. ყურადღება მიაქციეთ არასტაბილურ თოვლს ან რელიეფის თავისებურობებიდან გამომდინარე საფრთხეს</t>
  </si>
  <si>
    <t>avalanche-hazard-moderate-about</t>
  </si>
  <si>
    <t>Helpful description about "Moderate" avalanche hazard rating</t>
  </si>
  <si>
    <t>Heightened avalanche conditions on specific terrain features. Evaluate snow and terrain carefully; identify features of concern.</t>
  </si>
  <si>
    <t xml:space="preserve">მომატებული ზვავსაშიშროება სპეციფიური რელიეფის თვისებებიდან გამომდინარე. სიფრთხილით შეაფასეთ თოვლი და რელიეფი და გამოავლინეთ მნიშვენელოვანი მახასიათებლები
 </t>
  </si>
  <si>
    <t>avalanche-hazard-considerable-about</t>
  </si>
  <si>
    <t>Helpful description about "Considerable" avalanche hazard rating</t>
  </si>
  <si>
    <t>Dangerous avalanche conditions. Careful snowpack evaluation, cautious route-finding and conservative decision-making essential.</t>
  </si>
  <si>
    <t>მაღალი ზვავსაშიშროება. კარგად შეაფასეთ თოვლის აგებულება, იყავით ფრთხილად მარშრუტის არჩევისას და კონსერვატიულები გადაწყვეტილების მიღებისას</t>
  </si>
  <si>
    <t>avalanche-hazard-high-about</t>
  </si>
  <si>
    <t>Helpful description about "High" avalanche hazard rating</t>
  </si>
  <si>
    <t>Very dangerous avalanche conditions. Travel in avalanche terrain not recommended.</t>
  </si>
  <si>
    <t>ძალიან მაღალი ზვავსაშიშროება. შვავსაშიშ რელიეფზე გადაადგილება არ არის რეკომენდებული</t>
  </si>
  <si>
    <t>avalanche-hazard-extreme-about</t>
  </si>
  <si>
    <t>Helpful description about "Extreme" avalanche hazard rating</t>
  </si>
  <si>
    <t>Avoid all avalanche terrain.</t>
  </si>
  <si>
    <t>თავი აარიდეთ ზვავსაშის რელეფს</t>
  </si>
  <si>
    <t>avalanche-hazard-low-size-distribution</t>
  </si>
  <si>
    <t>Description of the size and distributions of avalanches to occur with "Low" avalanche danger</t>
  </si>
  <si>
    <t>Small avalanches in isolated areas or extreme terrain.</t>
  </si>
  <si>
    <t>მცირე ზვავები სპეციფიურ ადგილებში, ან ექსტრემალურ რელიებზე</t>
  </si>
  <si>
    <t>avalanche-hazard-moderate-size-distribution</t>
  </si>
  <si>
    <t>Description of the size and distributions of avalanches to occur with "Moderate" avalanche danger</t>
  </si>
  <si>
    <t>Small avalanches in specific areas, or large avalanches in isolated areas.</t>
  </si>
  <si>
    <t>მცირე ზვავები სპეციფიურ ადგილებში, ან დიდი ზვავები იზოლირებულ ადგილებში</t>
  </si>
  <si>
    <t>avalanche-hazard-considerable-size-distribution</t>
  </si>
  <si>
    <t>Description of the size and distributions of avalanches to occur with "Considerable" avalanche danger</t>
  </si>
  <si>
    <t>Small avalanches in many areas, or large avalanches in specific areas, or very large avalanches in isolated areas.</t>
  </si>
  <si>
    <t>მცირე ზვავები ბევრ ადგილას, ან დიდი ზვავები 
სპეციფიურ ადგილებში, ან ძალიან დიდი ზვავები იზოლირებულ ადგილებში</t>
  </si>
  <si>
    <t>avalanche-hazard-high-size-distribution</t>
  </si>
  <si>
    <t>Description of the size and distributions of avalanches to occur with "High" avalanche danger</t>
  </si>
  <si>
    <t>Large avalanches in many areas, or large avalanches in specific areas.</t>
  </si>
  <si>
    <t>დიდი ზვავები ბევრ ადგილას, ან ძალიან დიდი ზვავები  სპეციფიურ ადგილებში</t>
  </si>
  <si>
    <t>avalanche-hazard-extreme-size-distribution</t>
  </si>
  <si>
    <t>Description of the size and distributions of avalanches to occur with "Extreme" avalanche danger</t>
  </si>
  <si>
    <t>Large to very lage avalanches in many areas.</t>
  </si>
  <si>
    <t>დიდი ან ძალიან დიდი ზვავები ბევრ ადგილას</t>
  </si>
  <si>
    <t>avalanche-problem-number-heading</t>
  </si>
  <si>
    <t>A heading for the avalanche problem number column on the Form sheet</t>
  </si>
  <si>
    <t>Problem Number</t>
  </si>
  <si>
    <t>პრობლემის ნომერი</t>
  </si>
  <si>
    <t>avalanche-problem-number-1-heading</t>
  </si>
  <si>
    <t>A heading for avalanche problem 1 on the print sheet (anticipating that there will be different grammar per number in some languages)</t>
  </si>
  <si>
    <t>Problem 1</t>
  </si>
  <si>
    <t>პრობლემის 1</t>
  </si>
  <si>
    <t>avalanche-problem-number-2-heading</t>
  </si>
  <si>
    <t>A heading for avalanche problem 2 on the print sheet (anticipating that there will be different grammar per number in some languages)</t>
  </si>
  <si>
    <t>Problem 2</t>
  </si>
  <si>
    <t>პრობლემის 2</t>
  </si>
  <si>
    <t>avalanche-problem-number-3-heading</t>
  </si>
  <si>
    <t>A heading for avalanche problem 3 on the print sheet (anticipating that there will be different grammar per number in some languages)</t>
  </si>
  <si>
    <t>Problem 3</t>
  </si>
  <si>
    <t>პრობლემის 3</t>
  </si>
  <si>
    <t>avalanche-problem-number-4-heading</t>
  </si>
  <si>
    <t>A heading for avalanche problem 4 on the print sheet (anticipating that there will be different grammar per number in some languages)</t>
  </si>
  <si>
    <t>Problem 4</t>
  </si>
  <si>
    <t>პრობლემის 4</t>
  </si>
  <si>
    <t>avalanche-hazard-forecast-rating-heading</t>
  </si>
  <si>
    <t>A heading for the rating of the avalanche hazard (Low, Moderate, etc).</t>
  </si>
  <si>
    <t>Forecast Rating</t>
  </si>
  <si>
    <t>პროგნოზის შეფასება</t>
  </si>
  <si>
    <t>avalanche-hazard-current-rating-full-heading</t>
  </si>
  <si>
    <t>Current Hazard Rating</t>
  </si>
  <si>
    <t>მიმდინარე საფრთხის რეიტინგი/შეფასება</t>
  </si>
  <si>
    <t>avalanche-hazard-overall-heading</t>
  </si>
  <si>
    <t>A heading for the overall hazard rating for the forecast (Low, Moderate, etc).</t>
  </si>
  <si>
    <t>Overall</t>
  </si>
  <si>
    <t>საერთო</t>
  </si>
  <si>
    <t>slope-aspect-north</t>
  </si>
  <si>
    <t>Slope aspect (which way the slope is facing)</t>
  </si>
  <si>
    <t>North</t>
  </si>
  <si>
    <t>ჩრდილოეთი</t>
  </si>
  <si>
    <t>slope-aspect-north-east</t>
  </si>
  <si>
    <t>North-East</t>
  </si>
  <si>
    <t>ჩრდილო-აღმოსავლეთი</t>
  </si>
  <si>
    <t>slope-aspect-east</t>
  </si>
  <si>
    <t>East</t>
  </si>
  <si>
    <t>აღმოსავლეთი</t>
  </si>
  <si>
    <t>slope-aspect-south-east</t>
  </si>
  <si>
    <t>South-East</t>
  </si>
  <si>
    <t>სამხრეთ-აღმოსავლეთი</t>
  </si>
  <si>
    <t>slope-aspect-south</t>
  </si>
  <si>
    <t>South</t>
  </si>
  <si>
    <t>სამხრეთი</t>
  </si>
  <si>
    <t>slope-aspect-south-west</t>
  </si>
  <si>
    <t>South-West</t>
  </si>
  <si>
    <t>სამხრეთ-დასავლეთი</t>
  </si>
  <si>
    <t>slope-aspect-west</t>
  </si>
  <si>
    <t>West</t>
  </si>
  <si>
    <t>დასავლეთი</t>
  </si>
  <si>
    <t>slope-aspect-north-west</t>
  </si>
  <si>
    <t>North-West</t>
  </si>
  <si>
    <t>ჩრდილო-დასავლეთი</t>
  </si>
  <si>
    <t>forecast-description-heading</t>
  </si>
  <si>
    <t>Heading for the overall forecast description field</t>
  </si>
  <si>
    <t>Forecast Description</t>
  </si>
  <si>
    <t>პროგნოზის აღწერა</t>
  </si>
  <si>
    <t>avalanche-size-1-about</t>
  </si>
  <si>
    <t>Helpful description about size 1 avalanche</t>
  </si>
  <si>
    <t>Relatively harmless to people.</t>
  </si>
  <si>
    <t>ადამიანებისთვის შედარებით უსაფრთხო</t>
  </si>
  <si>
    <t>avalanche-size-2-about</t>
  </si>
  <si>
    <t>Helpful description about size 2 avalanche</t>
  </si>
  <si>
    <t>Could bury, injure or kill a person.</t>
  </si>
  <si>
    <t>შეიძლება დამარხოს, დააზარალოს ან მოკლას ადამიანი</t>
  </si>
  <si>
    <t>avalanche-size-3-about</t>
  </si>
  <si>
    <t>Helpful description about size 3 avalanche</t>
  </si>
  <si>
    <t>Could bury and destroy a car, damage a truck, destroy a wood frame house, or break a few trees.</t>
  </si>
  <si>
    <t>შეიძლება დაამტვრიოს და დამარხოს მანქანა, დააზიანოს სატვირთო მანქანა, დაანგრიოს ხის შენობა, ან მოტეხოს რამდენიმე ხე</t>
  </si>
  <si>
    <t>avalanche-size-4-about</t>
  </si>
  <si>
    <t>Helpful description about size 4 avalanche</t>
  </si>
  <si>
    <t>Could destroy a railway car, large truck, several buildings or a forest area up to 4 hectares.</t>
  </si>
  <si>
    <t>შეიძლება დაამტვრიოს სატვირთო მანქანა და მატარებლის ვაგონი, რამდენიმე შენობა ან 4 ჰექტარი ტყე</t>
  </si>
  <si>
    <t>avalanche-size-5-about</t>
  </si>
  <si>
    <t>Helpful description about size 5 avalanche</t>
  </si>
  <si>
    <t>Largest snow avalanche known. Could destroy a vilage or a forest of 40 hectares.</t>
  </si>
  <si>
    <t>ჩვენთვის ცნობილი უდიდესი თოვლის ზვავი. შეუძლია გაანადგუროს სოფელი ან 40 ჰექტარი ტყე</t>
  </si>
  <si>
    <t>forecast-area-gudauri</t>
  </si>
  <si>
    <t>The Gudauri forecast area name</t>
  </si>
  <si>
    <t>გუდაური</t>
  </si>
  <si>
    <t>time-of-day-all-day</t>
  </si>
  <si>
    <t>Period of time that the forecast hazard is relevant for</t>
  </si>
  <si>
    <t>მთელი დღე</t>
  </si>
  <si>
    <t>time-of-day-morning</t>
  </si>
  <si>
    <t>Morning</t>
  </si>
  <si>
    <t>დილა</t>
  </si>
  <si>
    <t>time-of-day-afternoon</t>
  </si>
  <si>
    <t>ნაშუადღევს</t>
  </si>
  <si>
    <t>forecast-supervisor-heading-colon</t>
  </si>
  <si>
    <t>A field heading for the supervisor for the forecast (with a colon)</t>
  </si>
  <si>
    <t>Supervisor:</t>
  </si>
  <si>
    <t>ზედამხედველი</t>
  </si>
  <si>
    <t>forecast-supervisor-heading</t>
  </si>
  <si>
    <t>A field heading for the supervisor for the forecast</t>
  </si>
  <si>
    <t>Supervisor</t>
  </si>
  <si>
    <t>slope-aspects-input-about</t>
  </si>
  <si>
    <t>Description for how to use the slope aspects input field</t>
  </si>
  <si>
    <t>A comma seperated list of slope aspects. e.g. N, NE</t>
  </si>
  <si>
    <t>მძიმე რომელიც გამოყოფს ფერდის ექსპოზიციას. 
მაგ. ჩ, ჩა</t>
  </si>
  <si>
    <t>confidence-low</t>
  </si>
  <si>
    <t>The forecaster's confidence level about this part of the forecast is low</t>
  </si>
  <si>
    <t>confidence-moderate</t>
  </si>
  <si>
    <t>The forecaster's confidence level about this part of the forecast is moderate</t>
  </si>
  <si>
    <t>confidence-high</t>
  </si>
  <si>
    <t>The forecaster's confidence level about this part of the forecast is high</t>
  </si>
  <si>
    <t>confidence-low-about</t>
  </si>
  <si>
    <t>Description for the confidence value, when the convidence is "Low"</t>
  </si>
  <si>
    <t>The forecaster's confidence level is Low about this part of the forecast</t>
  </si>
  <si>
    <t>დამკვირვებელი არ არის დარწმუნებული პროგნოზის ამ ნაწილში</t>
  </si>
  <si>
    <t>confidence-moderate-about</t>
  </si>
  <si>
    <t>Description for the confidence value, when the convidence is "Medium"</t>
  </si>
  <si>
    <t>The forecaster's confidence level is Moderate about this part of the forecast</t>
  </si>
  <si>
    <t>დამკვირვებელი ბოლომდე დარწმუნებული არ არის პროგნოზის ამ ნაწილში</t>
  </si>
  <si>
    <t>confidence-high-about</t>
  </si>
  <si>
    <t>Description for the confidence value, when the convidence is "High"</t>
  </si>
  <si>
    <t>The forecaster's confidence level is High about this part of the forecast</t>
  </si>
  <si>
    <t>დამკვირვებელი დარწმუნებულია პროგნოზის ამ ნაწილის სიზუსტეში</t>
  </si>
  <si>
    <t>diagram-heading</t>
  </si>
  <si>
    <t>Heading for column displaying a diagram with avalanche information</t>
  </si>
  <si>
    <t>Diagram</t>
  </si>
  <si>
    <t>დიაგრამა</t>
  </si>
  <si>
    <t>print-language-heading</t>
  </si>
  <si>
    <t>Heading for dropdown box that allows you to select the language used for the Print sheet</t>
  </si>
  <si>
    <t>Print Language</t>
  </si>
  <si>
    <t>ბეჭდვის ენა</t>
  </si>
  <si>
    <t>language-heading</t>
  </si>
  <si>
    <t>Heading for available languages</t>
  </si>
  <si>
    <t>ენა</t>
  </si>
  <si>
    <t>forecast-valid-until-heading</t>
  </si>
  <si>
    <t>Heading for field that specifies the date and time that the forecast is valid until</t>
  </si>
  <si>
    <t>Forecast Valid Until</t>
  </si>
  <si>
    <t>პროგნოზის ვალიდურობა</t>
  </si>
  <si>
    <t>forecast-valid-for-days-heading</t>
  </si>
  <si>
    <t>Heading for field that specifies the number of days that the forecast will be valid for</t>
  </si>
  <si>
    <t>Forecast Valid For (days)</t>
  </si>
  <si>
    <t>პროგნოზი ვალიდურია ... დღით</t>
  </si>
  <si>
    <t>forecast-valid-until-heading-colon</t>
  </si>
  <si>
    <t>Heading for field on the Print page that specifies the date and time that the forecast is valid until, with a trailing colon</t>
  </si>
  <si>
    <t>Forecast valid until:</t>
  </si>
  <si>
    <t>პროგნოზი ვალიდურია</t>
  </si>
  <si>
    <t>forecast-valid-until-heading-colon-ending</t>
  </si>
  <si>
    <t>Appended after the forecast valid until time</t>
  </si>
  <si>
    <t>-მდე</t>
  </si>
  <si>
    <t>forecast-issued-at-heading-colon</t>
  </si>
  <si>
    <t>Heading for field on the Print page that specifies the date and time that the forecast was issued at, with a trailing colon</t>
  </si>
  <si>
    <t>Forecast issued at:</t>
  </si>
  <si>
    <t>პროგნოზი შედგენილია:</t>
  </si>
  <si>
    <t>disclaimer-message</t>
  </si>
  <si>
    <t>Message with disclaimer and information at the start of the printed page</t>
  </si>
  <si>
    <t xml:space="preserve">This is a trial avalanche forecasting service run by non-professional volunteers from Gudauri, supported remotely by experienced avalanche forecasters. The information presented here may sometimes be incomplete or inaccurate - do not only rely on this forecast in your safety decisions. </t>
  </si>
  <si>
    <t>ეს არის საცდელი ზვავსაშიშროების პროგნოზი რომელიც მომზადებულია გუდაურში, მოხალისეების მიერ, გამოცდილი საერთაშორისო ექსპერტის დახმარებით. აქ მოცემული ინფორმაცია შეიძლება იყოს არასრული ან უზუსტო - არ დაეყრდნოთ მხოლოდ ამ პროგნოზს თქვენს უსაფრთხოებასთან დაკავშირებული გადაწყვეტილებების მოღებისას</t>
  </si>
  <si>
    <t>avalanche-likelihood-unlikely-about</t>
  </si>
  <si>
    <t>Description about the "Unlikely" avalanche likelihood</t>
  </si>
  <si>
    <t>Your odds of triggering an avalanche are very low but not impossible.</t>
  </si>
  <si>
    <t>ზვავის გამოწვევის შანსი დაბალია, თუმცა შეუძლებელი არ არის</t>
  </si>
  <si>
    <t>avalanche-likelihood-possible-about</t>
  </si>
  <si>
    <t>Description about the "Possible" avalanche likelihood</t>
  </si>
  <si>
    <t>There are a handful of problematic steep slopes where you could encounter an avalanche today.</t>
  </si>
  <si>
    <t>არის რამდენიმე პრობლემური ციცაბო ფერდი, სადაც შესაძლებელია ზვავის მოწყვეტა დღეს</t>
  </si>
  <si>
    <t>avalanche-likelihood-likely-about</t>
  </si>
  <si>
    <t>Description about the "Likely" avalanche likelihood</t>
  </si>
  <si>
    <t>You should trigger several of the steep slopes that you cross and/or some terrain will avalanche naturally.</t>
  </si>
  <si>
    <t>თქვენ შეიძლება გამოიწვიოთ ციცაბო ფერდებზე გადაადგილებისას ზვავი ან/და ზვავი შესაძლებელია ზოგიერთ ციცაბო ფერდზე თავისით მოწყდეს.</t>
  </si>
  <si>
    <t>avalanche-likelihood-very-likely-about</t>
  </si>
  <si>
    <t>Description about the "Very Likely" avalanche likelihood</t>
  </si>
  <si>
    <t xml:space="preserve">Most of the steep terrain that you travel on will avalanche, and you’ll encounter numerous natural avalanches. </t>
  </si>
  <si>
    <t>უმეტეს ციცაბო ფერდზე გამოიწვევთ ზვავს და ასევე მრავალ ბუნებრივ ზვავს წააწყდებით</t>
  </si>
  <si>
    <t>avalanche-likelihood-almost-certain-about</t>
  </si>
  <si>
    <t>Description about the "Almost Certain" avalanche likelihood</t>
  </si>
  <si>
    <t>You will trigger an avalanche on almost all of the steep terrain that you cross. You will observe a widespread natural avalanche cycle.</t>
  </si>
  <si>
    <t>თითქმის ყველა ციცაბო ფერდზე მოწყვიტავთ ზვავს
ასევე მრავალ ბუნებრივ ზვავს ნახავთ</t>
  </si>
  <si>
    <t>hazard-level-icon-heading</t>
  </si>
  <si>
    <t>Heading for column containing hazard level icons</t>
  </si>
  <si>
    <t>Icon</t>
  </si>
  <si>
    <t>სიმბოლო</t>
  </si>
  <si>
    <t>sensitivity-unreactive</t>
  </si>
  <si>
    <t>The specific avalanche problem type is unreactive to human rider triggers.</t>
  </si>
  <si>
    <t>Unreactive</t>
  </si>
  <si>
    <t>არამგრძნობიარე</t>
  </si>
  <si>
    <t>sensitivity-stubborn</t>
  </si>
  <si>
    <t>The specific avalanche problem type is difficult to trigger with a human rider.</t>
  </si>
  <si>
    <t>რთულად მოსაწყვეტი</t>
  </si>
  <si>
    <t>sensitivity-reactive</t>
  </si>
  <si>
    <t>The specific avalanche problem type is reactive to human rider triggers.</t>
  </si>
  <si>
    <t>რეაქტიული</t>
  </si>
  <si>
    <t>sensitivity-touchy</t>
  </si>
  <si>
    <t>The specific avalanche problem type is highly reactive to human triggers.</t>
  </si>
  <si>
    <t>Touchy</t>
  </si>
  <si>
    <t>მგძნობიარე</t>
  </si>
  <si>
    <t>sensitivity-unreactive-about</t>
  </si>
  <si>
    <t>Description about "Unreactive" avalanche trigger sensitivity</t>
  </si>
  <si>
    <t>The specific avalanche problem type is unreactive to human rider triggers.  Generally only possible with high additional load.</t>
  </si>
  <si>
    <t>სპეციფიური ზვავის პრობლემა არ არის მგძნობიარე ადამიანის ზემოქმედების მიმართ. ზვავის მოწყვეტა შესაძლებელია მხოლოდ დიდი დამატებითი დატვირთვის შედეგად</t>
  </si>
  <si>
    <t>sensitivity-stubborn-about</t>
  </si>
  <si>
    <t>Description about "Stubborn" avalanche trigger sensitivity</t>
  </si>
  <si>
    <t>სპეციფიური ზვავის პრობლემა რთულად მოსაწყვეტია ადამიანის ზემოქმედებით</t>
  </si>
  <si>
    <t>sensitivity-reactive-about</t>
  </si>
  <si>
    <t>Description about "Reactive" avalanche trigger sensitivity</t>
  </si>
  <si>
    <t>The specific avalanche problem type is reactive to human rider triggers. Easy to trigger with ski cut.</t>
  </si>
  <si>
    <t>სპეციფიური ზვავის პრობლემა მგძნობიარეა ადამიანის ზემოქმედების მიმართ. ზვავის მოწყვეტა შესაძლებელია თხილამურებით დახტომით ზემოქმედებისას</t>
  </si>
  <si>
    <t>sensitivity-touchy-about</t>
  </si>
  <si>
    <t>Description about "Touchy" avalanche trigger sensitivity</t>
  </si>
  <si>
    <t>The specific avalanche problem type is highly reactive to human rider triggers.</t>
  </si>
  <si>
    <t xml:space="preserve">სპეციფიური ზვავის პრობლემა  არის ძალიან მგძნობიარე
ადამიანის ზემოქმედების მიმართ. </t>
  </si>
  <si>
    <t>distribution-isolated</t>
  </si>
  <si>
    <t>A term for when an avalanche problem type is distributed in a few, isolated locations.</t>
  </si>
  <si>
    <t>იზოლირებული</t>
  </si>
  <si>
    <t>distribution-specific</t>
  </si>
  <si>
    <t>A term for when an avalanche problem type is  distributed in specific areas, with common characteristics.</t>
  </si>
  <si>
    <t>სპეციფიური</t>
  </si>
  <si>
    <t>distribution-widespread</t>
  </si>
  <si>
    <t>A term for when an avalanche problem type is distributed in many locations</t>
  </si>
  <si>
    <t>ფართოდ გავრცელებული</t>
  </si>
  <si>
    <t>distribution-isolated-about</t>
  </si>
  <si>
    <t>Description about "Isoloated" avalanche problem type distribution</t>
  </si>
  <si>
    <t xml:space="preserve">A few, isolated locations; evidence for instabilities is rare and hard to find. </t>
  </si>
  <si>
    <t>რამდენიმე იზოლირებული ლოკაცია. არასტაბილურობის ნიშნები არის ძნელად საპოვნელი</t>
  </si>
  <si>
    <t>distribution-specific-about</t>
  </si>
  <si>
    <t>Description about "Specific" avalanche problem type distribution</t>
  </si>
  <si>
    <t>Specific areas, with common characteristics. Evidence for instabilities exists, but it is not obvious and finding it requires careful observations.</t>
  </si>
  <si>
    <t>სპეციფიური ადგილები საერთო მახასიათებლებით. არასტაბილურობის ნიშნების ნახვა შესაძლებელია თუმცა არა მარტივად და სჭირდება დამატებითი დაკვირვება</t>
  </si>
  <si>
    <t>distribution-widespread-about</t>
  </si>
  <si>
    <t>Description about "Widespread" avalanche problem type distribution</t>
  </si>
  <si>
    <t>Many locations. Evidence for instabilities is frequently found, in many locations.</t>
  </si>
  <si>
    <t xml:space="preserve">ბევრ ადგილას. არასტაბილურბის ფაქტები ხშირად
გვხვდება </t>
  </si>
  <si>
    <t>sensitivity-heading</t>
  </si>
  <si>
    <t>Heading for an avalanche type's sensitivity to human trigger</t>
  </si>
  <si>
    <t>Sensitivity</t>
  </si>
  <si>
    <t>სენსიტიურობა</t>
  </si>
  <si>
    <t>distribution-heading</t>
  </si>
  <si>
    <t>Heading for an avalanche type's spatial distribution</t>
  </si>
  <si>
    <t>Distribution</t>
  </si>
  <si>
    <t>განაწილება</t>
  </si>
  <si>
    <t>avalanche-hazard-calculated-rating-heading</t>
  </si>
  <si>
    <t>Heading for avalanche hazard rating that has been automatically calculated, and suggested for the forecast</t>
  </si>
  <si>
    <t>Calculated Rating</t>
  </si>
  <si>
    <t>კალკულირებული შეფასება</t>
  </si>
  <si>
    <t>avalanche-hazard-calculated-rating-about</t>
  </si>
  <si>
    <t>Information about the calculated avlanche hazard rating</t>
  </si>
  <si>
    <t>This hazard rating has been automatically calculated from the input conditions.</t>
  </si>
  <si>
    <t>ეს საფრთხის შეფასება არის შეგროვებულ ინფორმაციაზე  დაყრდნობით ავტომატურად დათვლილი</t>
  </si>
  <si>
    <t>trend-about</t>
  </si>
  <si>
    <t>Heading for "Trend" column</t>
  </si>
  <si>
    <t>The trend of conditions from the current moment to the worst expected conditions during the forecast period.</t>
  </si>
  <si>
    <t>მდგომარეობა ამ მომენტიდან უარეს სავარაუდო მდგომარეობამდე პროგნოზის პერიოდში</t>
  </si>
  <si>
    <t>avalanche-hazard-calculated-no-rating-about</t>
  </si>
  <si>
    <t>Information for when the avalanche hazard rating is unable to be calculated</t>
  </si>
  <si>
    <t>Unable to calculate hazard rating. Insufficient input for Avalanche Problem Types.</t>
  </si>
  <si>
    <t>ვერ მოხერხდა საფრთხის შეფასება, არასაკმარისი მონაცემების არსებობის გამო</t>
  </si>
  <si>
    <t>compass-north</t>
  </si>
  <si>
    <t>Symbol to indicate North on the compass (used for the aspect-elevation diagram)</t>
  </si>
  <si>
    <t>N</t>
  </si>
  <si>
    <t>ჩ</t>
  </si>
  <si>
    <t>compass-north-east</t>
  </si>
  <si>
    <t>Symbol to indicate North-East on the compass (used for the aspect-elevation diagram)</t>
  </si>
  <si>
    <t>NE</t>
  </si>
  <si>
    <t>ჩა</t>
  </si>
  <si>
    <t>compass-east</t>
  </si>
  <si>
    <t>Symbol to indicate East on the compass (used for the aspect-elevation diagram)</t>
  </si>
  <si>
    <t>E</t>
  </si>
  <si>
    <t>ა</t>
  </si>
  <si>
    <t>compass-south-east</t>
  </si>
  <si>
    <t>Symbol to indicate South-East on the compass (used for the aspect-elevation diagram)</t>
  </si>
  <si>
    <t>SE</t>
  </si>
  <si>
    <t>სა</t>
  </si>
  <si>
    <t>compass-south</t>
  </si>
  <si>
    <t>Symbol to indicate South on the compass (used for the aspect-elevation diagram)</t>
  </si>
  <si>
    <t>S</t>
  </si>
  <si>
    <t>ს</t>
  </si>
  <si>
    <t>compass-south-west</t>
  </si>
  <si>
    <t>Symbol to indicate South-West on the compass (used for the aspect-elevation diagram)</t>
  </si>
  <si>
    <t>SW</t>
  </si>
  <si>
    <t>სდ</t>
  </si>
  <si>
    <t>compass-west</t>
  </si>
  <si>
    <t>Symbol to indicate West on the compass (used for the aspect-elevation diagram)</t>
  </si>
  <si>
    <t>W</t>
  </si>
  <si>
    <t>დ</t>
  </si>
  <si>
    <t>compass-north-west</t>
  </si>
  <si>
    <t>Symbol to indicate North-West on the compass (used for the aspect-elevation diagram)</t>
  </si>
  <si>
    <t>NW</t>
  </si>
  <si>
    <t>ჩდ</t>
  </si>
  <si>
    <t>month-january-short</t>
  </si>
  <si>
    <t>Short version of month</t>
  </si>
  <si>
    <t>Jan</t>
  </si>
  <si>
    <t>იან</t>
  </si>
  <si>
    <t>month-february-short</t>
  </si>
  <si>
    <t>Feb</t>
  </si>
  <si>
    <t>თებ</t>
  </si>
  <si>
    <t>month-march-short</t>
  </si>
  <si>
    <t>Mar</t>
  </si>
  <si>
    <t>მარ</t>
  </si>
  <si>
    <t>month-april-short</t>
  </si>
  <si>
    <t>Apr</t>
  </si>
  <si>
    <t>აპრ</t>
  </si>
  <si>
    <t>month-may-short</t>
  </si>
  <si>
    <t>May</t>
  </si>
  <si>
    <t>მაი</t>
  </si>
  <si>
    <t>month-june-short</t>
  </si>
  <si>
    <t>Jun</t>
  </si>
  <si>
    <t>ივნ</t>
  </si>
  <si>
    <t>month-july-short</t>
  </si>
  <si>
    <t>Jul</t>
  </si>
  <si>
    <t>ივლ</t>
  </si>
  <si>
    <t>month-august-short</t>
  </si>
  <si>
    <t>Aug</t>
  </si>
  <si>
    <t>აგვ</t>
  </si>
  <si>
    <t>month-september-short</t>
  </si>
  <si>
    <t>Sep</t>
  </si>
  <si>
    <t>სექ</t>
  </si>
  <si>
    <t>month-october-short</t>
  </si>
  <si>
    <t>Oct</t>
  </si>
  <si>
    <t>ოქტ</t>
  </si>
  <si>
    <t>month-november-short</t>
  </si>
  <si>
    <t>Nov</t>
  </si>
  <si>
    <t>ნოემ</t>
  </si>
  <si>
    <t>month-december-short</t>
  </si>
  <si>
    <t>Dec</t>
  </si>
  <si>
    <t>დეკ</t>
  </si>
  <si>
    <t>month-january</t>
  </si>
  <si>
    <t>Month of the year</t>
  </si>
  <si>
    <t>January</t>
  </si>
  <si>
    <t>იანვარი</t>
  </si>
  <si>
    <t>month-february</t>
  </si>
  <si>
    <t>February</t>
  </si>
  <si>
    <t>თებერვალი</t>
  </si>
  <si>
    <t>month-march</t>
  </si>
  <si>
    <t>March</t>
  </si>
  <si>
    <t>მარტი</t>
  </si>
  <si>
    <t>month-april</t>
  </si>
  <si>
    <t>April</t>
  </si>
  <si>
    <t>აპრილი</t>
  </si>
  <si>
    <t>month-may</t>
  </si>
  <si>
    <t>მაისი</t>
  </si>
  <si>
    <t>month-june</t>
  </si>
  <si>
    <t>June</t>
  </si>
  <si>
    <t>ივნისი</t>
  </si>
  <si>
    <t>month-july</t>
  </si>
  <si>
    <t>July</t>
  </si>
  <si>
    <t>ივლისი</t>
  </si>
  <si>
    <t>month-august</t>
  </si>
  <si>
    <t>August</t>
  </si>
  <si>
    <t>აგვისტო</t>
  </si>
  <si>
    <t>month-september</t>
  </si>
  <si>
    <t>September</t>
  </si>
  <si>
    <t>სექტემბერი</t>
  </si>
  <si>
    <t>month-october</t>
  </si>
  <si>
    <t>October</t>
  </si>
  <si>
    <t>ოქტომბერი</t>
  </si>
  <si>
    <t>month-november</t>
  </si>
  <si>
    <t>November</t>
  </si>
  <si>
    <t>ნოემბერი</t>
  </si>
  <si>
    <t>month-december</t>
  </si>
  <si>
    <t>December</t>
  </si>
  <si>
    <t>დეკემბერი</t>
  </si>
  <si>
    <t>forecaster-organisation-heading</t>
  </si>
  <si>
    <t>Organisation</t>
  </si>
  <si>
    <t>ორგანიზაცია</t>
  </si>
  <si>
    <t>optional-field-heading</t>
  </si>
  <si>
    <t>A note to include in the title of a field which is optional</t>
  </si>
  <si>
    <t>(Optional)</t>
  </si>
  <si>
    <t>(არასავალდებულო)</t>
  </si>
  <si>
    <t>spreadsheet-name-heading</t>
  </si>
  <si>
    <t>A heading for the spreadsheet name, instructing the forecaster to use the specified name as the title of the saved spreadsheet.</t>
  </si>
  <si>
    <t>Use This Spreadsheet Name</t>
  </si>
  <si>
    <t>გამოიყენე ამ ცხრილის სახელი</t>
  </si>
  <si>
    <t>forecaster-publish-heading</t>
  </si>
  <si>
    <t>A heading for what parts of the forecaster (and forecast supervisor) name and organisation to publish.</t>
  </si>
  <si>
    <t>Publish</t>
  </si>
  <si>
    <t>გამოაქვეყნე</t>
  </si>
  <si>
    <t>forecaster-publish-none</t>
  </si>
  <si>
    <t>An option to not publish any forecaster details.</t>
  </si>
  <si>
    <t>არაფერი</t>
  </si>
  <si>
    <t>forecaster-publish-both</t>
  </si>
  <si>
    <t>An option to publish both the forecaster name and organisation.</t>
  </si>
  <si>
    <t>Name &amp; Organisation</t>
  </si>
  <si>
    <t>სახელი &amp; ორგანიზაცია</t>
  </si>
  <si>
    <t>forecaster-publish-only-name</t>
  </si>
  <si>
    <t>An option to publish only the forecaster's name.</t>
  </si>
  <si>
    <t>მარტო სახელი</t>
  </si>
  <si>
    <t>forecaster-publish-only-organization</t>
  </si>
  <si>
    <t>An option to publish only the forecaster's organisation.</t>
  </si>
  <si>
    <t>Only Organisation</t>
  </si>
  <si>
    <t>მარტო ორგანიზაცია</t>
  </si>
  <si>
    <t>avalanche-problem-heading</t>
  </si>
  <si>
    <t>A heading for an individual avalanche problem type</t>
  </si>
  <si>
    <t>Avalanche Problem</t>
  </si>
  <si>
    <t>ზვავის პრობლემა</t>
  </si>
  <si>
    <t>avalanche-problems-heading</t>
  </si>
  <si>
    <t>A heading for all the different avalanche problem types</t>
  </si>
  <si>
    <t>Avalanche Problems</t>
  </si>
  <si>
    <t>unable-to-calculate-name-error</t>
  </si>
  <si>
    <t>An error message displayed when the spreadsheed is unable to calculate a name for itself</t>
  </si>
  <si>
    <t>Unable to calculate spreadsheet name</t>
  </si>
  <si>
    <t>შეუძლებელია ცხრილის სახელის გამოთვლა</t>
  </si>
  <si>
    <t>pdf-name-heading</t>
  </si>
  <si>
    <t>Heading for name to use for the printed PDF file</t>
  </si>
  <si>
    <t>Use This PDF Name</t>
  </si>
  <si>
    <t>Avalanche Problem Types</t>
  </si>
  <si>
    <t>Localization ID</t>
  </si>
  <si>
    <t>Name (English)</t>
  </si>
  <si>
    <t>About Localization ID</t>
  </si>
  <si>
    <t>URL Parameter</t>
  </si>
  <si>
    <t>sub_alpine</t>
  </si>
  <si>
    <t>alpine</t>
  </si>
  <si>
    <t>high_alpine</t>
  </si>
  <si>
    <t>Languages</t>
  </si>
  <si>
    <t>Localization Column Index</t>
  </si>
  <si>
    <t>Language ID</t>
  </si>
  <si>
    <t>en</t>
  </si>
  <si>
    <t>ka</t>
  </si>
  <si>
    <t>avalanche-size-1</t>
  </si>
  <si>
    <t>avalanche-size-2</t>
  </si>
  <si>
    <t>avalanche-size-3</t>
  </si>
  <si>
    <t>avalanche-size-4</t>
  </si>
  <si>
    <t>avalanche-size-5</t>
  </si>
  <si>
    <t>Avalanche Likelihood</t>
  </si>
  <si>
    <t>Hazard Trend</t>
  </si>
  <si>
    <t>Slope Aspects</t>
  </si>
  <si>
    <t>Forecast Confidence</t>
  </si>
  <si>
    <t>Hazard Rating</t>
  </si>
  <si>
    <t>Name With Number</t>
  </si>
  <si>
    <t>?</t>
  </si>
  <si>
    <t>no_rating</t>
  </si>
  <si>
    <t>Elevation Zone Boundaries</t>
  </si>
  <si>
    <t>Map</t>
  </si>
  <si>
    <t>high_alpine, alpine, sub_alpine</t>
  </si>
  <si>
    <t>2600m, 2000m</t>
  </si>
  <si>
    <t>Time Of Day</t>
  </si>
  <si>
    <t>Server Settings</t>
  </si>
  <si>
    <t>Server URL</t>
  </si>
  <si>
    <t>https://georgia-avalanche-report.fly.dev</t>
  </si>
  <si>
    <t>Image Seed</t>
  </si>
  <si>
    <t>Github URL</t>
  </si>
  <si>
    <t>https://github.com/kellpossible/avalanche-report</t>
  </si>
  <si>
    <t>Sensitivity/Stability</t>
  </si>
  <si>
    <t>Spatial Distribution</t>
  </si>
  <si>
    <t>Months of the Year</t>
  </si>
  <si>
    <t>Short Localization ID</t>
  </si>
  <si>
    <t>Short Name (English)</t>
  </si>
  <si>
    <t>Forecaster Publish</t>
  </si>
  <si>
    <t>Hazard Level/Rating</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</si>
</sst>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quot;-&quot;mm&quot;-&quot;dd"/>
    <numFmt numFmtId="165" formatCode="yyyy&quot;-&quot;mm&quot;-&quot;dd&quot; &quot;hh&quot;:&quot;mm"/>
    <numFmt numFmtId="166" formatCode="yyyy&quot;-&quot;mm&quot;-&quot;dd&quot; &quot;h&quot;:&quot;mm"/>
  </numFmts>
  <fonts count="40">
    <font>
      <sz val="10.0"/>
      <color rgb="FF000000"/>
      <name val="Arial"/>
      <scheme val="minor"/>
    </font>
    <font>
      <b/>
      <sz val="24.0"/>
      <color theme="1"/>
      <name val="Arial"/>
      <scheme val="minor"/>
    </font>
    <font>
      <b/>
      <sz val="12.0"/>
      <color theme="1"/>
      <name val="Arial"/>
      <scheme val="minor"/>
    </font>
    <font>
      <sz val="12.0"/>
      <color theme="1"/>
      <name val="Arial"/>
      <scheme val="minor"/>
    </font>
    <font>
      <color theme="1"/>
      <name val="Arial"/>
      <scheme val="minor"/>
    </font>
    <font>
      <b/>
      <color theme="1"/>
      <name val="Arial"/>
      <scheme val="minor"/>
    </font>
    <font>
      <b/>
      <sz val="12.0"/>
      <color rgb="FF0000FF"/>
      <name val="Arial"/>
      <scheme val="minor"/>
    </font>
    <font>
      <sz val="11.0"/>
      <color rgb="FFF7981D"/>
      <name val="Arial"/>
      <scheme val="minor"/>
    </font>
    <font>
      <sz val="11.0"/>
      <color rgb="FFA61D4C"/>
      <name val="Arial"/>
      <scheme val="minor"/>
    </font>
    <font>
      <sz val="11.0"/>
      <color theme="1"/>
      <name val="Arial"/>
      <scheme val="minor"/>
    </font>
    <font>
      <b/>
      <sz val="11.0"/>
      <color theme="1"/>
      <name val="Arial"/>
      <scheme val="minor"/>
    </font>
    <font>
      <sz val="10.0"/>
      <color theme="1"/>
      <name val="Arial"/>
      <scheme val="minor"/>
    </font>
    <font/>
    <font>
      <sz val="11.0"/>
      <color rgb="FF65B045"/>
      <name val="Arial"/>
      <scheme val="minor"/>
    </font>
    <font>
      <b/>
      <sz val="14.0"/>
      <color theme="1"/>
      <name val="Arial"/>
      <scheme val="minor"/>
    </font>
    <font>
      <i/>
      <sz val="10.0"/>
      <color theme="1"/>
      <name val="Arial"/>
      <scheme val="minor"/>
    </font>
    <font>
      <color rgb="FF000000"/>
      <name val="Arial"/>
    </font>
    <font>
      <b/>
      <sz val="9.0"/>
      <color theme="1"/>
      <name val="Arial"/>
      <scheme val="minor"/>
    </font>
    <font>
      <i/>
      <sz val="9.0"/>
      <color theme="1"/>
      <name val="Arial"/>
      <scheme val="minor"/>
    </font>
    <font>
      <i/>
      <sz val="9.0"/>
      <color rgb="FFF3F3F3"/>
      <name val="Arial"/>
      <scheme val="minor"/>
    </font>
    <font>
      <sz val="14.0"/>
      <color theme="1"/>
      <name val="Arial"/>
      <scheme val="minor"/>
    </font>
    <font>
      <b/>
      <sz val="18.0"/>
      <color theme="1"/>
      <name val="Arial"/>
      <scheme val="minor"/>
    </font>
    <font>
      <sz val="9.0"/>
      <color theme="1"/>
      <name val="Arial"/>
      <scheme val="minor"/>
    </font>
    <font>
      <sz val="36.0"/>
      <color theme="1"/>
      <name val="Arial"/>
      <scheme val="minor"/>
    </font>
    <font>
      <sz val="8.0"/>
      <color rgb="FF999999"/>
      <name val="Arial"/>
      <scheme val="minor"/>
    </font>
    <font>
      <sz val="24.0"/>
      <color rgb="FFFFFFFF"/>
      <name val="Arial"/>
      <scheme val="minor"/>
    </font>
    <font>
      <sz val="18.0"/>
      <color theme="1"/>
      <name val="Arial"/>
      <scheme val="minor"/>
    </font>
    <font>
      <b/>
      <sz val="10.0"/>
      <color theme="1"/>
      <name val="Arial"/>
      <scheme val="minor"/>
    </font>
    <font>
      <sz val="24.0"/>
      <color rgb="FF000000"/>
      <name val="Arial"/>
      <scheme val="minor"/>
    </font>
    <font>
      <i/>
      <color theme="1"/>
      <name val="Arial"/>
      <scheme val="minor"/>
    </font>
    <font>
      <b/>
      <sz val="14.0"/>
      <color rgb="FF000000"/>
      <name val="Arial"/>
    </font>
    <font>
      <b/>
      <sz val="14.0"/>
      <color theme="1"/>
      <name val="Arial"/>
    </font>
    <font>
      <color theme="1"/>
      <name val="Arial"/>
    </font>
    <font>
      <u/>
      <color rgb="FF0000FF"/>
    </font>
    <font>
      <b/>
      <color theme="1"/>
      <name val="Arial"/>
    </font>
    <font>
      <i/>
      <color theme="1"/>
      <name val="Arial"/>
    </font>
    <font>
      <b/>
      <color rgb="FF000000"/>
      <name val="&quot;Arial&quot;"/>
    </font>
    <font>
      <color rgb="FF000000"/>
      <name val="&quot;Arial&quot;"/>
    </font>
    <font>
      <color rgb="FF000000"/>
      <name val="Arial"/>
      <scheme val="minor"/>
    </font>
    <font>
      <u/>
      <color rgb="FF0000FF"/>
    </font>
  </fonts>
  <fills count="9">
    <fill>
      <patternFill patternType="none"/>
    </fill>
    <fill>
      <patternFill patternType="lightGray"/>
    </fill>
    <fill>
      <patternFill patternType="solid">
        <fgColor rgb="FFFCE5CD"/>
        <bgColor rgb="FFFCE5CD"/>
      </patternFill>
    </fill>
    <fill>
      <patternFill patternType="solid">
        <fgColor rgb="FFC9DAF8"/>
        <bgColor rgb="FFC9DAF8"/>
      </patternFill>
    </fill>
    <fill>
      <patternFill patternType="solid">
        <fgColor rgb="FFEFEFEF"/>
        <bgColor rgb="FFEFEFEF"/>
      </patternFill>
    </fill>
    <fill>
      <patternFill patternType="solid">
        <fgColor rgb="FFA4C2F4"/>
        <bgColor rgb="FFA4C2F4"/>
      </patternFill>
    </fill>
    <fill>
      <patternFill patternType="solid">
        <fgColor rgb="FFD9D9D9"/>
        <bgColor rgb="FFD9D9D9"/>
      </patternFill>
    </fill>
    <fill>
      <patternFill patternType="solid">
        <fgColor rgb="FFFFFFFF"/>
        <bgColor rgb="FFFFFFFF"/>
      </patternFill>
    </fill>
    <fill>
      <patternFill patternType="solid">
        <fgColor theme="0"/>
        <bgColor theme="0"/>
      </patternFill>
    </fill>
  </fills>
  <borders count="5">
    <border/>
    <border>
      <top style="thin">
        <color rgb="FF000000"/>
      </top>
    </border>
    <border>
      <bottom style="thin">
        <color rgb="FF000000"/>
      </bottom>
    </border>
    <border>
      <bottom style="medium">
        <color rgb="FF000000"/>
      </bottom>
    </border>
    <border>
      <bottom style="thin">
        <color rgb="FF999999"/>
      </bottom>
    </border>
  </borders>
  <cellStyleXfs count="1">
    <xf borderId="0" fillId="0" fontId="0" numFmtId="0" applyAlignment="1" applyFont="1"/>
  </cellStyleXfs>
  <cellXfs count="148">
    <xf borderId="0" fillId="0" fontId="0" numFmtId="0" xfId="0" applyAlignment="1" applyFont="1">
      <alignment readingOrder="0" shrinkToFit="0" vertical="bottom" wrapText="0"/>
    </xf>
    <xf borderId="0" fillId="0" fontId="1" numFmtId="0" xfId="0" applyAlignment="1" applyFont="1">
      <alignment horizontal="center" readingOrder="0"/>
    </xf>
    <xf borderId="0" fillId="2" fontId="2" numFmtId="0" xfId="0" applyAlignment="1" applyFill="1" applyFont="1">
      <alignment readingOrder="0"/>
    </xf>
    <xf borderId="0" fillId="0" fontId="3" numFmtId="0" xfId="0" applyAlignment="1" applyFont="1">
      <alignment readingOrder="0"/>
    </xf>
    <xf borderId="0" fillId="0" fontId="4" numFmtId="0" xfId="0" applyAlignment="1" applyFont="1">
      <alignment readingOrder="0"/>
    </xf>
    <xf borderId="0" fillId="3" fontId="5" numFmtId="0" xfId="0" applyAlignment="1" applyFill="1" applyFont="1">
      <alignment readingOrder="0"/>
    </xf>
    <xf borderId="0" fillId="0" fontId="4" numFmtId="164" xfId="0" applyAlignment="1" applyFont="1" applyNumberFormat="1">
      <alignment horizontal="left" readingOrder="0"/>
    </xf>
    <xf borderId="0" fillId="0" fontId="4" numFmtId="20" xfId="0" applyAlignment="1" applyFont="1" applyNumberFormat="1">
      <alignment horizontal="left" readingOrder="0"/>
    </xf>
    <xf borderId="0" fillId="0" fontId="4" numFmtId="0" xfId="0" applyFont="1"/>
    <xf borderId="0" fillId="4" fontId="6" numFmtId="0" xfId="0" applyFill="1" applyFont="1"/>
    <xf borderId="0" fillId="5" fontId="5" numFmtId="0" xfId="0" applyAlignment="1" applyFill="1" applyFont="1">
      <alignment readingOrder="0"/>
    </xf>
    <xf borderId="0" fillId="0" fontId="5" numFmtId="0" xfId="0" applyAlignment="1" applyFont="1">
      <alignment readingOrder="0"/>
    </xf>
    <xf borderId="0" fillId="0" fontId="4" numFmtId="0" xfId="0" applyAlignment="1" applyFont="1">
      <alignment readingOrder="0" vertical="top"/>
    </xf>
    <xf borderId="0" fillId="0" fontId="4" numFmtId="0" xfId="0" applyAlignment="1" applyFont="1">
      <alignment readingOrder="0" shrinkToFit="0" vertical="top" wrapText="1"/>
    </xf>
    <xf borderId="0" fillId="0" fontId="7" numFmtId="0" xfId="0" applyFont="1"/>
    <xf borderId="0" fillId="0" fontId="8" numFmtId="0" xfId="0" applyFont="1"/>
    <xf borderId="0" fillId="3" fontId="5" numFmtId="0" xfId="0" applyAlignment="1" applyFont="1">
      <alignment horizontal="center" readingOrder="0" shrinkToFit="0" vertical="top" wrapText="1"/>
    </xf>
    <xf borderId="0" fillId="3" fontId="5" numFmtId="0" xfId="0" applyAlignment="1" applyFont="1">
      <alignment horizontal="center" readingOrder="0"/>
    </xf>
    <xf borderId="0" fillId="0" fontId="9" numFmtId="0" xfId="0" applyAlignment="1" applyFont="1">
      <alignment horizontal="center" readingOrder="0"/>
    </xf>
    <xf borderId="0" fillId="4" fontId="10" numFmtId="165" xfId="0" applyAlignment="1" applyFont="1" applyNumberFormat="1">
      <alignment horizontal="center" readingOrder="0"/>
    </xf>
    <xf borderId="0" fillId="5" fontId="5" numFmtId="0" xfId="0" applyAlignment="1" applyFont="1">
      <alignment horizontal="center" readingOrder="0"/>
    </xf>
    <xf borderId="1" fillId="6" fontId="11" numFmtId="0" xfId="0" applyAlignment="1" applyBorder="1" applyFill="1" applyFont="1">
      <alignment horizontal="center" readingOrder="0" vertical="center"/>
    </xf>
    <xf borderId="1" fillId="4" fontId="4" numFmtId="0" xfId="0" applyAlignment="1" applyBorder="1" applyFont="1">
      <alignment horizontal="center" vertical="center"/>
    </xf>
    <xf borderId="1" fillId="3" fontId="5" numFmtId="0" xfId="0" applyAlignment="1" applyBorder="1" applyFont="1">
      <alignment horizontal="center" readingOrder="0" shrinkToFit="0" wrapText="1"/>
    </xf>
    <xf borderId="1" fillId="0" fontId="12" numFmtId="0" xfId="0" applyBorder="1" applyFont="1"/>
    <xf borderId="1" fillId="0" fontId="13" numFmtId="0" xfId="0" applyBorder="1" applyFont="1"/>
    <xf borderId="0" fillId="6" fontId="14" numFmtId="0" xfId="0" applyAlignment="1" applyFont="1">
      <alignment horizontal="center" readingOrder="0" vertical="center"/>
    </xf>
    <xf borderId="0" fillId="3" fontId="5" numFmtId="0" xfId="0" applyAlignment="1" applyFont="1">
      <alignment horizontal="center"/>
    </xf>
    <xf borderId="0" fillId="3" fontId="4" numFmtId="0" xfId="0" applyAlignment="1" applyFont="1">
      <alignment horizontal="center"/>
    </xf>
    <xf borderId="0" fillId="4" fontId="15" numFmtId="0" xfId="0" applyAlignment="1" applyFont="1">
      <alignment horizontal="center" shrinkToFit="0" wrapText="1"/>
    </xf>
    <xf borderId="0" fillId="7" fontId="16" numFmtId="0" xfId="0" applyAlignment="1" applyFill="1" applyFont="1">
      <alignment horizontal="left" readingOrder="0"/>
    </xf>
    <xf borderId="0" fillId="4" fontId="17" numFmtId="0" xfId="0" applyAlignment="1" applyFont="1">
      <alignment horizontal="right" readingOrder="0" vertical="top"/>
    </xf>
    <xf borderId="0" fillId="4" fontId="18" numFmtId="0" xfId="0" applyAlignment="1" applyFont="1">
      <alignment shrinkToFit="0" vertical="top" wrapText="1"/>
    </xf>
    <xf borderId="0" fillId="4" fontId="19" numFmtId="0" xfId="0" applyAlignment="1" applyFont="1">
      <alignment shrinkToFit="0" vertical="top" wrapText="1"/>
    </xf>
    <xf borderId="0" fillId="3" fontId="5" numFmtId="0" xfId="0" applyAlignment="1" applyFont="1">
      <alignment horizontal="center" readingOrder="0" shrinkToFit="0" wrapText="1"/>
    </xf>
    <xf borderId="0" fillId="4" fontId="4" numFmtId="0" xfId="0" applyAlignment="1" applyFont="1">
      <alignment horizontal="center" vertical="top"/>
    </xf>
    <xf borderId="0" fillId="4" fontId="4" numFmtId="0" xfId="0" applyFont="1"/>
    <xf borderId="2" fillId="0" fontId="12" numFmtId="0" xfId="0" applyBorder="1" applyFont="1"/>
    <xf borderId="2" fillId="0" fontId="4" numFmtId="0" xfId="0" applyAlignment="1" applyBorder="1" applyFont="1">
      <alignment readingOrder="0" shrinkToFit="0" vertical="top" wrapText="1"/>
    </xf>
    <xf borderId="2" fillId="4" fontId="18" numFmtId="0" xfId="0" applyAlignment="1" applyBorder="1" applyFont="1">
      <alignment shrinkToFit="0" vertical="top" wrapText="1"/>
    </xf>
    <xf borderId="2" fillId="4" fontId="18" numFmtId="0" xfId="0" applyAlignment="1" applyBorder="1" applyFont="1">
      <alignment horizontal="left" shrinkToFit="0" vertical="top" wrapText="1"/>
    </xf>
    <xf borderId="2" fillId="4" fontId="4" numFmtId="0" xfId="0" applyBorder="1" applyFont="1"/>
    <xf borderId="0" fillId="4" fontId="15" numFmtId="0" xfId="0" applyAlignment="1" applyFont="1">
      <alignment horizontal="center" readingOrder="0" shrinkToFit="0" wrapText="1"/>
    </xf>
    <xf borderId="0" fillId="4" fontId="5" numFmtId="0" xfId="0" applyAlignment="1" applyFont="1">
      <alignment readingOrder="0"/>
    </xf>
    <xf borderId="0" fillId="0" fontId="4" numFmtId="0" xfId="0" applyFont="1"/>
    <xf borderId="0" fillId="3" fontId="5" numFmtId="0" xfId="0" applyAlignment="1" applyFont="1">
      <alignment readingOrder="0" shrinkToFit="0" wrapText="1"/>
    </xf>
    <xf borderId="2" fillId="3" fontId="5" numFmtId="0" xfId="0" applyAlignment="1" applyBorder="1" applyFont="1">
      <alignment readingOrder="0" shrinkToFit="0" wrapText="1"/>
    </xf>
    <xf borderId="1" fillId="6" fontId="20" numFmtId="0" xfId="0" applyAlignment="1" applyBorder="1" applyFont="1">
      <alignment horizontal="center" readingOrder="0" vertical="center"/>
    </xf>
    <xf borderId="1" fillId="4" fontId="5" numFmtId="0" xfId="0" applyAlignment="1" applyBorder="1" applyFont="1">
      <alignment horizontal="right" readingOrder="0" vertical="top"/>
    </xf>
    <xf borderId="1" fillId="0" fontId="4" numFmtId="0" xfId="0" applyAlignment="1" applyBorder="1" applyFont="1">
      <alignment readingOrder="0"/>
    </xf>
    <xf borderId="1" fillId="4" fontId="4" numFmtId="0" xfId="0" applyAlignment="1" applyBorder="1" applyFont="1">
      <alignment horizontal="center" readingOrder="0" vertical="top"/>
    </xf>
    <xf borderId="1" fillId="0" fontId="4" numFmtId="0" xfId="0" applyBorder="1" applyFont="1"/>
    <xf borderId="0" fillId="0" fontId="4" numFmtId="0" xfId="0" applyAlignment="1" applyFont="1">
      <alignment vertical="center"/>
    </xf>
    <xf borderId="0" fillId="4" fontId="18" numFmtId="0" xfId="0" applyFont="1"/>
    <xf borderId="0" fillId="4" fontId="5" numFmtId="0" xfId="0" applyAlignment="1" applyFont="1">
      <alignment horizontal="right" readingOrder="0" vertical="top"/>
    </xf>
    <xf borderId="2" fillId="6" fontId="11" numFmtId="0" xfId="0" applyAlignment="1" applyBorder="1" applyFont="1">
      <alignment horizontal="center" readingOrder="0" vertical="center"/>
    </xf>
    <xf borderId="2" fillId="4" fontId="17" numFmtId="0" xfId="0" applyAlignment="1" applyBorder="1" applyFont="1">
      <alignment horizontal="right" readingOrder="0" vertical="top"/>
    </xf>
    <xf borderId="0" fillId="4" fontId="18" numFmtId="0" xfId="0" applyAlignment="1" applyFont="1">
      <alignment horizontal="left" readingOrder="0" shrinkToFit="0" vertical="top" wrapText="1"/>
    </xf>
    <xf borderId="0" fillId="6" fontId="20" numFmtId="0" xfId="0" applyAlignment="1" applyFont="1">
      <alignment horizontal="center" readingOrder="0" vertical="center"/>
    </xf>
    <xf borderId="0" fillId="0" fontId="3" numFmtId="0" xfId="0" applyFont="1"/>
    <xf borderId="3" fillId="6" fontId="11" numFmtId="0" xfId="0" applyAlignment="1" applyBorder="1" applyFont="1">
      <alignment horizontal="center" readingOrder="0" vertical="center"/>
    </xf>
    <xf borderId="3" fillId="4" fontId="17" numFmtId="0" xfId="0" applyAlignment="1" applyBorder="1" applyFont="1">
      <alignment horizontal="right" readingOrder="0" vertical="top"/>
    </xf>
    <xf borderId="3" fillId="4" fontId="18" numFmtId="0" xfId="0" applyAlignment="1" applyBorder="1" applyFont="1">
      <alignment shrinkToFit="0" vertical="top" wrapText="1"/>
    </xf>
    <xf borderId="3" fillId="4" fontId="18" numFmtId="0" xfId="0" applyAlignment="1" applyBorder="1" applyFont="1">
      <alignment horizontal="left" readingOrder="0" shrinkToFit="0" vertical="top" wrapText="1"/>
    </xf>
    <xf borderId="3" fillId="4" fontId="18" numFmtId="0" xfId="0" applyAlignment="1" applyBorder="1" applyFont="1">
      <alignment horizontal="left" shrinkToFit="0" vertical="top" wrapText="1"/>
    </xf>
    <xf borderId="3" fillId="0" fontId="12" numFmtId="0" xfId="0" applyBorder="1" applyFont="1"/>
    <xf borderId="0" fillId="6" fontId="21" numFmtId="0" xfId="0" applyAlignment="1" applyFont="1">
      <alignment horizontal="center" readingOrder="0" vertical="center"/>
    </xf>
    <xf borderId="0" fillId="4" fontId="4" numFmtId="0" xfId="0" applyAlignment="1" applyFont="1">
      <alignment horizontal="center" readingOrder="0" vertical="top"/>
    </xf>
    <xf borderId="0" fillId="0" fontId="4" numFmtId="0" xfId="0" applyAlignment="1" applyFont="1">
      <alignment horizontal="left" vertical="center"/>
    </xf>
    <xf borderId="3" fillId="0" fontId="4" numFmtId="0" xfId="0" applyBorder="1" applyFont="1"/>
    <xf borderId="0" fillId="0" fontId="5" numFmtId="0" xfId="0" applyAlignment="1" applyFont="1">
      <alignment horizontal="center" readingOrder="0"/>
    </xf>
    <xf borderId="0" fillId="5" fontId="5" numFmtId="0" xfId="0" applyAlignment="1" applyFont="1">
      <alignment readingOrder="0" shrinkToFit="0" vertical="top" wrapText="1"/>
    </xf>
    <xf borderId="0" fillId="0" fontId="4" numFmtId="0" xfId="0" applyAlignment="1" applyFont="1">
      <alignment horizontal="center" readingOrder="0" vertical="center"/>
    </xf>
    <xf borderId="0" fillId="0" fontId="4" numFmtId="0" xfId="0" applyAlignment="1" applyFont="1">
      <alignment vertical="top"/>
    </xf>
    <xf borderId="0" fillId="0" fontId="4" numFmtId="0" xfId="0" applyAlignment="1" applyFont="1">
      <alignment shrinkToFit="0" vertical="top" wrapText="1"/>
    </xf>
    <xf borderId="0" fillId="0" fontId="22" numFmtId="0" xfId="0" applyAlignment="1" applyFont="1">
      <alignment horizontal="right" vertical="center"/>
    </xf>
    <xf borderId="0" fillId="0" fontId="4" numFmtId="0" xfId="0" applyAlignment="1" applyFont="1">
      <alignment horizontal="right" vertical="center"/>
    </xf>
    <xf borderId="0" fillId="0" fontId="23" numFmtId="0" xfId="0" applyAlignment="1" applyFont="1">
      <alignment horizontal="left"/>
    </xf>
    <xf borderId="0" fillId="0" fontId="11" numFmtId="0" xfId="0" applyAlignment="1" applyFont="1">
      <alignment horizontal="left" shrinkToFit="0" vertical="top" wrapText="1"/>
    </xf>
    <xf borderId="0" fillId="0" fontId="3" numFmtId="166" xfId="0" applyAlignment="1" applyFont="1" applyNumberFormat="1">
      <alignment horizontal="right"/>
    </xf>
    <xf borderId="0" fillId="0" fontId="14" numFmtId="165" xfId="0" applyAlignment="1" applyFont="1" applyNumberFormat="1">
      <alignment horizontal="left"/>
    </xf>
    <xf borderId="0" fillId="0" fontId="3" numFmtId="0" xfId="0" applyAlignment="1" applyFont="1">
      <alignment horizontal="right" vertical="top"/>
    </xf>
    <xf borderId="0" fillId="0" fontId="14" numFmtId="165" xfId="0" applyAlignment="1" applyFont="1" applyNumberFormat="1">
      <alignment horizontal="left" vertical="top"/>
    </xf>
    <xf borderId="0" fillId="0" fontId="3" numFmtId="0" xfId="0" applyAlignment="1" applyFont="1">
      <alignment vertical="top"/>
    </xf>
    <xf borderId="0" fillId="0" fontId="4" numFmtId="0" xfId="0" applyAlignment="1" applyFont="1">
      <alignment horizontal="left" readingOrder="0" shrinkToFit="0" vertical="top" wrapText="1"/>
    </xf>
    <xf borderId="0" fillId="0" fontId="5" numFmtId="0" xfId="0" applyAlignment="1" applyFont="1">
      <alignment horizontal="right" readingOrder="0"/>
    </xf>
    <xf borderId="0" fillId="0" fontId="4" numFmtId="0" xfId="0" applyAlignment="1" applyFont="1">
      <alignment horizontal="left" readingOrder="0"/>
    </xf>
    <xf borderId="0" fillId="0" fontId="2" numFmtId="0" xfId="0" applyAlignment="1" applyFont="1">
      <alignment horizontal="center" vertical="top"/>
    </xf>
    <xf borderId="0" fillId="0" fontId="24" numFmtId="0" xfId="0" applyAlignment="1" applyFont="1">
      <alignment horizontal="right" readingOrder="0" vertical="top"/>
    </xf>
    <xf borderId="0" fillId="0" fontId="24" numFmtId="0" xfId="0" applyAlignment="1" applyFont="1">
      <alignment horizontal="center" readingOrder="0" vertical="top"/>
    </xf>
    <xf borderId="0" fillId="0" fontId="25" numFmtId="0" xfId="0" applyAlignment="1" applyFont="1">
      <alignment horizontal="center"/>
    </xf>
    <xf borderId="0" fillId="0" fontId="26" numFmtId="0" xfId="0" applyAlignment="1" applyFont="1">
      <alignment vertical="center"/>
    </xf>
    <xf borderId="0" fillId="0" fontId="26" numFmtId="0" xfId="0" applyAlignment="1" applyFont="1">
      <alignment horizontal="center" readingOrder="0" vertical="center"/>
    </xf>
    <xf borderId="0" fillId="0" fontId="11" numFmtId="0" xfId="0" applyAlignment="1" applyFont="1">
      <alignment shrinkToFit="0" vertical="top" wrapText="1"/>
    </xf>
    <xf borderId="0" fillId="0" fontId="27" numFmtId="0" xfId="0" applyAlignment="1" applyFont="1">
      <alignment horizontal="center" readingOrder="0" vertical="center"/>
    </xf>
    <xf borderId="4" fillId="0" fontId="4" numFmtId="0" xfId="0" applyBorder="1" applyFont="1"/>
    <xf borderId="4" fillId="0" fontId="12" numFmtId="0" xfId="0" applyBorder="1" applyFont="1"/>
    <xf borderId="0" fillId="0" fontId="26" numFmtId="0" xfId="0" applyAlignment="1" applyFont="1">
      <alignment readingOrder="0" vertical="center"/>
    </xf>
    <xf borderId="0" fillId="0" fontId="28" numFmtId="0" xfId="0" applyAlignment="1" applyFont="1">
      <alignment horizontal="center"/>
    </xf>
    <xf borderId="0" fillId="0" fontId="1" numFmtId="0" xfId="0" applyAlignment="1" applyFont="1">
      <alignment horizontal="center"/>
    </xf>
    <xf borderId="0" fillId="0" fontId="21" numFmtId="0" xfId="0" applyAlignment="1" applyFont="1">
      <alignment horizontal="center"/>
    </xf>
    <xf borderId="0" fillId="0" fontId="4" numFmtId="0" xfId="0" applyAlignment="1" applyFont="1">
      <alignment horizontal="center"/>
    </xf>
    <xf borderId="0" fillId="0" fontId="4" numFmtId="0" xfId="0" applyAlignment="1" applyFont="1">
      <alignment horizontal="center" vertical="center"/>
    </xf>
    <xf borderId="0" fillId="0" fontId="29" numFmtId="0" xfId="0" applyAlignment="1" applyFont="1">
      <alignment shrinkToFit="0" vertical="top" wrapText="1"/>
    </xf>
    <xf borderId="0" fillId="0" fontId="4" numFmtId="0" xfId="0" applyAlignment="1" applyFont="1">
      <alignment shrinkToFit="0" wrapText="1"/>
    </xf>
    <xf borderId="0" fillId="0" fontId="22" numFmtId="0" xfId="0" applyAlignment="1" applyFont="1">
      <alignment shrinkToFit="0" vertical="top" wrapText="1"/>
    </xf>
    <xf borderId="4" fillId="0" fontId="17" numFmtId="0" xfId="0" applyAlignment="1" applyBorder="1" applyFont="1">
      <alignment horizontal="center" readingOrder="0"/>
    </xf>
    <xf borderId="4" fillId="0" fontId="17" numFmtId="0" xfId="0" applyAlignment="1" applyBorder="1" applyFont="1">
      <alignment horizontal="center" readingOrder="0" shrinkToFit="0" wrapText="0"/>
    </xf>
    <xf borderId="0" fillId="7" fontId="15" numFmtId="0" xfId="0" applyAlignment="1" applyFont="1">
      <alignment horizontal="center" shrinkToFit="0" vertical="top" wrapText="1"/>
    </xf>
    <xf borderId="0" fillId="7" fontId="15" numFmtId="0" xfId="0" applyAlignment="1" applyFont="1">
      <alignment horizontal="center" shrinkToFit="0" wrapText="1"/>
    </xf>
    <xf borderId="0" fillId="0" fontId="15" numFmtId="0" xfId="0" applyAlignment="1" applyFont="1">
      <alignment horizontal="center" shrinkToFit="0" vertical="top" wrapText="1"/>
    </xf>
    <xf borderId="0" fillId="0" fontId="11" numFmtId="0" xfId="0" applyAlignment="1" applyFont="1">
      <alignment shrinkToFit="0" wrapText="1"/>
    </xf>
    <xf borderId="0" fillId="0" fontId="29" numFmtId="0" xfId="0" applyAlignment="1" applyFont="1">
      <alignment shrinkToFit="0" wrapText="1"/>
    </xf>
    <xf borderId="0" fillId="7" fontId="30" numFmtId="0" xfId="0" applyAlignment="1" applyFont="1">
      <alignment vertical="bottom"/>
    </xf>
    <xf borderId="0" fillId="0" fontId="4" numFmtId="0" xfId="0" applyAlignment="1" applyFont="1">
      <alignment readingOrder="0" shrinkToFit="0" wrapText="1"/>
    </xf>
    <xf borderId="0" fillId="0" fontId="21" numFmtId="0" xfId="0" applyAlignment="1" applyFont="1">
      <alignment horizontal="center" shrinkToFit="0" wrapText="1"/>
    </xf>
    <xf borderId="0" fillId="8" fontId="16" numFmtId="0" xfId="0" applyAlignment="1" applyFill="1" applyFont="1">
      <alignment shrinkToFit="0" vertical="top" wrapText="1"/>
    </xf>
    <xf borderId="0" fillId="0" fontId="31" numFmtId="0" xfId="0" applyAlignment="1" applyFont="1">
      <alignment vertical="bottom"/>
    </xf>
    <xf borderId="0" fillId="0" fontId="32" numFmtId="0" xfId="0" applyAlignment="1" applyFont="1">
      <alignment shrinkToFit="0" vertical="top" wrapText="1"/>
    </xf>
    <xf borderId="0" fillId="0" fontId="33" numFmtId="0" xfId="0" applyAlignment="1" applyFont="1">
      <alignment readingOrder="0"/>
    </xf>
    <xf borderId="0" fillId="5" fontId="5" numFmtId="0" xfId="0" applyAlignment="1" applyFont="1">
      <alignment horizontal="center" readingOrder="0" vertical="center"/>
    </xf>
    <xf borderId="0" fillId="5" fontId="5" numFmtId="0" xfId="0" applyAlignment="1" applyFont="1">
      <alignment horizontal="center" readingOrder="0" shrinkToFit="0" vertical="top" wrapText="1"/>
    </xf>
    <xf borderId="0" fillId="5" fontId="5" numFmtId="0" xfId="0" applyAlignment="1" applyFont="1">
      <alignment horizontal="center" readingOrder="0" shrinkToFit="0" wrapText="1"/>
    </xf>
    <xf borderId="0" fillId="3" fontId="5" numFmtId="0" xfId="0" applyAlignment="1" applyFont="1">
      <alignment readingOrder="0" vertical="center"/>
    </xf>
    <xf borderId="0" fillId="3" fontId="5" numFmtId="0" xfId="0" applyAlignment="1" applyFont="1">
      <alignment readingOrder="0" shrinkToFit="0" vertical="top" wrapText="1"/>
    </xf>
    <xf borderId="0" fillId="3" fontId="5" numFmtId="0" xfId="0" applyAlignment="1" applyFont="1">
      <alignment readingOrder="0" shrinkToFit="0" wrapText="0"/>
    </xf>
    <xf borderId="0" fillId="0" fontId="5" numFmtId="0" xfId="0" applyAlignment="1" applyFont="1">
      <alignment readingOrder="0" vertical="center"/>
    </xf>
    <xf borderId="0" fillId="0" fontId="29" numFmtId="0" xfId="0" applyAlignment="1" applyFont="1">
      <alignment readingOrder="0" shrinkToFit="0" vertical="top" wrapText="1"/>
    </xf>
    <xf borderId="0" fillId="7" fontId="16" numFmtId="0" xfId="0" applyAlignment="1" applyFont="1">
      <alignment horizontal="left" readingOrder="0" shrinkToFit="0" wrapText="1"/>
    </xf>
    <xf borderId="0" fillId="0" fontId="4" numFmtId="0" xfId="0" applyAlignment="1" applyFont="1">
      <alignment readingOrder="0" shrinkToFit="0" wrapText="0"/>
    </xf>
    <xf borderId="0" fillId="0" fontId="34" numFmtId="0" xfId="0" applyAlignment="1" applyFont="1">
      <alignment readingOrder="0" vertical="center"/>
    </xf>
    <xf borderId="0" fillId="0" fontId="35" numFmtId="0" xfId="0" applyAlignment="1" applyFont="1">
      <alignment shrinkToFit="0" vertical="top" wrapText="1"/>
    </xf>
    <xf borderId="0" fillId="0" fontId="5" numFmtId="0" xfId="0" applyAlignment="1" applyFont="1">
      <alignment readingOrder="0" vertical="center"/>
    </xf>
    <xf borderId="0" fillId="0" fontId="36" numFmtId="0" xfId="0" applyAlignment="1" applyFont="1">
      <alignment readingOrder="0"/>
    </xf>
    <xf borderId="0" fillId="0" fontId="4" numFmtId="0" xfId="0" applyAlignment="1" applyFont="1">
      <alignment shrinkToFit="0" wrapText="0"/>
    </xf>
    <xf borderId="0" fillId="0" fontId="37" numFmtId="0" xfId="0" applyAlignment="1" applyFont="1">
      <alignment readingOrder="0"/>
    </xf>
    <xf borderId="0" fillId="0" fontId="4" numFmtId="0" xfId="0" applyAlignment="1" applyFont="1">
      <alignment readingOrder="0" shrinkToFit="0" vertical="top" wrapText="1"/>
    </xf>
    <xf borderId="0" fillId="0" fontId="38" numFmtId="0" xfId="0" applyAlignment="1" applyFont="1">
      <alignment horizontal="left" readingOrder="0" shrinkToFit="0" vertical="top" wrapText="1"/>
    </xf>
    <xf borderId="0" fillId="0" fontId="5" numFmtId="0" xfId="0" applyAlignment="1" applyFont="1">
      <alignment vertical="center"/>
    </xf>
    <xf borderId="0" fillId="0" fontId="11" numFmtId="0" xfId="0" applyAlignment="1" applyFont="1">
      <alignment readingOrder="0"/>
    </xf>
    <xf borderId="0" fillId="0" fontId="11" numFmtId="0" xfId="0" applyFont="1"/>
    <xf borderId="0" fillId="3" fontId="5" numFmtId="0" xfId="0" applyAlignment="1" applyFont="1">
      <alignment horizontal="left" readingOrder="0"/>
    </xf>
    <xf borderId="0" fillId="0" fontId="4" numFmtId="0" xfId="0" applyAlignment="1" applyFont="1">
      <alignment horizontal="right" readingOrder="0"/>
    </xf>
    <xf borderId="0" fillId="0" fontId="39" numFmtId="0" xfId="0" applyAlignment="1" applyFont="1">
      <alignment readingOrder="0"/>
    </xf>
    <xf borderId="0" fillId="0" fontId="5" numFmtId="0" xfId="0" applyAlignment="1" applyFont="1">
      <alignment horizontal="center" readingOrder="0" textRotation="90" vertical="center"/>
    </xf>
    <xf borderId="0" fillId="0" fontId="32" numFmtId="0" xfId="0" applyAlignment="1" applyFont="1">
      <alignment vertical="bottom"/>
    </xf>
    <xf borderId="0" fillId="0" fontId="4" numFmtId="0" xfId="0" applyAlignment="1" applyFont="1">
      <alignment horizontal="right" vertical="bottom"/>
    </xf>
    <xf borderId="0" fillId="0" fontId="4" numFmtId="0" xfId="0" applyAlignment="1" applyFont="1">
      <alignment horizontal="right"/>
    </xf>
  </cellXfs>
  <cellStyles count="1">
    <cellStyle xfId="0" name="Normal" builtinId="0"/>
  </cellStyles>
  <dxfs count="10">
    <dxf>
      <font>
        <color rgb="FFB7B7B7"/>
      </font>
      <fill>
        <patternFill patternType="solid">
          <fgColor rgb="FFD9D9D9"/>
          <bgColor rgb="FFD9D9D9"/>
        </patternFill>
      </fill>
      <border/>
    </dxf>
    <dxf>
      <font>
        <color rgb="FFFF0000"/>
      </font>
      <fill>
        <patternFill patternType="none"/>
      </fill>
      <border/>
    </dxf>
    <dxf>
      <font/>
      <fill>
        <patternFill patternType="solid">
          <fgColor rgb="FFD9D9D9"/>
          <bgColor rgb="FFD9D9D9"/>
        </patternFill>
      </fill>
      <border/>
    </dxf>
    <dxf>
      <font/>
      <fill>
        <patternFill patternType="solid">
          <fgColor rgb="FFFCE8B2"/>
          <bgColor rgb="FFFCE8B2"/>
        </patternFill>
      </fill>
      <border/>
    </dxf>
    <dxf>
      <font>
        <color rgb="FFFFFFFF"/>
      </font>
      <fill>
        <patternFill patternType="solid">
          <fgColor rgb="FF57BB51"/>
          <bgColor rgb="FF57BB51"/>
        </patternFill>
      </fill>
      <border/>
    </dxf>
    <dxf>
      <font>
        <color rgb="FF000000"/>
      </font>
      <fill>
        <patternFill patternType="solid">
          <fgColor rgb="FFFEE85B"/>
          <bgColor rgb="FFFEE85B"/>
        </patternFill>
      </fill>
      <border/>
    </dxf>
    <dxf>
      <font>
        <color rgb="FFFFFFFF"/>
      </font>
      <fill>
        <patternFill patternType="solid">
          <fgColor rgb="FFFD923A"/>
          <bgColor rgb="FFFD923A"/>
        </patternFill>
      </fill>
      <border/>
    </dxf>
    <dxf>
      <font>
        <color rgb="FFFFFFFF"/>
      </font>
      <fill>
        <patternFill patternType="solid">
          <fgColor rgb="FFFC3329"/>
          <bgColor rgb="FFFC3329"/>
        </patternFill>
      </fill>
      <border/>
    </dxf>
    <dxf>
      <font>
        <color rgb="FFFFFFFF"/>
      </font>
      <fill>
        <patternFill patternType="solid">
          <fgColor rgb="FF000000"/>
          <bgColor rgb="FF000000"/>
        </patternFill>
      </fill>
      <border/>
    </dxf>
    <dxf>
      <font>
        <color rgb="FF000000"/>
      </font>
      <fill>
        <patternFill patternType="solid">
          <fgColor rgb="FFCCCCCC"/>
          <bgColor rgb="FFCCCCCC"/>
        </patternFill>
      </fill>
      <border/>
    </dxf>
  </dxfs>
</styleSheet>
</file>

<file path=xl/_rels/workbook.xml.rels><?xml version="1.0" encoding="UTF-8" standalone="yes"?><Relationships xmlns="http://schemas.openxmlformats.org/package/2006/relationships"><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1" Type="http://schemas.openxmlformats.org/officeDocument/2006/relationships/image" Target="../media/image17.png"/><Relationship Id="rId10" Type="http://schemas.openxmlformats.org/officeDocument/2006/relationships/image" Target="../media/image9.png"/><Relationship Id="rId13" Type="http://schemas.openxmlformats.org/officeDocument/2006/relationships/image" Target="../media/image15.png"/><Relationship Id="rId12" Type="http://schemas.openxmlformats.org/officeDocument/2006/relationships/image" Target="../media/image1.png"/><Relationship Id="rId1" Type="http://schemas.openxmlformats.org/officeDocument/2006/relationships/image" Target="../media/image10.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8.png"/><Relationship Id="rId9" Type="http://schemas.openxmlformats.org/officeDocument/2006/relationships/image" Target="../media/image12.png"/><Relationship Id="rId15" Type="http://schemas.openxmlformats.org/officeDocument/2006/relationships/image" Target="../media/image6.png"/><Relationship Id="rId14" Type="http://schemas.openxmlformats.org/officeDocument/2006/relationships/image" Target="../media/image3.png"/><Relationship Id="rId16" Type="http://schemas.openxmlformats.org/officeDocument/2006/relationships/image" Target="../media/image13.png"/><Relationship Id="rId5" Type="http://schemas.openxmlformats.org/officeDocument/2006/relationships/image" Target="../media/image7.png"/><Relationship Id="rId6" Type="http://schemas.openxmlformats.org/officeDocument/2006/relationships/image" Target="../media/image16.png"/><Relationship Id="rId7" Type="http://schemas.openxmlformats.org/officeDocument/2006/relationships/image" Target="../media/image5.png"/><Relationship Id="rId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1</xdr:row>
      <xdr:rowOff>209550</xdr:rowOff>
    </xdr:from>
    <xdr:ext cx="8020050" cy="457200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419100" cy="41910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419100"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419100" cy="4191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419100" cy="419100"/>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419100" cy="419100"/>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419100" cy="419100"/>
    <xdr:pic>
      <xdr:nvPicPr>
        <xdr:cNvPr id="0" name="image16.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419100" cy="4191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419100" cy="419100"/>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419100" cy="419100"/>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77</xdr:row>
      <xdr:rowOff>0</xdr:rowOff>
    </xdr:from>
    <xdr:ext cx="419100" cy="419100"/>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78</xdr:row>
      <xdr:rowOff>0</xdr:rowOff>
    </xdr:from>
    <xdr:ext cx="419100" cy="419100"/>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79</xdr:row>
      <xdr:rowOff>0</xdr:rowOff>
    </xdr:from>
    <xdr:ext cx="419100" cy="419100"/>
    <xdr:pic>
      <xdr:nvPicPr>
        <xdr:cNvPr id="0" name="image1.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80</xdr:row>
      <xdr:rowOff>0</xdr:rowOff>
    </xdr:from>
    <xdr:ext cx="504825" cy="419100"/>
    <xdr:pic>
      <xdr:nvPicPr>
        <xdr:cNvPr id="0" name="image15.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81</xdr:row>
      <xdr:rowOff>0</xdr:rowOff>
    </xdr:from>
    <xdr:ext cx="571500" cy="419100"/>
    <xdr:pic>
      <xdr:nvPicPr>
        <xdr:cNvPr id="0" name="image3.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82</xdr:row>
      <xdr:rowOff>0</xdr:rowOff>
    </xdr:from>
    <xdr:ext cx="571500" cy="419100"/>
    <xdr:pic>
      <xdr:nvPicPr>
        <xdr:cNvPr id="0" name="image6.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88</xdr:row>
      <xdr:rowOff>0</xdr:rowOff>
    </xdr:from>
    <xdr:ext cx="1171575" cy="1333500"/>
    <xdr:pic>
      <xdr:nvPicPr>
        <xdr:cNvPr id="0" name="image13.png"/>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hyperlink" Target="https://stackoverflow.com/questions/59453039/how-do-i-keep-google-appscript-triggers-when-a-copy-is-made-of-a-shee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georgia-avalanche-report.fly.dev" TargetMode="External"/><Relationship Id="rId3" Type="http://schemas.openxmlformats.org/officeDocument/2006/relationships/hyperlink" Target="https://github.com/kellpossible/avalanche-report" TargetMode="External"/><Relationship Id="rId4" Type="http://schemas.openxmlformats.org/officeDocument/2006/relationships/drawing" Target="../drawings/drawing6.xml"/><Relationship Id="rId5"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7.38"/>
    <col customWidth="1" min="2" max="2" width="15.38"/>
    <col customWidth="1" min="3" max="3" width="17.5"/>
    <col customWidth="1" min="4" max="4" width="15.75"/>
    <col customWidth="1" min="5" max="5" width="14.25"/>
    <col customWidth="1" min="6" max="6" width="15.38"/>
    <col customWidth="1" min="7" max="7" width="19.13"/>
    <col customWidth="1" min="8" max="8" width="17.13"/>
    <col customWidth="1" min="9" max="9" width="17.63"/>
    <col customWidth="1" min="10" max="10" width="19.25"/>
    <col customWidth="1" min="11" max="11" width="13.75"/>
    <col customWidth="1" min="12" max="12" width="15.25"/>
    <col customWidth="1" min="13" max="13" width="15.38"/>
  </cols>
  <sheetData>
    <row r="1">
      <c r="A1" s="1" t="s">
        <v>0</v>
      </c>
    </row>
    <row r="2">
      <c r="A2" s="2" t="s">
        <v>1</v>
      </c>
      <c r="B2" s="3" t="s">
        <v>2</v>
      </c>
      <c r="C2" s="2" t="str">
        <f>LOCALIZE("print-language-heading", form_language)</f>
        <v>Print Language</v>
      </c>
      <c r="D2" s="3" t="s">
        <v>2</v>
      </c>
      <c r="E2" s="2" t="s">
        <v>3</v>
      </c>
      <c r="G2" s="4" t="s">
        <v>4</v>
      </c>
    </row>
    <row r="3">
      <c r="A3" s="5" t="str">
        <f>LOCALIZE("forecast-area-heading", form_language)</f>
        <v>Forecast Area</v>
      </c>
      <c r="B3" s="4" t="s">
        <v>5</v>
      </c>
      <c r="C3" s="5" t="str">
        <f>LOCALIZE("forecast-date-heading", form_language)</f>
        <v>Date</v>
      </c>
      <c r="D3" s="6">
        <v>45019.0</v>
      </c>
      <c r="E3" s="5" t="str">
        <f>LOCALIZE("forecast-time-heading", form_language)</f>
        <v>Time</v>
      </c>
      <c r="G3" s="7">
        <v>0.875</v>
      </c>
    </row>
    <row r="4">
      <c r="A4" s="5" t="str">
        <f>LOCALIZE("forecast-forecaster-heading", form_language)</f>
        <v>Forecaster</v>
      </c>
      <c r="B4" s="4" t="s">
        <v>6</v>
      </c>
      <c r="D4" s="5" t="str">
        <f>CONCATENATE(LOCALIZE("forecaster-organisation-heading", form_language), " ", LOCALIZE("optional-field-heading", form_language))</f>
        <v>Organisation (Optional)</v>
      </c>
      <c r="F4" s="4"/>
      <c r="H4" s="5" t="str">
        <f>LOCALIZE("forecaster-publish-heading", form_language)</f>
        <v>Publish</v>
      </c>
      <c r="I4" s="4" t="s">
        <v>7</v>
      </c>
      <c r="K4" s="8"/>
    </row>
    <row r="5">
      <c r="A5" s="5" t="str">
        <f>LOCALIZE("forecast-supervisor-heading", form_language)</f>
        <v>Supervisor</v>
      </c>
      <c r="D5" s="5" t="str">
        <f>CONCATENATE(LOCALIZE("forecaster-organisation-heading", form_language), " ", LOCALIZE("optional-field-heading", form_language))</f>
        <v>Organisation (Optional)</v>
      </c>
      <c r="H5" s="5" t="str">
        <f>LOCALIZE("forecaster-publish-heading", form_language)</f>
        <v>Publish</v>
      </c>
      <c r="I5" s="4" t="s">
        <v>8</v>
      </c>
      <c r="K5" s="8"/>
    </row>
    <row r="6">
      <c r="A6" s="2" t="str">
        <f>LOCALIZE("spreadsheet-name-heading", form_language)</f>
        <v>Use This Spreadsheet Name</v>
      </c>
      <c r="C6" s="9" t="str">
        <f>IFERROR(CONCATENATE($B$3, "_", FORMATISO8601($D$3 + $G$3), "_", NAMEINITIALS($B$4), IF(ISBLANK($B$5), "", CONCATENATE("(", NAMEINITIALS($B$5), ")"))), LOCALIZE("unable-to-calculate-name-error", form_language))</f>
        <v>Gudauri_2023-04-03T21:00_MG</v>
      </c>
      <c r="E6" s="2" t="str">
        <f>LOCALIZE("pdf-name-heading", form_language)</f>
        <v>Use This PDF Name</v>
      </c>
      <c r="G6" s="9" t="str">
        <f t="array" ref="G6">IFERROR(CONCATENATE($B$3, "_", FORMATISO8601($D$3 + $G$3), "_", NAMEINITIALS($B$4), IF(ISBLANK($B$5), "", CONCATENATE("(", NAMEINITIALS($B$5), ")")), ".", XLOOKUP($D$2, Terms!C27:C31, Terms!F27:F31), ".pdf"), LOCALIZE("unable-to-calculate-name-error", form_language))</f>
        <v>Gudauri_2023-04-03T21:00_MG.en.pdf</v>
      </c>
      <c r="K6" s="8"/>
    </row>
    <row r="7" ht="18.75" customHeight="1">
      <c r="A7" s="10" t="str">
        <f>LOCALIZE("recent-relevant-observations-heading", form_language)</f>
        <v>Recent Avalanches and Snowpack</v>
      </c>
      <c r="G7" s="11"/>
      <c r="H7" s="11"/>
      <c r="I7" s="11"/>
    </row>
    <row r="8" ht="45.0" customHeight="1">
      <c r="A8" s="12" t="s">
        <v>9</v>
      </c>
    </row>
    <row r="9" ht="16.5" customHeight="1">
      <c r="A9" s="10" t="str">
        <f>LOCALIZE("forecast-changes-heading", form_language)</f>
        <v>Changes in conditions since previous forecast</v>
      </c>
      <c r="G9" s="11"/>
      <c r="H9" s="11"/>
      <c r="I9" s="11"/>
      <c r="J9" s="11"/>
      <c r="K9" s="11"/>
      <c r="L9" s="8"/>
    </row>
    <row r="10" ht="48.75" customHeight="1">
      <c r="A10" s="12"/>
    </row>
    <row r="11" ht="16.5" customHeight="1">
      <c r="A11" s="10" t="str">
        <f>LOCALIZE("weather-forecast-heading", form_language)</f>
        <v>Weather Forecast</v>
      </c>
      <c r="G11" s="11"/>
      <c r="H11" s="11"/>
      <c r="I11" s="11"/>
      <c r="J11" s="11"/>
      <c r="K11" s="11"/>
      <c r="L11" s="8"/>
    </row>
    <row r="12" ht="57.0" customHeight="1">
      <c r="A12" s="13" t="s">
        <v>10</v>
      </c>
      <c r="M12" s="14"/>
      <c r="N12" s="15"/>
    </row>
    <row r="13">
      <c r="A13" s="16" t="str">
        <f>LOCALIZE("forecast-valid-for-days-heading", form_language)</f>
        <v>Forecast Valid For (days)</v>
      </c>
      <c r="B13" s="17" t="str">
        <f>LOCALIZE("forecast-valid-until-heading", form_language)</f>
        <v>Forecast Valid Until</v>
      </c>
      <c r="D13" s="8"/>
      <c r="E13" s="8"/>
      <c r="F13" s="8"/>
      <c r="G13" s="8"/>
      <c r="H13" s="8"/>
      <c r="I13" s="8"/>
      <c r="J13" s="8"/>
      <c r="K13" s="8"/>
      <c r="L13" s="8"/>
      <c r="M13" s="8"/>
      <c r="N13" s="8"/>
      <c r="O13" s="8"/>
      <c r="P13" s="8"/>
    </row>
    <row r="14">
      <c r="A14" s="18">
        <v>2.0</v>
      </c>
      <c r="B14" s="19" t="str">
        <f>FORMATDATETIME(Form!$D$3 + Form!$G$3 + Form!$A$14, form_language)</f>
        <v>5-Apr-2023 21:00</v>
      </c>
      <c r="D14" s="8"/>
      <c r="E14" s="8"/>
      <c r="F14" s="8"/>
      <c r="G14" s="8"/>
      <c r="H14" s="8"/>
      <c r="I14" s="8"/>
      <c r="J14" s="8"/>
      <c r="K14" s="8"/>
      <c r="L14" s="8"/>
      <c r="M14" s="8"/>
      <c r="N14" s="8"/>
      <c r="O14" s="8"/>
      <c r="P14" s="8"/>
    </row>
    <row r="15">
      <c r="A15" s="20" t="str">
        <f>LOCALIZE("avalanche-problem-number-heading", form_language)</f>
        <v>Problem Number</v>
      </c>
      <c r="B15" s="20" t="str">
        <f>LOCALIZE("avalanche-problems-heading", form_language)</f>
        <v>Avalanche Problems</v>
      </c>
    </row>
    <row r="16" ht="30.0" customHeight="1">
      <c r="A16" s="21" t="b">
        <v>1</v>
      </c>
      <c r="B16" s="22" t="str">
        <f t="array" ref="B16">IFERROR(XLOOKUP(C17, Terms!$C$3:$C$11, Terms!$E$3:$E$11), "")</f>
        <v/>
      </c>
      <c r="C16" s="23" t="str">
        <f>LOCALIZE("problem-type-heading", form_language)</f>
        <v>Type</v>
      </c>
      <c r="D16" s="23" t="str">
        <f>LOCALIZE("elevation-zones-heading", form_language)</f>
        <v>Elevation Zones</v>
      </c>
      <c r="E16" s="24"/>
      <c r="F16" s="24"/>
      <c r="G16" s="23" t="str">
        <f>LOCALIZE("slope-aspects-heading", form_language)</f>
        <v>Aspects</v>
      </c>
      <c r="H16" s="23" t="str">
        <f>LOCALIZE("sensitivity-heading", form_language)</f>
        <v>Sensitivity</v>
      </c>
      <c r="I16" s="23" t="str">
        <f>LOCALIZE("distribution-heading", form_language)</f>
        <v>Distribution</v>
      </c>
      <c r="J16" s="23" t="str">
        <f>LOCALIZE("avalanche-size-heading", form_language)</f>
        <v>Avalanche Size</v>
      </c>
      <c r="K16" s="23" t="str">
        <f>LOCALIZE("problem-time-of-day", form_language)</f>
        <v>Time of Day</v>
      </c>
      <c r="L16" s="23" t="str">
        <f>LOCALIZE("trend-heading", form_language)</f>
        <v>Trend</v>
      </c>
      <c r="M16" s="23" t="str">
        <f>LOCALIZE("confidence-heading", form_language)</f>
        <v>Confidence</v>
      </c>
      <c r="N16" s="25" t="str">
        <f t="array" ref="N16">IMAGE(CONCATENATE(server_url, "/diagrams/aspect_elevation.png?", TEXTJOIN("&amp;", TRUE, IF(Form!F17, CONCATENATE(XLOOKUP(Form!D17, Terms!$C$21:$C$23, Terms!$A$21:$A$23), "=",SUBSTITUTE(Form!G17, " ", "")),""), IF(Form!F18, CONCATENATE(XLOOKUP(Form!D18, Terms!$C$21:$C$23, Terms!$A$21:$A$23), "=",SUBSTITUTE(Form!G18, " ", "")),""), IF(Form!F19, CONCATENATE(XLOOKUP(Form!D19, Terms!$C$21:$C$23, Terms!$A$21:$A$23), "=",SUBSTITUTE(Form!G19, " ", "")),""), CONCATENATE("high_alpine_text=", ENCODEURL(LOCALIZE("elevation-zone-high-alpine", form_language))), CONCATENATE("alpine_text=", ENCODEURL(LOCALIZE("elevation-zone-alpine", form_language))), CONCATENATE("sub_alpine_text=", ENCODEURL(LOCALIZE("elevation-zone-sub-alpine", form_language)))), "#", image_seed))</f>
        <v/>
      </c>
      <c r="O16" s="24"/>
      <c r="P16" s="24"/>
    </row>
    <row r="17" ht="18.75" customHeight="1">
      <c r="A17" s="26">
        <v>1.0</v>
      </c>
      <c r="C17" s="4" t="s">
        <v>11</v>
      </c>
      <c r="D17" s="27" t="str">
        <f>LOCALIZE("elevation-zone-high-alpine", form_language)</f>
        <v>High Alpine</v>
      </c>
      <c r="E17" s="28" t="str">
        <f>IFERROR(__xludf.DUMMYFUNCTION("CONCAT(""&gt; "", TRIM(INDEX(SPLIT(VLOOKUP(forecast_area, Terms!$C$89:$F$96, 4), "",""), 0, 1)))"),"&gt; 2600m")</f>
        <v>&gt; 2600m</v>
      </c>
      <c r="F17" s="4" t="b">
        <v>1</v>
      </c>
      <c r="G17" s="4" t="s">
        <v>12</v>
      </c>
      <c r="H17" s="4" t="s">
        <v>13</v>
      </c>
      <c r="I17" s="4" t="s">
        <v>14</v>
      </c>
      <c r="J17" s="4">
        <v>2.0</v>
      </c>
      <c r="K17" s="4" t="s">
        <v>15</v>
      </c>
      <c r="L17" s="4" t="s">
        <v>16</v>
      </c>
      <c r="M17" s="4"/>
    </row>
    <row r="18" ht="18.75" customHeight="1">
      <c r="C18" s="29" t="str">
        <f>LOCALIZEVALUE(C17, Terms!$C$3:$C$11,Terms!$B$3:$B$11, form_language)</f>
        <v/>
      </c>
      <c r="D18" s="27" t="str">
        <f>LOCALIZE("elevation-zone-alpine", form_language)</f>
        <v>Alpine</v>
      </c>
      <c r="E18" s="28" t="str">
        <f>IFERROR(__xludf.DUMMYFUNCTION("CONCATENATE(TRIM(INDEX(SPLIT(VLOOKUP(forecast_area, Terms!$C$89:$F$96, 4), "",""), 0, 2)), "" - "", TRIM(INDEX(SPLIT(VLOOKUP(forecast_area, Terms!$C$89:$F$96, 4), "",""), 0, 1)))"),"2000m - 2600m")</f>
        <v>2000m - 2600m</v>
      </c>
      <c r="F18" s="4" t="b">
        <v>1</v>
      </c>
      <c r="G18" s="4" t="s">
        <v>17</v>
      </c>
      <c r="H18" s="29" t="str">
        <f>LOCALIZEVALUE(H17, Terms!$C$118:$C$125, Terms!$B$118:$B$125, form_language)</f>
        <v/>
      </c>
      <c r="I18" s="29" t="str">
        <f>LOCALIZEVALUE(I17, Terms!$C$128:$C$134,Terms!$B$128:$B$134, form_language)</f>
        <v/>
      </c>
      <c r="J18" s="29"/>
      <c r="K18" s="29" t="str">
        <f>LOCALIZEVALUE(K17,Terms!$C$99:$C$101,Terms!$B$99:$B$101, form_language)</f>
        <v/>
      </c>
      <c r="L18" s="29" t="str">
        <f>LOCALIZEVALUE(L17,Terms!$C$51:$C$53,Terms!$B$51:$B$53, form_language)</f>
        <v/>
      </c>
      <c r="M18" s="29" t="str">
        <f>LOCALIZEVALUE(M17,Terms!$C$70:$C$72,Terms!$B$70:$B$72, form_language)</f>
        <v/>
      </c>
    </row>
    <row r="19" ht="18.75" customHeight="1">
      <c r="C19" s="29"/>
      <c r="D19" s="27" t="str">
        <f>LOCALIZE("elevation-zone-sub-alpine", form_language)</f>
        <v>Sub Alpine</v>
      </c>
      <c r="E19" s="28" t="str">
        <f>IFERROR(__xludf.DUMMYFUNCTION("CONCAT(""&lt; "", TRIM(INDEX(SPLIT(VLOOKUP(forecast_area, Terms!$C$89:$F$96, 4), "",""), 0, 2)))"),"&lt; 2000m")</f>
        <v>&lt; 2000m</v>
      </c>
      <c r="F19" s="4" t="b">
        <v>0</v>
      </c>
      <c r="G19" s="30" t="s">
        <v>17</v>
      </c>
      <c r="H19" s="29"/>
      <c r="I19" s="29"/>
      <c r="J19" s="29"/>
      <c r="K19" s="29"/>
      <c r="L19" s="29"/>
      <c r="M19" s="29"/>
    </row>
    <row r="20" ht="78.75" customHeight="1">
      <c r="B20" s="31" t="str">
        <f>LOCALIZE("about-heading", form_language)</f>
        <v>About</v>
      </c>
      <c r="C20" s="32" t="str">
        <f>LOCALIZEVALUEFALLBACK(Form!$C17, Terms!$C$3:$C$11, Terms!$D$3:$D$11, form_language)</f>
        <v>A type of loose snow avalanche composed of wet or moist snow.</v>
      </c>
      <c r="D20" s="33" t="str">
        <f t="array" ref="D20">IFERROR(LOCALIZE(XLOOKUP(F17,Terms!$C$21:$C$23,Terms!$B$21:$B$23),form_language), "")</f>
        <v/>
      </c>
      <c r="G20" s="32" t="str">
        <f>LOCALIZE("slope-aspects-input-about", form_language)</f>
        <v>A comma seperated list of slope aspects. e.g. N, NE</v>
      </c>
      <c r="H20" s="32" t="str">
        <f>LOCALIZEVALUEFALLBACK(H17,Terms!$C$118:$C$125, Terms!$D$118:$D$125, form_language)</f>
        <v>The specific avalanche problem type is reactive to human rider triggers. Easy to trigger with ski cut.</v>
      </c>
      <c r="I20" s="32" t="str">
        <f>LOCALIZEVALUEFALLBACK(I17,Terms!$C$128:$C$134,Terms!$D$128:$D$134, form_language)</f>
        <v>Many locations. Evidence for instabilities is frequently found, in many locations.</v>
      </c>
      <c r="J20" s="32" t="str">
        <f>LOCALIZEVALUEFALLBACK(J17, Terms!$C$34:$C$38, Terms!$D$34:$D$38, form_language)</f>
        <v>Could bury, injure or kill a person.</v>
      </c>
      <c r="K20" s="32"/>
      <c r="L20" s="32" t="str">
        <f>IF(ISBLANK(L17), "", LOCALIZE("trend-about", form_language))</f>
        <v>The trend of conditions from the current moment to the worst expected conditions during the forecast period.</v>
      </c>
      <c r="M20" s="32" t="str">
        <f>LOCALIZEVALUEFALLBACK(M17, Terms!$C$70:$C$72,Terms!$D$70:$D$72, form_language)</f>
        <v/>
      </c>
    </row>
    <row r="21" ht="39.75" customHeight="1">
      <c r="B21" s="5" t="str">
        <f>LOCALIZE("description-heading", form_language)</f>
        <v>Description</v>
      </c>
      <c r="H21" s="17" t="str">
        <f>LOCALIZE("avalanche-likelihood-heading", form_language)</f>
        <v>Likelihood</v>
      </c>
      <c r="J21" s="34" t="str">
        <f>LOCALIZE("avalanche-hazard-current-rating-full-heading", form_language)</f>
        <v>Current Hazard Rating</v>
      </c>
      <c r="K21" s="17"/>
      <c r="L21" s="17"/>
      <c r="M21" s="17"/>
    </row>
    <row r="22" ht="16.5" customHeight="1">
      <c r="B22" s="30" t="s">
        <v>18</v>
      </c>
      <c r="C22" s="13"/>
      <c r="D22" s="13"/>
      <c r="E22" s="13"/>
      <c r="F22" s="13"/>
      <c r="G22" s="13"/>
      <c r="H22" s="35" t="str">
        <f t="array" ref="H22">IFERROR(INDEX('Reference Tables'!$C$4:$E$7, MATCH(H17, 'Reference Tables'!$B$4:$B$7, 0), MATCH(I17, 'Reference Tables'!$C$3:$E$3, 0)), "")</f>
        <v>Likely</v>
      </c>
      <c r="J22" s="35">
        <f t="array" ref="J22">IFERROR(INDEX('Reference Tables'!$C$12:$G$15, MATCH(H22, 'Reference Tables'!$B$12:$B$15, 0), MATCH(J17, 'Reference Tables'!$C$11:$G$11, 0)), "?")</f>
        <v>3</v>
      </c>
      <c r="K22" s="36"/>
      <c r="L22" s="36"/>
      <c r="M22" s="36"/>
    </row>
    <row r="23" ht="63.75" customHeight="1">
      <c r="A23" s="37"/>
      <c r="B23" s="38"/>
      <c r="C23" s="38"/>
      <c r="D23" s="38"/>
      <c r="E23" s="38"/>
      <c r="F23" s="38"/>
      <c r="G23" s="38"/>
      <c r="H23" s="39" t="str">
        <f>LOCALIZEVALUEFALLBACK(H22,Terms!$C$43:$C$47, Terms!$D$43:$D$47, form_language)</f>
        <v>You should trigger several of the steep slopes that you cross and/or some terrain will avalanche naturally.</v>
      </c>
      <c r="I23" s="37"/>
      <c r="J23" s="40" t="str">
        <f>IF(J22=Terms!$A$78, LOCALIZE("avalanche-hazard-calculated-no-rating-about", form_language), LOCALIZE("avalanche-hazard-calculated-rating-about", form_language))</f>
        <v>This hazard rating has been automatically calculated from the input conditions.</v>
      </c>
      <c r="K23" s="41"/>
      <c r="L23" s="41"/>
      <c r="M23" s="41"/>
      <c r="N23" s="37"/>
      <c r="O23" s="37"/>
      <c r="P23" s="37"/>
    </row>
    <row r="24" ht="26.25" customHeight="1">
      <c r="A24" s="21" t="b">
        <v>1</v>
      </c>
      <c r="B24" s="22" t="str">
        <f t="array" ref="B24">IFERROR(XLOOKUP(C25, Terms!$C$3:$C$11, Terms!$E$3:$E$11), "")</f>
        <v/>
      </c>
      <c r="C24" s="23" t="str">
        <f>LOCALIZE("problem-type-heading", form_language)</f>
        <v>Type</v>
      </c>
      <c r="D24" s="23" t="str">
        <f>LOCALIZE("elevation-zones-heading", form_language)</f>
        <v>Elevation Zones</v>
      </c>
      <c r="E24" s="24"/>
      <c r="F24" s="24"/>
      <c r="G24" s="23" t="str">
        <f>LOCALIZE("slope-aspects-heading", form_language)</f>
        <v>Aspects</v>
      </c>
      <c r="H24" s="34" t="str">
        <f>LOCALIZE("sensitivity-heading", form_language)</f>
        <v>Sensitivity</v>
      </c>
      <c r="I24" s="34" t="str">
        <f>LOCALIZE("distribution-heading", form_language)</f>
        <v>Distribution</v>
      </c>
      <c r="J24" s="23" t="str">
        <f>LOCALIZE("avalanche-size-heading", form_language)</f>
        <v>Avalanche Size</v>
      </c>
      <c r="K24" s="23" t="str">
        <f>LOCALIZE("problem-time-of-day", form_language)</f>
        <v>Time of Day</v>
      </c>
      <c r="L24" s="23" t="str">
        <f>LOCALIZE("trend-heading", form_language)</f>
        <v>Trend</v>
      </c>
      <c r="M24" s="23" t="str">
        <f>LOCALIZE("confidence-heading", form_language)</f>
        <v>Confidence</v>
      </c>
      <c r="N24" s="25" t="str">
        <f t="array" ref="N24">IMAGE(CONCATENATE(server_url, "/diagrams/aspect_elevation.png?", TEXTJOIN("&amp;", TRUE, IF(Form!F25, CONCATENATE(XLOOKUP(Form!D25, Terms!$C$21:$C$23, Terms!$A$21:$A$23), "=",SUBSTITUTE(Form!G25, " ", "")),""), IF(Form!F26, CONCATENATE(XLOOKUP(Form!D26, Terms!$C$21:$C$23, Terms!$A$21:$A$23), "=",SUBSTITUTE(Form!G26, " ", "")),""), IF(Form!F27, CONCATENATE(XLOOKUP(Form!D27, Terms!$C$21:$C$23, Terms!$A$21:$A$23), "=",SUBSTITUTE(Form!G27, " ", "")),""), CONCATENATE("high_alpine_text=", ENCODEURL(LOCALIZE("elevation-zone-high-alpine", form_language))), CONCATENATE("alpine_text=", ENCODEURL(LOCALIZE("elevation-zone-alpine", form_language))), CONCATENATE("sub_alpine_text=", ENCODEURL(LOCALIZE("elevation-zone-sub-alpine", form_language)))), "#", image_seed))</f>
        <v/>
      </c>
      <c r="O24" s="24"/>
      <c r="P24" s="24"/>
    </row>
    <row r="25">
      <c r="A25" s="26">
        <v>2.0</v>
      </c>
      <c r="C25" s="4" t="s">
        <v>19</v>
      </c>
      <c r="D25" s="27" t="str">
        <f>LOCALIZE("elevation-zone-high-alpine", form_language)</f>
        <v>High Alpine</v>
      </c>
      <c r="E25" s="28" t="str">
        <f>IFERROR(__xludf.DUMMYFUNCTION("CONCAT(""&gt; "", TRIM(INDEX(SPLIT(VLOOKUP(forecast_area, Terms!$C$89:$F$96, 4), "",""), 0, 1)))"),"&gt; 2600m")</f>
        <v>&gt; 2600m</v>
      </c>
      <c r="F25" s="4" t="b">
        <v>1</v>
      </c>
      <c r="G25" s="30" t="s">
        <v>20</v>
      </c>
      <c r="H25" s="4" t="s">
        <v>21</v>
      </c>
      <c r="I25" s="4" t="s">
        <v>22</v>
      </c>
      <c r="J25" s="4">
        <v>3.0</v>
      </c>
      <c r="K25" s="4" t="s">
        <v>23</v>
      </c>
      <c r="L25" s="4" t="s">
        <v>24</v>
      </c>
      <c r="M25" s="4"/>
    </row>
    <row r="26" ht="18.75" customHeight="1">
      <c r="C26" s="29" t="str">
        <f>LOCALIZEVALUE(C25, Terms!$C$3:$C$11,Terms!$B$3:$B$11, form_language)</f>
        <v/>
      </c>
      <c r="D26" s="27" t="str">
        <f>LOCALIZE("elevation-zone-alpine", form_language)</f>
        <v>Alpine</v>
      </c>
      <c r="E26" s="28" t="str">
        <f>IFERROR(__xludf.DUMMYFUNCTION("CONCATENATE(TRIM(INDEX(SPLIT(VLOOKUP(forecast_area, Terms!$C$89:$F$96, 4), "",""), 0, 2)), "" - "", TRIM(INDEX(SPLIT(VLOOKUP(forecast_area, Terms!$C$89:$F$96, 4), "",""), 0, 1)))"),"2000m - 2600m")</f>
        <v>2000m - 2600m</v>
      </c>
      <c r="F26" s="4" t="b">
        <v>0</v>
      </c>
      <c r="G26" s="30"/>
      <c r="H26" s="29" t="str">
        <f>LOCALIZEVALUE(H25, Terms!$C$118:$C$125, Terms!$B$118:$B$125, form_language)</f>
        <v/>
      </c>
      <c r="I26" s="29" t="str">
        <f>LOCALIZEVALUE(I25, Terms!$C$128:$C$134,Terms!$B$128:$B$134, form_language)</f>
        <v/>
      </c>
      <c r="J26" s="42" t="s">
        <v>25</v>
      </c>
      <c r="K26" s="29" t="str">
        <f>LOCALIZEVALUE(K25,Terms!$C$99:$C$101,Terms!$B$99:$B$101, form_language)</f>
        <v/>
      </c>
      <c r="L26" s="29" t="str">
        <f>LOCALIZEVALUE(L25,Terms!$C$51:$C$53,Terms!$B$51:$B$53, form_language)</f>
        <v/>
      </c>
      <c r="M26" s="29" t="str">
        <f>LOCALIZEVALUE(M25,Terms!$C$70:$C$72,Terms!$B$70:$B$72, form_language)</f>
        <v/>
      </c>
    </row>
    <row r="27" ht="18.75" customHeight="1">
      <c r="C27" s="29"/>
      <c r="D27" s="27" t="str">
        <f>LOCALIZE("elevation-zone-sub-alpine", form_language)</f>
        <v>Sub Alpine</v>
      </c>
      <c r="E27" s="28" t="str">
        <f>IFERROR(__xludf.DUMMYFUNCTION("CONCAT(""&lt; "", TRIM(INDEX(SPLIT(VLOOKUP(forecast_area, Terms!$C$89:$F$96, 4), "",""), 0, 2)))"),"&lt; 2000m")</f>
        <v>&lt; 2000m</v>
      </c>
      <c r="F27" s="4" t="b">
        <v>0</v>
      </c>
      <c r="G27" s="30"/>
      <c r="H27" s="29"/>
      <c r="I27" s="29"/>
      <c r="J27" s="29"/>
      <c r="K27" s="29"/>
      <c r="L27" s="29"/>
      <c r="M27" s="29"/>
    </row>
    <row r="28" ht="80.25" customHeight="1">
      <c r="B28" s="31" t="str">
        <f>LOCALIZE("about-heading", form_language)</f>
        <v>About</v>
      </c>
      <c r="C28" s="32" t="str">
        <f>LOCALIZEVALUEFALLBACK(C25, Terms!$C$3:$C$11, Terms!$D$3:$D$11, form_language)</f>
        <v>A weak layer, usually at or near the base of the snowpack, that resists bonding to an overlying slab over an extended time period.</v>
      </c>
      <c r="D28" s="33" t="str">
        <f t="array" ref="D28">IFERROR(LOCALIZE(XLOOKUP(F25,Terms!$C$21:$C$23,Terms!$B$21:$B$23),form_language), "")</f>
        <v/>
      </c>
      <c r="G28" s="32" t="str">
        <f>LOCALIZE("slope-aspects-input-about", form_language)</f>
        <v>A comma seperated list of slope aspects. e.g. N, NE</v>
      </c>
      <c r="H28" s="32" t="str">
        <f>LOCALIZEVALUEFALLBACK(H25,Terms!$C$118:$C$125, Terms!$D$118:$D$125, form_language)</f>
        <v>The specific avalanche problem type is difficult to trigger with a human rider.</v>
      </c>
      <c r="I28" s="32" t="str">
        <f>LOCALIZEVALUEFALLBACK(I25,Terms!$C$128:$C$134,Terms!$D$128:$D$134, form_language)</f>
        <v>A few, isolated locations; evidence for instabilities is rare and hard to find. </v>
      </c>
      <c r="J28" s="32" t="str">
        <f>LOCALIZEVALUEFALLBACK(J25, Terms!$C$34:$C$38, Terms!$D$34:$D$38, form_language)</f>
        <v>Could bury and destroy a car, damage a truck, destroy a wood frame house, or break a few trees.</v>
      </c>
      <c r="K28" s="32"/>
      <c r="L28" s="32" t="str">
        <f>IF(ISBLANK(L25), "", LOCALIZE("trend-about", form_language))</f>
        <v>The trend of conditions from the current moment to the worst expected conditions during the forecast period.</v>
      </c>
      <c r="M28" s="32" t="str">
        <f>LOCALIZEVALUEFALLBACK(M25, Terms!$C$70:$C$72,Terms!$D$70:$D$72, form_language)</f>
        <v/>
      </c>
    </row>
    <row r="29" ht="41.25" customHeight="1">
      <c r="B29" s="5" t="str">
        <f>LOCALIZE("description-heading", form_language)</f>
        <v>Description</v>
      </c>
      <c r="H29" s="17" t="str">
        <f>LOCALIZE("avalanche-likelihood-heading", form_language)</f>
        <v>Likelihood</v>
      </c>
      <c r="J29" s="34" t="str">
        <f>LOCALIZE("avalanche-hazard-current-rating-full-heading", form_language)</f>
        <v>Current Hazard Rating</v>
      </c>
      <c r="K29" s="43"/>
      <c r="L29" s="43"/>
      <c r="M29" s="43"/>
    </row>
    <row r="30" ht="18.0" customHeight="1">
      <c r="B30" s="4" t="s">
        <v>26</v>
      </c>
      <c r="C30" s="13"/>
      <c r="D30" s="13"/>
      <c r="E30" s="13"/>
      <c r="F30" s="13"/>
      <c r="G30" s="13"/>
      <c r="H30" s="35" t="str">
        <f t="array" ref="H30">IFERROR(INDEX('Reference Tables'!$C$4:$E$7, MATCH(H25, 'Reference Tables'!$B$4:$B$7, 0), MATCH(I25, 'Reference Tables'!$C$3:$E$3, 0)), "")</f>
        <v>Unlikely</v>
      </c>
      <c r="J30" s="35">
        <f t="array" ref="J30">IFERROR(INDEX('Reference Tables'!$C$12:$G$15, MATCH(H30, 'Reference Tables'!$B$12:$B$15, 0), MATCH(J25, 'Reference Tables'!$C$11:$G$11, 0)), "?")</f>
        <v>2</v>
      </c>
      <c r="K30" s="36"/>
      <c r="L30" s="36"/>
      <c r="M30" s="36"/>
    </row>
    <row r="31" ht="61.5" customHeight="1">
      <c r="A31" s="37"/>
      <c r="B31" s="38"/>
      <c r="C31" s="38"/>
      <c r="D31" s="38"/>
      <c r="E31" s="38"/>
      <c r="F31" s="38"/>
      <c r="G31" s="38"/>
      <c r="H31" s="32" t="str">
        <f>LOCALIZEVALUEFALLBACK(H30,Terms!$C$43:$C$47, Terms!$D$43:$D$47, form_language)</f>
        <v>Your odds of triggering an avalanche are very low but not impossible.</v>
      </c>
      <c r="J31" s="40" t="str">
        <f>IF(J30=Terms!$A$78, LOCALIZE("avalanche-hazard-calculated-no-rating-about", form_language), LOCALIZE("avalanche-hazard-calculated-rating-about", form_language))</f>
        <v>This hazard rating has been automatically calculated from the input conditions.</v>
      </c>
      <c r="K31" s="41"/>
      <c r="L31" s="41"/>
      <c r="M31" s="41"/>
      <c r="N31" s="37"/>
      <c r="O31" s="37"/>
      <c r="P31" s="37"/>
    </row>
    <row r="32" ht="27.0" customHeight="1">
      <c r="A32" s="21" t="b">
        <v>1</v>
      </c>
      <c r="B32" s="22" t="str">
        <f t="array" ref="B32">IFERROR(XLOOKUP(C33, Terms!$C$3:$C$11, Terms!$E$3:$E$11), "")</f>
        <v/>
      </c>
      <c r="C32" s="23" t="str">
        <f>LOCALIZE("problem-type-heading", form_language)</f>
        <v>Type</v>
      </c>
      <c r="D32" s="23" t="str">
        <f>LOCALIZE("elevation-zones-heading", form_language)</f>
        <v>Elevation Zones</v>
      </c>
      <c r="E32" s="24"/>
      <c r="F32" s="24"/>
      <c r="G32" s="23" t="str">
        <f>LOCALIZE("slope-aspects-heading", form_language)</f>
        <v>Aspects</v>
      </c>
      <c r="H32" s="23" t="str">
        <f>LOCALIZE("sensitivity-heading", form_language)</f>
        <v>Sensitivity</v>
      </c>
      <c r="I32" s="23" t="str">
        <f>LOCALIZE("distribution-heading", form_language)</f>
        <v>Distribution</v>
      </c>
      <c r="J32" s="23" t="str">
        <f>LOCALIZE("avalanche-size-heading", form_language)</f>
        <v>Avalanche Size</v>
      </c>
      <c r="K32" s="23" t="str">
        <f>LOCALIZE("problem-time-of-day", form_language)</f>
        <v>Time of Day</v>
      </c>
      <c r="L32" s="23" t="str">
        <f>LOCALIZE("trend-heading", form_language)</f>
        <v>Trend</v>
      </c>
      <c r="M32" s="23" t="str">
        <f>LOCALIZE("confidence-heading", form_language)</f>
        <v>Confidence</v>
      </c>
      <c r="N32" s="25" t="str">
        <f t="array" ref="N32">IMAGE(CONCATENATE(server_url, "/diagrams/aspect_elevation.png?", TEXTJOIN("&amp;", TRUE, IF(Form!F33, CONCATENATE(XLOOKUP(Form!D33, Terms!$C$21:$C$23, Terms!$A$21:$A$23), "=",SUBSTITUTE(Form!G33, " ", "")),""), IF(Form!F34, CONCATENATE(XLOOKUP(Form!D34, Terms!$C$21:$C$23, Terms!$A$21:$A$23), "=",SUBSTITUTE(Form!G34, " ", "")),""), IF(Form!F35, CONCATENATE(XLOOKUP(Form!D35, Terms!$C$21:$C$23, Terms!$A$21:$A$23), "=",SUBSTITUTE(Form!G35, " ", "")),""), CONCATENATE("high_alpine_text=", ENCODEURL(LOCALIZE("elevation-zone-high-alpine", form_language))), CONCATENATE("alpine_text=", ENCODEURL(LOCALIZE("elevation-zone-alpine", form_language))), CONCATENATE("sub_alpine_text=", ENCODEURL(LOCALIZE("elevation-zone-sub-alpine", form_language)))), "#", image_seed))</f>
        <v/>
      </c>
      <c r="O32" s="24"/>
      <c r="P32" s="24"/>
    </row>
    <row r="33">
      <c r="A33" s="26">
        <v>3.0</v>
      </c>
      <c r="C33" s="4" t="s">
        <v>27</v>
      </c>
      <c r="D33" s="27" t="str">
        <f>LOCALIZE("elevation-zone-high-alpine", form_language)</f>
        <v>High Alpine</v>
      </c>
      <c r="E33" s="28" t="str">
        <f>IFERROR(__xludf.DUMMYFUNCTION("CONCAT(""&gt; "", TRIM(INDEX(SPLIT(VLOOKUP(forecast_area, Terms!$C$89:$F$96, 4), "",""), 0, 1)))"),"&gt; 2600m")</f>
        <v>&gt; 2600m</v>
      </c>
      <c r="F33" s="4" t="b">
        <v>1</v>
      </c>
      <c r="G33" s="30" t="s">
        <v>28</v>
      </c>
      <c r="H33" s="4" t="s">
        <v>13</v>
      </c>
      <c r="I33" s="4" t="s">
        <v>29</v>
      </c>
      <c r="J33" s="4">
        <v>2.0</v>
      </c>
      <c r="K33" s="4" t="s">
        <v>23</v>
      </c>
      <c r="L33" s="4" t="s">
        <v>24</v>
      </c>
      <c r="M33" s="44"/>
    </row>
    <row r="34" ht="18.75" customHeight="1">
      <c r="C34" s="29" t="str">
        <f>LOCALIZEVALUE(C33, Terms!$C$3:$C$11,Terms!$B$3:$B$11, form_language)</f>
        <v/>
      </c>
      <c r="D34" s="27" t="str">
        <f>LOCALIZE("elevation-zone-alpine", form_language)</f>
        <v>Alpine</v>
      </c>
      <c r="E34" s="28" t="str">
        <f>IFERROR(__xludf.DUMMYFUNCTION("CONCATENATE(TRIM(INDEX(SPLIT(VLOOKUP(forecast_area, Terms!$C$89:$F$96, 4), "",""), 0, 2)), "" - "", TRIM(INDEX(SPLIT(VLOOKUP(forecast_area, Terms!$C$89:$F$96, 4), "",""), 0, 1)))"),"2000m - 2600m")</f>
        <v>2000m - 2600m</v>
      </c>
      <c r="F34" s="4" t="b">
        <v>0</v>
      </c>
      <c r="G34" s="30" t="s">
        <v>30</v>
      </c>
      <c r="H34" s="29" t="str">
        <f>LOCALIZEVALUE(H33, Terms!$C$118:$C$125, Terms!$B$118:$B$125, form_language)</f>
        <v/>
      </c>
      <c r="I34" s="29" t="str">
        <f>LOCALIZEVALUE(I33, Terms!$C$128:$C$134,Terms!$B$128:$B$134, form_language)</f>
        <v/>
      </c>
      <c r="J34" s="29"/>
      <c r="K34" s="29" t="str">
        <f>LOCALIZEVALUE(K33,Terms!$C$99:$C$101,Terms!$B$99:$B$101, form_language)</f>
        <v/>
      </c>
      <c r="L34" s="29" t="str">
        <f>LOCALIZEVALUE(L33,Terms!$C$51:$C$53,Terms!$B$51:$B$53, form_language)</f>
        <v/>
      </c>
      <c r="M34" s="29" t="str">
        <f>LOCALIZEVALUE(M33,Terms!$C$70:$C$72,Terms!$B$70:$B$72, form_language)</f>
        <v/>
      </c>
    </row>
    <row r="35" ht="18.75" customHeight="1">
      <c r="C35" s="29"/>
      <c r="D35" s="27" t="str">
        <f>LOCALIZE("elevation-zone-sub-alpine", form_language)</f>
        <v>Sub Alpine</v>
      </c>
      <c r="E35" s="28" t="str">
        <f>IFERROR(__xludf.DUMMYFUNCTION("CONCAT(""&lt; "", TRIM(INDEX(SPLIT(VLOOKUP(forecast_area, Terms!$C$89:$F$96, 4), "",""), 0, 2)))"),"&lt; 2000m")</f>
        <v>&lt; 2000m</v>
      </c>
      <c r="F35" s="4" t="b">
        <v>0</v>
      </c>
      <c r="G35" s="30" t="s">
        <v>30</v>
      </c>
      <c r="H35" s="29"/>
      <c r="I35" s="29"/>
      <c r="J35" s="29"/>
      <c r="K35" s="29"/>
      <c r="L35" s="29"/>
      <c r="M35" s="29"/>
    </row>
    <row r="36" ht="76.5" customHeight="1">
      <c r="B36" s="31" t="str">
        <f>LOCALIZE("about-heading", form_language)</f>
        <v>About</v>
      </c>
      <c r="C36" s="32" t="str">
        <f>LOCALIZEVALUEFALLBACK(C33, Terms!$C$3:$C$11, Terms!$D$3:$D$11, form_language)</f>
        <v>A cohesive layer of snow (a slab) formed by the wind drifted snow. </v>
      </c>
      <c r="D36" s="33" t="str">
        <f t="array" ref="D36">IFERROR(LOCALIZE(XLOOKUP(F33,Terms!$C$21:$C$23,Terms!$B$21:$B$23),form_language), "")</f>
        <v/>
      </c>
      <c r="G36" s="32" t="str">
        <f>LOCALIZE("slope-aspects-input-about", form_language)</f>
        <v>A comma seperated list of slope aspects. e.g. N, NE</v>
      </c>
      <c r="H36" s="32" t="str">
        <f>LOCALIZEVALUEFALLBACK(H33,Terms!$C$118:$C$125, Terms!$D$118:$D$125, form_language)</f>
        <v>The specific avalanche problem type is reactive to human rider triggers. Easy to trigger with ski cut.</v>
      </c>
      <c r="I36" s="32" t="str">
        <f>LOCALIZEVALUEFALLBACK(I33,Terms!$C$128:$C$134,Terms!$D$128:$D$134, form_language)</f>
        <v>Specific areas, with common characteristics. Evidence for instabilities exists, but it is not obvious and finding it requires careful observations.</v>
      </c>
      <c r="J36" s="32" t="str">
        <f>LOCALIZEVALUEFALLBACK(J33, Terms!$C$34:$C$38, Terms!$D$34:$D$38, form_language)</f>
        <v>Could bury, injure or kill a person.</v>
      </c>
      <c r="K36" s="32"/>
      <c r="L36" s="32" t="str">
        <f>IF(ISBLANK(L33), "", LOCALIZE("trend-about", form_language))</f>
        <v>The trend of conditions from the current moment to the worst expected conditions during the forecast period.</v>
      </c>
      <c r="M36" s="32" t="str">
        <f>LOCALIZEVALUEFALLBACK(M33, Terms!$C$70:$C$72,Terms!$D$70:$D$72, form_language)</f>
        <v/>
      </c>
    </row>
    <row r="37" ht="39.75" customHeight="1">
      <c r="B37" s="5" t="str">
        <f>LOCALIZE("description-heading", form_language)</f>
        <v>აღწერა</v>
      </c>
      <c r="H37" s="17" t="str">
        <f>LOCALIZE("avalanche-likelihood-heading", form_language)</f>
        <v>Likelihood</v>
      </c>
      <c r="J37" s="34" t="str">
        <f>LOCALIZE("avalanche-hazard-current-rating-full-heading", form_language)</f>
        <v>Current Hazard Rating</v>
      </c>
      <c r="K37" s="43"/>
      <c r="L37" s="43"/>
      <c r="M37" s="43"/>
    </row>
    <row r="38" ht="18.0" customHeight="1">
      <c r="B38" s="13" t="s">
        <v>31</v>
      </c>
      <c r="H38" s="35" t="str">
        <f t="array" ref="H38">IFERROR(INDEX('Reference Tables'!$C$4:$E$7, MATCH(H33, 'Reference Tables'!$B$4:$B$7, 0), MATCH(I33, 'Reference Tables'!$C$3:$E$3, 0)), "")</f>
        <v>Possible</v>
      </c>
      <c r="J38" s="35">
        <f t="array" ref="J38">IFERROR(INDEX('Reference Tables'!$C$12:$G$15, MATCH(H38, 'Reference Tables'!$B$12:$B$15, 0), MATCH(J33, 'Reference Tables'!$C$11:$G$11, 0)), "?")</f>
        <v>2</v>
      </c>
      <c r="K38" s="36"/>
      <c r="L38" s="36"/>
      <c r="M38" s="36"/>
    </row>
    <row r="39" ht="63.0" customHeight="1">
      <c r="A39" s="37"/>
      <c r="B39" s="37"/>
      <c r="C39" s="37"/>
      <c r="D39" s="37"/>
      <c r="E39" s="37"/>
      <c r="F39" s="37"/>
      <c r="G39" s="37"/>
      <c r="H39" s="39" t="str">
        <f>LOCALIZEVALUEFALLBACK(H38,Terms!$C$43:$C$47, Terms!$D$43:$D$47, form_language)</f>
        <v>There are a handful of problematic steep slopes where you could encounter an avalanche today.</v>
      </c>
      <c r="I39" s="37"/>
      <c r="J39" s="40" t="str">
        <f>IF(J38=Terms!$A$78, LOCALIZE("avalanche-hazard-calculated-no-rating-about", form_language), LOCALIZE("avalanche-hazard-calculated-rating-about", form_language))</f>
        <v>This hazard rating has been automatically calculated from the input conditions.</v>
      </c>
      <c r="K39" s="41"/>
      <c r="L39" s="41"/>
      <c r="M39" s="41"/>
      <c r="N39" s="37"/>
      <c r="O39" s="37"/>
      <c r="P39" s="37"/>
    </row>
    <row r="40" ht="33.75" customHeight="1">
      <c r="A40" s="21" t="b">
        <v>0</v>
      </c>
      <c r="B40" s="22" t="str">
        <f t="array" ref="B40">IFERROR(XLOOKUP(C41, Terms!$C$3:$C$11, Terms!$E$3:$E$11), "")</f>
        <v/>
      </c>
      <c r="C40" s="23" t="str">
        <f>LOCALIZE("problem-type-heading", form_language)</f>
        <v>Type</v>
      </c>
      <c r="D40" s="23" t="str">
        <f>LOCALIZE("elevation-zones-heading", form_language)</f>
        <v>Elevation Zones</v>
      </c>
      <c r="E40" s="24"/>
      <c r="F40" s="24"/>
      <c r="G40" s="23" t="str">
        <f>LOCALIZE("slope-aspects-heading", form_language)</f>
        <v>Aspects</v>
      </c>
      <c r="H40" s="23" t="str">
        <f>LOCALIZE("sensitivity-heading", form_language)</f>
        <v>Sensitivity</v>
      </c>
      <c r="I40" s="23" t="str">
        <f>LOCALIZE("distribution-heading", form_language)</f>
        <v>Distribution</v>
      </c>
      <c r="J40" s="23" t="str">
        <f>LOCALIZE("avalanche-size-heading", form_language)</f>
        <v>Avalanche Size</v>
      </c>
      <c r="K40" s="23" t="str">
        <f>LOCALIZE("problem-time-of-day", form_language)</f>
        <v>Time of Day</v>
      </c>
      <c r="L40" s="23" t="str">
        <f>LOCALIZE("trend-heading", form_language)</f>
        <v>Trend</v>
      </c>
      <c r="M40" s="23" t="str">
        <f>LOCALIZE("confidence-heading", form_language)</f>
        <v>Confidence</v>
      </c>
      <c r="N40" s="25" t="str">
        <f t="array" ref="N40">IMAGE(CONCATENATE(server_url, "/diagrams/aspect_elevation.png?", TEXTJOIN("&amp;", TRUE, IF(Form!F41, CONCATENATE(XLOOKUP(Form!D41, Terms!$C$21:$C$23, Terms!$A$21:$A$23), "=",SUBSTITUTE(Form!G41, " ", "")),""), IF(Form!F42, CONCATENATE(XLOOKUP(Form!D42, Terms!$C$21:$C$23, Terms!$A$21:$A$23), "=",SUBSTITUTE(Form!G42, " ", "")),""), IF(Form!F43, CONCATENATE(XLOOKUP(Form!D43, Terms!$C$21:$C$23, Terms!$A$21:$A$23), "=",SUBSTITUTE(Form!G43, " ", "")),""), CONCATENATE("high_alpine_text=", ENCODEURL(LOCALIZE("elevation-zone-high-alpine", form_language))), CONCATENATE("alpine_text=", ENCODEURL(LOCALIZE("elevation-zone-alpine", form_language))), CONCATENATE("sub_alpine_text=", ENCODEURL(LOCALIZE("elevation-zone-sub-alpine", form_language)))), "#", image_seed))</f>
        <v/>
      </c>
      <c r="O40" s="24"/>
      <c r="P40" s="24"/>
    </row>
    <row r="41">
      <c r="A41" s="26">
        <v>3.0</v>
      </c>
      <c r="C41" s="4" t="s">
        <v>32</v>
      </c>
      <c r="D41" s="27" t="str">
        <f>LOCALIZE("elevation-zone-high-alpine", form_language)</f>
        <v>High Alpine</v>
      </c>
      <c r="E41" s="28" t="str">
        <f>IFERROR(__xludf.DUMMYFUNCTION("CONCAT(""&gt; "", TRIM(INDEX(SPLIT(VLOOKUP(forecast_area, Terms!$C$89:$F$96, 4), "",""), 0, 1)))"),"&gt; 2600m")</f>
        <v>&gt; 2600m</v>
      </c>
      <c r="F41" s="4" t="b">
        <v>1</v>
      </c>
      <c r="G41" s="30" t="s">
        <v>30</v>
      </c>
      <c r="H41" s="4" t="s">
        <v>13</v>
      </c>
      <c r="I41" s="4" t="s">
        <v>29</v>
      </c>
      <c r="J41" s="4">
        <v>2.0</v>
      </c>
      <c r="K41" s="4" t="s">
        <v>23</v>
      </c>
      <c r="L41" s="4" t="s">
        <v>33</v>
      </c>
      <c r="M41" s="4" t="s">
        <v>34</v>
      </c>
    </row>
    <row r="42">
      <c r="C42" s="29" t="str">
        <f>LOCALIZEVALUE(C41, Terms!$C$3:$C$11,Terms!$B$3:$B$11, form_language)</f>
        <v/>
      </c>
      <c r="D42" s="27" t="str">
        <f>LOCALIZE("elevation-zone-alpine", form_language)</f>
        <v>Alpine</v>
      </c>
      <c r="E42" s="28" t="str">
        <f>IFERROR(__xludf.DUMMYFUNCTION("CONCATENATE(TRIM(INDEX(SPLIT(VLOOKUP(forecast_area, Terms!$C$89:$F$96, 4), "",""), 0, 2)), "" - "", TRIM(INDEX(SPLIT(VLOOKUP(forecast_area, Terms!$C$89:$F$96, 4), "",""), 0, 1)))"),"2000m - 2600m")</f>
        <v>2000m - 2600m</v>
      </c>
      <c r="F42" s="4" t="b">
        <v>1</v>
      </c>
      <c r="G42" s="30" t="s">
        <v>30</v>
      </c>
      <c r="H42" s="29" t="str">
        <f>LOCALIZEVALUE(H41, Terms!$C$118:$C$125, Terms!$B$118:$B$125, form_language)</f>
        <v/>
      </c>
      <c r="I42" s="29" t="str">
        <f>LOCALIZEVALUE(I41, Terms!$C$128:$C$134,Terms!$B$128:$B$134, form_language)</f>
        <v/>
      </c>
      <c r="J42" s="29"/>
      <c r="K42" s="29" t="str">
        <f>LOCALIZEVALUE(K41,Terms!$C$99:$C$101,Terms!$B$99:$B$101, form_language)</f>
        <v/>
      </c>
      <c r="L42" s="29" t="str">
        <f>LOCALIZEVALUE(L41,Terms!$C$51:$C$53,Terms!$B$51:$B$53, form_language)</f>
        <v/>
      </c>
      <c r="M42" s="29" t="str">
        <f>LOCALIZEVALUE(M41,Terms!$C$70:$C$72,Terms!$B$70:$B$72, form_language)</f>
        <v/>
      </c>
    </row>
    <row r="43">
      <c r="C43" s="29"/>
      <c r="D43" s="27" t="str">
        <f>LOCALIZE("elevation-zone-sub-alpine", form_language)</f>
        <v>Sub Alpine</v>
      </c>
      <c r="E43" s="28" t="str">
        <f>IFERROR(__xludf.DUMMYFUNCTION("CONCAT(""&lt; "", TRIM(INDEX(SPLIT(VLOOKUP(forecast_area, Terms!$C$89:$F$96, 4), "",""), 0, 2)))"),"&lt; 2000m")</f>
        <v>&lt; 2000m</v>
      </c>
      <c r="F43" s="4" t="b">
        <v>0</v>
      </c>
      <c r="G43" s="44"/>
      <c r="H43" s="29"/>
      <c r="I43" s="29"/>
      <c r="J43" s="29"/>
      <c r="K43" s="29"/>
      <c r="L43" s="29"/>
      <c r="M43" s="29"/>
    </row>
    <row r="44" ht="76.5" customHeight="1">
      <c r="B44" s="31" t="str">
        <f>LOCALIZE("about-heading", form_language)</f>
        <v>About</v>
      </c>
      <c r="C44" s="32" t="str">
        <f>LOCALIZEVALUEFALLBACK(C41, Terms!$C$3:$C$11, Terms!$D$3:$D$11, form_language)</f>
        <v>One or more layers of recent storm snow that have consolidated into a slab above a weak layer.</v>
      </c>
      <c r="D44" s="33" t="str">
        <f t="array" ref="D44">IFERROR(LOCALIZE(XLOOKUP(F41,Terms!$C$21:$C$23,Terms!$B$21:$B$23),form_language), "")</f>
        <v/>
      </c>
      <c r="G44" s="32" t="str">
        <f>LOCALIZE("slope-aspects-input-about", form_language)</f>
        <v>A comma seperated list of slope aspects. e.g. N, NE</v>
      </c>
      <c r="H44" s="32" t="str">
        <f>LOCALIZEVALUEFALLBACK(H41,Terms!$C$118:$C$125, Terms!$D$118:$D$125, form_language)</f>
        <v>The specific avalanche problem type is reactive to human rider triggers. Easy to trigger with ski cut.</v>
      </c>
      <c r="I44" s="32" t="str">
        <f>LOCALIZEVALUEFALLBACK(I41,Terms!$C$128:$C$134,Terms!$D$128:$D$134, form_language)</f>
        <v>Specific areas, with common characteristics. Evidence for instabilities exists, but it is not obvious and finding it requires careful observations.</v>
      </c>
      <c r="J44" s="32" t="str">
        <f>LOCALIZEVALUEFALLBACK(J41, Terms!$C$34:$C$38, Terms!$D$34:$D$38, form_language)</f>
        <v>Could bury, injure or kill a person.</v>
      </c>
      <c r="K44" s="32"/>
      <c r="L44" s="32" t="str">
        <f>IF(ISBLANK(L41), "", LOCALIZE("trend-about", form_language))</f>
        <v>The trend of conditions from the current moment to the worst expected conditions during the forecast period.</v>
      </c>
      <c r="M44" s="32" t="str">
        <f>LOCALIZEVALUEFALLBACK(M41, Terms!$C$70:$C$72,Terms!$D$70:$D$72, form_language)</f>
        <v>The forecaster's confidence level is Moderate about this part of the forecast</v>
      </c>
    </row>
    <row r="45">
      <c r="B45" s="5" t="str">
        <f>LOCALIZE("description-heading", form_language)</f>
        <v>Description</v>
      </c>
      <c r="H45" s="17" t="str">
        <f>LOCALIZE("avalanche-likelihood-heading", form_language)</f>
        <v>Likelihood</v>
      </c>
      <c r="J45" s="34" t="str">
        <f>LOCALIZE("avalanche-hazard-current-rating-full-heading", form_language)</f>
        <v>Current Hazard Rating</v>
      </c>
      <c r="K45" s="43"/>
      <c r="L45" s="43"/>
      <c r="M45" s="43"/>
    </row>
    <row r="46">
      <c r="B46" s="13" t="s">
        <v>35</v>
      </c>
      <c r="H46" s="35" t="str">
        <f t="array" ref="H46">IFERROR(INDEX('Reference Tables'!$C$4:$E$7, MATCH(H41, 'Reference Tables'!$B$4:$B$7, 0), MATCH(I41, 'Reference Tables'!$C$3:$E$3, 0)), "")</f>
        <v>Possible</v>
      </c>
      <c r="J46" s="35">
        <f t="array" ref="J46">IFERROR(INDEX('Reference Tables'!$C$12:$G$15, MATCH(H46, 'Reference Tables'!$B$12:$B$15, 0), MATCH(J41, 'Reference Tables'!$C$11:$G$11, 0)), "?")</f>
        <v>2</v>
      </c>
      <c r="K46" s="36"/>
      <c r="L46" s="36"/>
      <c r="M46" s="36"/>
    </row>
    <row r="47" ht="57.0" customHeight="1">
      <c r="A47" s="37"/>
      <c r="B47" s="37"/>
      <c r="C47" s="37"/>
      <c r="D47" s="37"/>
      <c r="E47" s="37"/>
      <c r="F47" s="37"/>
      <c r="G47" s="37"/>
      <c r="H47" s="39" t="str">
        <f>LOCALIZEVALUEFALLBACK(H46,Terms!$C$43:$C$47, Terms!$D$43:$D$47, form_language)</f>
        <v>There are a handful of problematic steep slopes where you could encounter an avalanche today.</v>
      </c>
      <c r="I47" s="37"/>
      <c r="J47" s="40" t="str">
        <f>IF(J46=Terms!$A$78, LOCALIZE("avalanche-hazard-calculated-no-rating-about", form_language), LOCALIZE("avalanche-hazard-calculated-rating-about", form_language))</f>
        <v>This hazard rating has been automatically calculated from the input conditions.</v>
      </c>
      <c r="K47" s="41"/>
      <c r="L47" s="41"/>
      <c r="M47" s="41"/>
      <c r="N47" s="37"/>
      <c r="O47" s="37"/>
      <c r="P47" s="37"/>
    </row>
    <row r="48">
      <c r="A48" s="20" t="str">
        <f>LOCALIZE("avalanche-hazard-heading", form_language)</f>
        <v>Avalanche Hazard</v>
      </c>
      <c r="I48" s="8"/>
      <c r="J48" s="8"/>
      <c r="K48" s="8"/>
      <c r="L48" s="8"/>
    </row>
    <row r="49" ht="27.75" customHeight="1">
      <c r="A49" s="34" t="str">
        <f>LOCALIZE("elevation-zone-heading", form_language)</f>
        <v>Elevation Zone</v>
      </c>
      <c r="B49" s="45"/>
      <c r="C49" s="45" t="str">
        <f>LOCALIZE("avalanche-hazard-forecast-rating-heading", form_language)</f>
        <v>Forecast Rating</v>
      </c>
      <c r="D49" s="34" t="str">
        <f>LOCALIZE("avalanche-hazard-calculated-rating-heading", form_language)</f>
        <v>Calculated Rating</v>
      </c>
      <c r="E49" s="45" t="str">
        <f>LOCALIZE("trend-heading", form_language)</f>
        <v>Trend</v>
      </c>
      <c r="F49" s="45" t="str">
        <f>LOCALIZE("confidence-heading", form_language)</f>
        <v>Confidence</v>
      </c>
      <c r="G49" s="46" t="str">
        <f>LOCALIZE("diagram-heading", form_language)</f>
        <v>Diagram</v>
      </c>
      <c r="H49" s="46" t="str">
        <f>LOCALIZE("hazard-level-icon-heading", form_language)</f>
        <v>Icon</v>
      </c>
    </row>
    <row r="50">
      <c r="A50" s="47" t="str">
        <f>LOCALIZE("elevation-zone-high-alpine", form_language)</f>
        <v>High Alpine</v>
      </c>
      <c r="B50" s="48"/>
      <c r="C50" s="49" t="s">
        <v>36</v>
      </c>
      <c r="D50" s="50">
        <f>IF(CALCHAZARD(0)=0, "?", CALCHAZARD(0))</f>
        <v>3</v>
      </c>
      <c r="E50" s="49"/>
      <c r="F50" s="49" t="s">
        <v>34</v>
      </c>
      <c r="G50" s="51" t="str">
        <f t="array" ref="G50">IFERROR(ELEVATIONHAZARDDIAGRAM("high_alpine", XLOOKUP(C50, Terms!$E$78:$E$83, Terms!$F$78:$F$83)), "")</f>
        <v/>
      </c>
      <c r="H50" s="52" t="str">
        <f t="array" ref="H50">IFERROR(XLOOKUP(Form!$C50, Terms!$E$78:$E$83, Terms!$G$78:$G$83), "")</f>
        <v/>
      </c>
    </row>
    <row r="51" ht="16.5" customHeight="1">
      <c r="B51" s="31"/>
      <c r="C51" s="53" t="str">
        <f>LOCALIZEVALUE(C50, Terms!$E$79:$E$83, Terms!$B$79:$B$83, form_language)</f>
        <v/>
      </c>
      <c r="D51" s="54"/>
      <c r="E51" s="29" t="str">
        <f>LOCALIZEVALUE(E50,Terms!$C$51:$C$53,Terms!$B$51:$B$53, form_language)</f>
        <v/>
      </c>
      <c r="F51" s="29" t="str">
        <f>LOCALIZEVALUE(F50,Terms!$C$70:$C$72,Terms!$B$70:$B$72, form_language)</f>
        <v/>
      </c>
      <c r="I51" s="8"/>
      <c r="J51" s="8"/>
    </row>
    <row r="52" ht="87.0" customHeight="1">
      <c r="A52" s="55" t="str">
        <f>IFERROR(__xludf.DUMMYFUNCTION("CONCAT(""&gt; "", TRIM(INDEX(SPLIT(VLOOKUP(forecast_area, Terms!$C$89:$F$96, 4), "",""), 0, 1)))"),"&gt; 2600m")</f>
        <v>&gt; 2600m</v>
      </c>
      <c r="B52" s="56" t="str">
        <f>LOCALIZE("about-heading", form_language)</f>
        <v>About</v>
      </c>
      <c r="C52" s="39" t="str">
        <f>LOCALIZEVALUEFALLBACK(C50, Terms!$E$78:$E$83, Terms!$D$78:$D$83, form_language)</f>
        <v>Heightened avalanche conditions on specific terrain features. Evaluate snow and terrain carefully; identify features of concern.</v>
      </c>
      <c r="D52" s="57" t="str">
        <f>IF(D50=Terms!$A$78, LOCALIZE("avalanche-hazard-calculated-no-rating-about", form_language), LOCALIZE("avalanche-hazard-calculated-rating-about", form_language))</f>
        <v>This hazard rating has been automatically calculated from the input conditions.</v>
      </c>
      <c r="E52" s="40" t="str">
        <f>LOCALIZE("trend-about", form_language)</f>
        <v>The trend of conditions from the current moment to the worst expected conditions during the forecast period.</v>
      </c>
      <c r="F52" s="39" t="str">
        <f>LOCALIZEVALUEFALLBACK(F50, Terms!$C$70:$C$72,Terms!$D$70:$D$72, form_language)</f>
        <v>The forecaster's confidence level is Moderate about this part of the forecast</v>
      </c>
      <c r="G52" s="37"/>
      <c r="H52" s="37"/>
    </row>
    <row r="53">
      <c r="A53" s="58" t="str">
        <f>LOCALIZE("elevation-zone-alpine", form_language)</f>
        <v>Alpine</v>
      </c>
      <c r="B53" s="48"/>
      <c r="C53" s="49" t="s">
        <v>36</v>
      </c>
      <c r="D53" s="50">
        <f>IF(CALCHAZARD(1)=0, "?", CALCHAZARD(1))</f>
        <v>3</v>
      </c>
      <c r="E53" s="49"/>
      <c r="F53" s="49"/>
      <c r="G53" s="51" t="str">
        <f t="array" ref="G53">IFERROR(ELEVATIONHAZARDDIAGRAM("alpine", XLOOKUP(C53, Terms!$E$78:$E$83, Terms!$F$78:$F$83)), "")</f>
        <v/>
      </c>
      <c r="H53" s="52" t="str">
        <f t="array" ref="H53">IFERROR(XLOOKUP(Form!$C53, Terms!$E$78:$E$83, Terms!$G$78:$G$83), "")</f>
        <v/>
      </c>
    </row>
    <row r="54" ht="15.75" customHeight="1">
      <c r="B54" s="31"/>
      <c r="C54" s="53" t="str">
        <f>LOCALIZEVALUE(C53, Terms!$E$79:$E$83, Terms!$B$79:$B$83, form_language)</f>
        <v/>
      </c>
      <c r="D54" s="31"/>
      <c r="E54" s="29" t="str">
        <f>LOCALIZEVALUE(E53,Terms!$C$51:$C$53,Terms!$B$51:$B$53, form_language)</f>
        <v/>
      </c>
      <c r="F54" s="29" t="str">
        <f>LOCALIZEVALUE(F53,Terms!$C$70:$C$72,Terms!$B$70:$B$72, form_language)</f>
        <v/>
      </c>
    </row>
    <row r="55" ht="87.0" customHeight="1">
      <c r="A55" s="55" t="str">
        <f>IFERROR(__xludf.DUMMYFUNCTION("CONCATENATE(TRIM(INDEX(SPLIT(VLOOKUP(forecast_area, Terms!$C$89:$F$96, 4), "",""), 0, 2)), "" - "", TRIM(INDEX(SPLIT(VLOOKUP(forecast_area, Terms!$C$89:$F$96, 4), "",""), 0, 1)))"),"2000m - 2600m")</f>
        <v>2000m - 2600m</v>
      </c>
      <c r="B55" s="56" t="str">
        <f>LOCALIZE("about-heading", form_language)</f>
        <v>About</v>
      </c>
      <c r="C55" s="39" t="str">
        <f>LOCALIZEVALUEFALLBACK(C53, Terms!$E$78:$E$83, Terms!$D$78:$D$83, form_language)</f>
        <v>Heightened avalanche conditions on specific terrain features. Evaluate snow and terrain carefully; identify features of concern.</v>
      </c>
      <c r="D55" s="57" t="str">
        <f>IF(D53=Terms!$A$78, LOCALIZE("avalanche-hazard-calculated-no-rating-about", form_language), LOCALIZE("avalanche-hazard-calculated-rating-about", form_language))</f>
        <v>This hazard rating has been automatically calculated from the input conditions.</v>
      </c>
      <c r="E55" s="40" t="str">
        <f>LOCALIZE("trend-about", form_language)</f>
        <v>The trend of conditions from the current moment to the worst expected conditions during the forecast period.</v>
      </c>
      <c r="F55" s="39" t="str">
        <f>LOCALIZEVALUEFALLBACK(F53, Terms!$C$70:$C$72,Terms!$D$70:$D$72, form_language)</f>
        <v/>
      </c>
      <c r="G55" s="37"/>
      <c r="H55" s="37"/>
    </row>
    <row r="56">
      <c r="A56" s="58" t="str">
        <f>LOCALIZE("elevation-zone-sub-alpine", form_language)</f>
        <v>Sub Alpine</v>
      </c>
      <c r="B56" s="54"/>
      <c r="C56" s="4" t="s">
        <v>37</v>
      </c>
      <c r="D56" s="50" t="str">
        <f>IF(CALCHAZARD(2)=0, "?", CALCHAZARD(2))</f>
        <v>?</v>
      </c>
      <c r="E56" s="4"/>
      <c r="F56" s="44"/>
      <c r="G56" s="51" t="str">
        <f t="array" ref="G56">IFERROR(ELEVATIONHAZARDDIAGRAM("sub_alpine", XLOOKUP(C56, Terms!$E$78:$E$83, Terms!$F$78:$F$83)), "")</f>
        <v/>
      </c>
      <c r="H56" s="52" t="str">
        <f t="array" ref="H56">IFERROR(XLOOKUP(Form!$C56, Terms!$E$78:$E$83, Terms!$G$78:$G$83), "")</f>
        <v/>
      </c>
    </row>
    <row r="57" ht="18.0" customHeight="1">
      <c r="B57" s="31"/>
      <c r="C57" s="53" t="str">
        <f>LOCALIZEVALUE(C56, Terms!$E$79:$E$83, Terms!$B$79:$B$83, form_language)</f>
        <v/>
      </c>
      <c r="D57" s="31"/>
      <c r="E57" s="29" t="str">
        <f>LOCALIZEVALUE(E56,Terms!$C$51:$C$53,Terms!$B$51:$B$53, form_language)</f>
        <v/>
      </c>
      <c r="F57" s="29" t="str">
        <f>LOCALIZEVALUE(F56,Terms!$C$70:$C$72,Terms!$B$70:$B$72, form_language)</f>
        <v/>
      </c>
      <c r="K57" s="59"/>
      <c r="L57" s="59"/>
    </row>
    <row r="58" ht="90.0" customHeight="1">
      <c r="A58" s="60" t="str">
        <f>IFERROR(__xludf.DUMMYFUNCTION("CONCAT(""&lt; "", TRIM(INDEX(SPLIT(VLOOKUP(forecast_area, Terms!$C$89:$F$96, 4), "",""), 0, 2)))"),"&lt; 2000m")</f>
        <v>&lt; 2000m</v>
      </c>
      <c r="B58" s="61" t="str">
        <f>LOCALIZE("about-heading", form_language)</f>
        <v>About</v>
      </c>
      <c r="C58" s="62" t="str">
        <f>LOCALIZEVALUEFALLBACK(C56, Terms!$E$78:$E$83, Terms!$D$78:$D$83, form_language)</f>
        <v>Generally safe avalanche conditions. Watch for unstable snow on isolated terrain features.</v>
      </c>
      <c r="D58" s="63" t="str">
        <f>IF(D56=Terms!$A$78, LOCALIZE("avalanche-hazard-calculated-no-rating-about", form_language), LOCALIZE("avalanche-hazard-calculated-rating-about", form_language))</f>
        <v>Unable to calculate hazard rating. Insufficient input for Avalanche Problem Types.</v>
      </c>
      <c r="E58" s="64" t="str">
        <f>LOCALIZE("trend-about", form_language)</f>
        <v>The trend of conditions from the current moment to the worst expected conditions during the forecast period.</v>
      </c>
      <c r="F58" s="62" t="str">
        <f>LOCALIZEVALUEFALLBACK(F56, Terms!$C$70:$C$72,Terms!$D$70:$D$72, form_language)</f>
        <v/>
      </c>
      <c r="G58" s="65"/>
      <c r="H58" s="65"/>
      <c r="K58" s="59"/>
      <c r="L58" s="59"/>
    </row>
    <row r="59">
      <c r="A59" s="66" t="str">
        <f>LOCALIZE("avalanche-hazard-overall-heading", form_language)</f>
        <v>Overall</v>
      </c>
      <c r="B59" s="54"/>
      <c r="C59" s="4" t="s">
        <v>36</v>
      </c>
      <c r="D59" s="67">
        <f>IF(MAX($D$50,$D$53,$D$56)=0, "?", MAX($D$50,$D$53,$D$56))</f>
        <v>3</v>
      </c>
      <c r="E59" s="4"/>
      <c r="F59" s="44"/>
      <c r="H59" s="68" t="str">
        <f t="array" ref="H59">IFERROR(XLOOKUP(Form!$C$59, Terms!$E$78:$E$83, Terms!$G$78:$G$83), "")</f>
        <v/>
      </c>
      <c r="K59" s="59"/>
      <c r="L59" s="59"/>
    </row>
    <row r="60" ht="17.25" customHeight="1">
      <c r="B60" s="31"/>
      <c r="C60" s="53" t="str">
        <f>LOCALIZEVALUE(C59, Terms!$E$79:$E$83, Terms!$B$79:$B$83, form_language)</f>
        <v/>
      </c>
      <c r="D60" s="31"/>
      <c r="E60" s="29" t="str">
        <f>LOCALIZEVALUE(E59,Terms!$C$51:$C$53,Terms!$B$51:$B$53, form_language)</f>
        <v/>
      </c>
      <c r="F60" s="29" t="str">
        <f>LOCALIZEVALUE(F59,Terms!$C$70:$C$72,Terms!$B$70:$B$72, form_language)</f>
        <v/>
      </c>
      <c r="K60" s="8"/>
      <c r="L60" s="8"/>
    </row>
    <row r="61" ht="88.5" customHeight="1">
      <c r="A61" s="65"/>
      <c r="B61" s="61" t="str">
        <f>LOCALIZE("about-heading", form_language)</f>
        <v>About</v>
      </c>
      <c r="C61" s="62" t="str">
        <f>LOCALIZEVALUEFALLBACK(C59, Terms!$E$79:$E$83, Terms!$D$79:$D$83, form_language)</f>
        <v>Heightened avalanche conditions on specific terrain features. Evaluate snow and terrain carefully; identify features of concern.</v>
      </c>
      <c r="D61" s="63" t="str">
        <f>IF(D59=Terms!$A$78, LOCALIZE("avalanche-hazard-calculated-no-rating-about", form_language), LOCALIZE("avalanche-hazard-calculated-rating-about", form_language))</f>
        <v>This hazard rating has been automatically calculated from the input conditions.</v>
      </c>
      <c r="E61" s="64" t="str">
        <f>LOCALIZE("trend-about", form_language)</f>
        <v>The trend of conditions from the current moment to the worst expected conditions during the forecast period.</v>
      </c>
      <c r="F61" s="62" t="str">
        <f>LOCALIZEVALUEFALLBACK(F59, Terms!$C$70:$C$72,Terms!$D$70:$D$72, form_language)</f>
        <v/>
      </c>
      <c r="G61" s="69"/>
      <c r="H61" s="65"/>
      <c r="K61" s="8"/>
      <c r="L61" s="8"/>
    </row>
    <row r="62" ht="18.75" customHeight="1">
      <c r="A62" s="20" t="str">
        <f>LOCALIZE("forecast-description-heading", form_language)</f>
        <v>Forecast Description</v>
      </c>
      <c r="G62" s="70"/>
      <c r="K62" s="70"/>
      <c r="L62" s="70"/>
    </row>
    <row r="63" ht="103.5" customHeight="1">
      <c r="A63" s="12" t="s">
        <v>38</v>
      </c>
    </row>
    <row r="64" ht="19.5" customHeight="1">
      <c r="E64" s="70"/>
      <c r="F64" s="70"/>
      <c r="G64" s="70"/>
      <c r="H64" s="70"/>
      <c r="I64" s="70"/>
      <c r="J64" s="70"/>
      <c r="K64" s="70"/>
      <c r="L64" s="70"/>
    </row>
    <row r="65" ht="20.25" customHeight="1"/>
  </sheetData>
  <mergeCells count="76">
    <mergeCell ref="H22:I22"/>
    <mergeCell ref="H23:I23"/>
    <mergeCell ref="B24:B27"/>
    <mergeCell ref="D24:F24"/>
    <mergeCell ref="N24:P31"/>
    <mergeCell ref="A25:A31"/>
    <mergeCell ref="D28:F28"/>
    <mergeCell ref="H30:I30"/>
    <mergeCell ref="H31:I31"/>
    <mergeCell ref="B32:B35"/>
    <mergeCell ref="D32:F32"/>
    <mergeCell ref="N32:P39"/>
    <mergeCell ref="A33:A39"/>
    <mergeCell ref="D36:F36"/>
    <mergeCell ref="D44:F44"/>
    <mergeCell ref="B45:G45"/>
    <mergeCell ref="B38:G39"/>
    <mergeCell ref="H38:I38"/>
    <mergeCell ref="H39:I39"/>
    <mergeCell ref="B40:B43"/>
    <mergeCell ref="D40:F40"/>
    <mergeCell ref="N40:P47"/>
    <mergeCell ref="A41:A47"/>
    <mergeCell ref="A50:A51"/>
    <mergeCell ref="A53:A54"/>
    <mergeCell ref="A56:A57"/>
    <mergeCell ref="A59:A61"/>
    <mergeCell ref="G53:G55"/>
    <mergeCell ref="H53:H55"/>
    <mergeCell ref="G56:G58"/>
    <mergeCell ref="H56:H58"/>
    <mergeCell ref="H59:H61"/>
    <mergeCell ref="A62:F62"/>
    <mergeCell ref="A63:F63"/>
    <mergeCell ref="H45:I45"/>
    <mergeCell ref="B46:G47"/>
    <mergeCell ref="H46:I46"/>
    <mergeCell ref="H47:I47"/>
    <mergeCell ref="A48:H48"/>
    <mergeCell ref="G50:G52"/>
    <mergeCell ref="H50:H52"/>
    <mergeCell ref="A1:M1"/>
    <mergeCell ref="E2:F2"/>
    <mergeCell ref="E3:F3"/>
    <mergeCell ref="B4:C4"/>
    <mergeCell ref="D4:E4"/>
    <mergeCell ref="F4:G4"/>
    <mergeCell ref="I4:J4"/>
    <mergeCell ref="B5:C5"/>
    <mergeCell ref="D5:E5"/>
    <mergeCell ref="F5:G5"/>
    <mergeCell ref="I5:J5"/>
    <mergeCell ref="A6:B6"/>
    <mergeCell ref="C6:D6"/>
    <mergeCell ref="G6:H6"/>
    <mergeCell ref="B13:C13"/>
    <mergeCell ref="B14:C14"/>
    <mergeCell ref="B15:P15"/>
    <mergeCell ref="E6:F6"/>
    <mergeCell ref="A7:F7"/>
    <mergeCell ref="A8:F8"/>
    <mergeCell ref="A9:F9"/>
    <mergeCell ref="A10:F10"/>
    <mergeCell ref="A11:F11"/>
    <mergeCell ref="A12:F12"/>
    <mergeCell ref="B16:B19"/>
    <mergeCell ref="D16:F16"/>
    <mergeCell ref="N16:P23"/>
    <mergeCell ref="A17:A23"/>
    <mergeCell ref="D20:F20"/>
    <mergeCell ref="B21:G21"/>
    <mergeCell ref="H21:I21"/>
    <mergeCell ref="B29:G29"/>
    <mergeCell ref="H29:I29"/>
    <mergeCell ref="B37:G37"/>
    <mergeCell ref="H37:I37"/>
  </mergeCells>
  <conditionalFormatting sqref="B16:P23 A17:A23">
    <cfRule type="expression" dxfId="0" priority="1">
      <formula>NOT($A$16)</formula>
    </cfRule>
  </conditionalFormatting>
  <conditionalFormatting sqref="B24:P31 A25:A31">
    <cfRule type="expression" dxfId="0" priority="2">
      <formula>NOT($A$24)</formula>
    </cfRule>
  </conditionalFormatting>
  <conditionalFormatting sqref="B32:P39 A33:A39 G41:G42">
    <cfRule type="expression" dxfId="0" priority="3">
      <formula>NOT($A$32)</formula>
    </cfRule>
  </conditionalFormatting>
  <conditionalFormatting sqref="B40:P47 A41:A47">
    <cfRule type="expression" dxfId="0" priority="4">
      <formula>NOT($A$40)</formula>
    </cfRule>
  </conditionalFormatting>
  <conditionalFormatting sqref="A4">
    <cfRule type="expression" dxfId="1" priority="5">
      <formula>ISBLANK(B4)</formula>
    </cfRule>
  </conditionalFormatting>
  <dataValidations>
    <dataValidation type="list" allowBlank="1" showErrorMessage="1" sqref="M17 M25 M33 M41 F50 F53 F56 F59">
      <formula1>Terms!$C$70:$C$72</formula1>
    </dataValidation>
    <dataValidation type="list" allowBlank="1" showErrorMessage="1" sqref="L17 L25 L33 L41 E50 E53 E56 E59">
      <formula1>Terms!$C$51:$C$53</formula1>
    </dataValidation>
    <dataValidation type="list" allowBlank="1" showErrorMessage="1" sqref="J17 J25 J33 J41">
      <formula1>Terms!$C$34:$C$38</formula1>
    </dataValidation>
    <dataValidation type="list" allowBlank="1" showErrorMessage="1" sqref="I4:I5">
      <formula1>Terms!$C$152:$C$155</formula1>
    </dataValidation>
    <dataValidation type="list" allowBlank="1" showErrorMessage="1" sqref="H17 H25 H33 H41">
      <formula1>Terms!$C$118:$C$125</formula1>
    </dataValidation>
    <dataValidation type="list" allowBlank="1" showInputMessage="1" showErrorMessage="1" prompt="What language to display the form in" sqref="B2 D2">
      <formula1>display_language</formula1>
    </dataValidation>
    <dataValidation type="list" allowBlank="1" showErrorMessage="1" sqref="C50 C53 C56 C59">
      <formula1>Terms!$E$78:$E$83</formula1>
    </dataValidation>
    <dataValidation type="custom" allowBlank="1" showDropDown="1" showInputMessage="1" showErrorMessage="1" prompt="Should be a comma seperated list of slope aspects (e.g. N, NE, E, SE, S, SW, W, NW)" sqref="G17 G25:G27 G34:G35 G41:G42">
      <formula1>VALIDATEASPECTS(G17)</formula1>
    </dataValidation>
    <dataValidation type="list" allowBlank="1" showErrorMessage="1" sqref="B3">
      <formula1>Terms!$C$89:$C$92</formula1>
    </dataValidation>
    <dataValidation type="list" allowBlank="1" showErrorMessage="1" sqref="C17 C25 C33 C41">
      <formula1>avalanche_problem_types</formula1>
    </dataValidation>
    <dataValidation type="list" allowBlank="1" showErrorMessage="1" sqref="I17 I25 I33 I41">
      <formula1>Terms!$C$128:$C$134</formula1>
    </dataValidation>
    <dataValidation type="custom" allowBlank="1" showDropDown="1" showInputMessage="1" prompt="Enter a valid date" sqref="D3 G3">
      <formula1>OR(NOT(ISERROR(DATEVALUE(D3))), AND(ISNUMBER(D3), LEFT(CELL("format", D3))="D"))</formula1>
    </dataValidation>
    <dataValidation type="list" allowBlank="1" showErrorMessage="1" sqref="K17 K25 K33 K41">
      <formula1>Terms!$C$99:$C$104</formula1>
    </dataValidation>
  </dataValidations>
  <printOptions horizontalCentered="1"/>
  <pageMargins bottom="0.25" footer="0.0" header="0.0" left="0.25" right="0.25" top="0.25"/>
  <pageSetup fitToHeight="0" orientation="portrait" pageOrder="overThenDown" paperHeight="19.5in" paperWidth="8.5i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7" max="7" width="10.75"/>
  </cols>
  <sheetData>
    <row r="1" ht="41.25" customHeight="1">
      <c r="A1" s="71" t="s">
        <v>39</v>
      </c>
      <c r="B1" s="13" t="s">
        <v>40</v>
      </c>
    </row>
    <row r="2">
      <c r="A2" s="11" t="s">
        <v>1</v>
      </c>
      <c r="B2" s="44" t="str">
        <f>form_language</f>
        <v>English</v>
      </c>
    </row>
    <row r="4">
      <c r="A4" s="20" t="str">
        <f>LOCALIZE("language-heading", form_language)</f>
        <v>Language</v>
      </c>
      <c r="B4" s="10" t="str">
        <f>LOCALIZE("recent-relevant-observations-heading", form_language)</f>
        <v>Recent Avalanches and Snowpack</v>
      </c>
      <c r="G4" s="10" t="s">
        <v>41</v>
      </c>
    </row>
    <row r="5">
      <c r="A5" s="72" t="s">
        <v>2</v>
      </c>
      <c r="B5" s="73" t="str">
        <f>IF(form_language=A5, Form!$A$8, "")</f>
        <v>3rd April - multiple wet loose in Kobi valley, Size 1, E/SE, 2900 - 2600m. 2nd April - size 1 wet loose Bidara, SW, 2600 m. 30th March - size 2-3 slab (presumably wind), Sadzele lower peak, 3200m, N. 
The snowpack still has a weak layer of crystalised snow at the ground in some places, at higher elevations from NW through to E aspects. Above this are strong layers of windpacked and re-frozen snow with no significant weaknesses reported. 
New snow in the few days since March 28th was moved around by first S then N winds. </v>
      </c>
      <c r="G5" s="44" t="b">
        <v>0</v>
      </c>
    </row>
    <row r="6">
      <c r="A6" s="72" t="s">
        <v>42</v>
      </c>
      <c r="B6" s="12" t="s">
        <v>43</v>
      </c>
      <c r="G6" s="4" t="b">
        <v>0</v>
      </c>
    </row>
    <row r="9">
      <c r="A9" s="20" t="str">
        <f>LOCALIZE("language-heading", form_language)</f>
        <v>Language</v>
      </c>
      <c r="B9" s="10" t="str">
        <f>LOCALIZE("forecast-changes-heading", form_language)</f>
        <v>Changes in conditions since previous forecast</v>
      </c>
      <c r="G9" s="10" t="s">
        <v>41</v>
      </c>
    </row>
    <row r="10">
      <c r="A10" s="72" t="s">
        <v>2</v>
      </c>
      <c r="B10" s="73" t="str">
        <f>IF(form_language=A10, Form!$A$10, "")</f>
        <v/>
      </c>
      <c r="G10" s="4" t="b">
        <v>0</v>
      </c>
    </row>
    <row r="11">
      <c r="A11" s="72" t="s">
        <v>42</v>
      </c>
      <c r="B11" s="73" t="str">
        <f>IF(form_language=A11, Form!$A$10, "")</f>
        <v/>
      </c>
      <c r="G11" s="44" t="b">
        <v>0</v>
      </c>
    </row>
    <row r="14">
      <c r="A14" s="20" t="str">
        <f>LOCALIZE("language-heading", form_language)</f>
        <v>Language</v>
      </c>
      <c r="B14" s="10" t="str">
        <f>LOCALIZE("weather-forecast-heading", form_language)</f>
        <v>Weather Forecast</v>
      </c>
      <c r="G14" s="10" t="s">
        <v>41</v>
      </c>
    </row>
    <row r="15">
      <c r="A15" s="72" t="s">
        <v>2</v>
      </c>
      <c r="B15" s="73" t="str">
        <f>IF(form_language=A15, Form!$A$12, "")</f>
        <v>Sunny and warm tomorrow April 4th with light S winds. Wednseday 5th gets even warmer with some rain and thunder in the afternoon, and S winds strengthening. </v>
      </c>
      <c r="G15" s="44" t="b">
        <v>0</v>
      </c>
    </row>
    <row r="16">
      <c r="A16" s="72" t="s">
        <v>42</v>
      </c>
      <c r="B16" s="73" t="str">
        <f>IF(form_language=A16, Form!$A$12, "")</f>
        <v/>
      </c>
      <c r="G16" s="4" t="b">
        <v>0</v>
      </c>
    </row>
    <row r="19">
      <c r="A19" s="20" t="s">
        <v>44</v>
      </c>
      <c r="B19" s="10" t="str">
        <f>CONCATENATE(LOCALIZE("avalanche-problem-number-1-heading", form_language), " - ", LOCALIZEVALUEFALLBACK(Form!$C$25, Terms!C3:C14, Terms!B3:B14, form_language), " ", LOCALIZE("description-heading", form_language))</f>
        <v>Problem 1 - Deep Slab Description</v>
      </c>
      <c r="G19" s="10" t="s">
        <v>41</v>
      </c>
    </row>
    <row r="20">
      <c r="A20" s="72" t="s">
        <v>2</v>
      </c>
      <c r="B20" s="74" t="str">
        <f>IF(form_language=A20, Form!$B$22, "")</f>
        <v>With temperatures rising and sunny days, snow starts to melt and the snowpack becomes saturated with free water what makes wet loose avalanches possible. Widespread wind and solar crusts that formed before the recent snowfall are a weak interface that the surface snow can slide on. This hazard increases during the day, and is usually at its worst by mid-afternoon.  </v>
      </c>
      <c r="G20" s="44" t="b">
        <v>0</v>
      </c>
    </row>
    <row r="21">
      <c r="A21" s="72" t="s">
        <v>42</v>
      </c>
      <c r="B21" s="74" t="str">
        <f>IF(form_language=A21, Form!$B$22, "")</f>
        <v/>
      </c>
      <c r="G21" s="4" t="b">
        <v>0</v>
      </c>
    </row>
    <row r="24">
      <c r="A24" s="20" t="str">
        <f>LOCALIZE("language-heading", form_language)</f>
        <v>Language</v>
      </c>
      <c r="B24" s="10" t="str">
        <f>CONCATENATE(LOCALIZE("avalanche-problem-number-2-heading", form_language), " - ", LOCALIZEVALUEFALLBACK(Form!$C$25, Terms!C10:C20, Terms!B10:B20, form_language), " ", LOCALIZE("description-heading", form_language))</f>
        <v>Problem 2 -  Description</v>
      </c>
      <c r="G24" s="10" t="s">
        <v>41</v>
      </c>
    </row>
    <row r="25">
      <c r="A25" s="72" t="s">
        <v>2</v>
      </c>
      <c r="B25" s="73" t="str">
        <f>IF(form_language=A25, Form!$B$30, "")</f>
        <v>The persistent weak basal layer might still be triggered in high alpine areas, particularly in steep areas with a shallow (thin) snowpack or around rocks, where the weight of one or more riders, a hard turn or jump, or a small avalanche could break the slab above.</v>
      </c>
      <c r="G25" s="44" t="b">
        <v>0</v>
      </c>
    </row>
    <row r="26">
      <c r="A26" s="72" t="s">
        <v>42</v>
      </c>
      <c r="B26" s="73" t="str">
        <f>IF(form_language=A26, Form!$B$30, "")</f>
        <v/>
      </c>
      <c r="G26" s="44" t="b">
        <v>0</v>
      </c>
    </row>
    <row r="29">
      <c r="A29" s="20" t="str">
        <f>LOCALIZE("language-heading", form_language)</f>
        <v>Language</v>
      </c>
      <c r="B29" s="10" t="str">
        <f>CONCATENATE(LOCALIZE("avalanche-problem-number-3-heading", form_language), " - ", LOCALIZEVALUEFALLBACK(Form!$C$25, Terms!C16:C26, Terms!B16:B26, form_language), " ", LOCALIZE("description-heading", form_language))</f>
        <v>Problem 3 -  Description</v>
      </c>
      <c r="G29" s="10" t="s">
        <v>41</v>
      </c>
    </row>
    <row r="30">
      <c r="A30" s="72" t="s">
        <v>2</v>
      </c>
      <c r="B30" s="73" t="str">
        <f>IF(form_language=A30, Form!$B$38, "")</f>
        <v>N and NW winds will have formed small slabs on S and SE areas at ridgelines in the high alpine. Watch out for areas that look 'fat', or where the snow feels harder, hollow and drum-like. By the end of the forecast period, slabs will start building on the N again.</v>
      </c>
      <c r="G30" s="44" t="b">
        <v>0</v>
      </c>
    </row>
    <row r="31">
      <c r="A31" s="72" t="s">
        <v>42</v>
      </c>
      <c r="B31" s="73" t="str">
        <f>IF(form_language=A31, Form!$B$38, "")</f>
        <v/>
      </c>
      <c r="G31" s="44" t="b">
        <v>0</v>
      </c>
    </row>
    <row r="34">
      <c r="A34" s="20" t="str">
        <f>LOCALIZE("language-heading", form_language)</f>
        <v>Language</v>
      </c>
      <c r="B34" s="10" t="str">
        <f>CONCATENATE(LOCALIZE("avalanche-problem-number-4-heading", form_language), " - ", LOCALIZEVALUEFALLBACK(Form!$C$25, Terms!C22:C32, Terms!B22:B32, form_language), " ", LOCALIZE("description-heading", form_language))</f>
        <v>Problem 4 -  Description</v>
      </c>
      <c r="G34" s="10" t="s">
        <v>41</v>
      </c>
    </row>
    <row r="35">
      <c r="A35" s="72" t="s">
        <v>2</v>
      </c>
      <c r="B35" s="73" t="str">
        <f>IF(form_language=A35, Form!$B$46, "")</f>
        <v>30 cm of fresh heavy wet snow on all aspects in alpine and high alpine zones my cause slab avalanches on steeper terrain on all aspects.</v>
      </c>
      <c r="G35" s="44" t="b">
        <v>0</v>
      </c>
    </row>
    <row r="36">
      <c r="A36" s="72" t="s">
        <v>42</v>
      </c>
      <c r="B36" s="73" t="str">
        <f>IF(form_language=A36, Form!$B$46, "")</f>
        <v/>
      </c>
      <c r="G36" s="44" t="b">
        <v>0</v>
      </c>
    </row>
    <row r="39">
      <c r="A39" s="20" t="str">
        <f>LOCALIZE("language-heading", form_language)</f>
        <v>Language</v>
      </c>
      <c r="B39" s="10" t="str">
        <f>LOCALIZE("forecast-description-heading", form_language)</f>
        <v>Forecast Description</v>
      </c>
      <c r="G39" s="10" t="s">
        <v>41</v>
      </c>
    </row>
    <row r="40">
      <c r="A40" s="72" t="s">
        <v>2</v>
      </c>
      <c r="B40" s="74" t="str">
        <f>IF(form_language=A40, Form!$A$63, "")</f>
        <v>It's the last forecast of the season and this one's all about heat. Sun, warm air temperatures and rain make loose wet slides likely. There's more snow on the way later this week, and at high elevations there is still the old facet layer lurking, so be vigilant and share your observations on the page. Have a safe and happy spring!
 </v>
      </c>
      <c r="G40" s="44" t="b">
        <v>0</v>
      </c>
    </row>
    <row r="41">
      <c r="A41" s="72" t="s">
        <v>42</v>
      </c>
      <c r="B41" s="74" t="str">
        <f>IF(form_language=A41, Form!$A$63, "")</f>
        <v/>
      </c>
      <c r="G41" s="44" t="b">
        <v>0</v>
      </c>
    </row>
  </sheetData>
  <mergeCells count="25">
    <mergeCell ref="B1:G1"/>
    <mergeCell ref="B4:F4"/>
    <mergeCell ref="B5:F5"/>
    <mergeCell ref="B9:F9"/>
    <mergeCell ref="B10:F10"/>
    <mergeCell ref="B11:F11"/>
    <mergeCell ref="B6:F6"/>
    <mergeCell ref="B14:F14"/>
    <mergeCell ref="B15:F15"/>
    <mergeCell ref="B16:F16"/>
    <mergeCell ref="B19:F19"/>
    <mergeCell ref="B20:F20"/>
    <mergeCell ref="B21:F21"/>
    <mergeCell ref="B24:F24"/>
    <mergeCell ref="B36:F36"/>
    <mergeCell ref="B39:F39"/>
    <mergeCell ref="B40:F40"/>
    <mergeCell ref="B41:F41"/>
    <mergeCell ref="B25:F25"/>
    <mergeCell ref="B26:F26"/>
    <mergeCell ref="B29:F29"/>
    <mergeCell ref="B30:F30"/>
    <mergeCell ref="B31:F31"/>
    <mergeCell ref="B34:F34"/>
    <mergeCell ref="B35:F35"/>
  </mergeCells>
  <conditionalFormatting sqref="A5:G6 A10:G11 A15:G16 A20:G21 A25:G26 A30:G31 A35:G36 A40:G41">
    <cfRule type="expression" dxfId="2" priority="1">
      <formula>$A5=$B$2</formula>
    </cfRule>
  </conditionalFormatting>
  <conditionalFormatting sqref="B41">
    <cfRule type="expression" dxfId="2" priority="2">
      <formula>$A41=$B$2</formula>
    </cfRule>
  </conditionalFormatting>
  <conditionalFormatting sqref="A5:G6 A10:G11 A15:G16 A20:G21 A25:G26 A30:G31 A35:G36 A40:G41">
    <cfRule type="expression" dxfId="3" priority="3">
      <formula>$G5=FALSE</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hidden="1" min="1" max="1" width="14.5"/>
    <col customWidth="1" min="2" max="20" width="5.63"/>
    <col customWidth="1" min="21" max="21" width="6.5"/>
    <col customWidth="1" min="22" max="36" width="5.63"/>
  </cols>
  <sheetData>
    <row r="1" ht="16.5" hidden="1" customHeight="1">
      <c r="A1" s="11" t="s">
        <v>45</v>
      </c>
      <c r="B1" s="11" t="s">
        <v>46</v>
      </c>
      <c r="D1" s="4" t="b">
        <v>1</v>
      </c>
    </row>
    <row r="2">
      <c r="A2" s="4" t="b">
        <v>1</v>
      </c>
      <c r="B2" s="75" t="str">
        <f t="array" ref="B2">XLOOKUP(Form!$B$3, Terms!$C$89:$C$96, Terms!$G$89:$G$96)</f>
        <v/>
      </c>
      <c r="K2" s="76" t="str">
        <f>Form!$H$59</f>
        <v/>
      </c>
      <c r="N2" s="77" t="str">
        <f t="array" ref="N2">LOCALIZE(XLOOKUP(Form!$B$3, Terms!$C$89:$C$96, Terms!$B$89:$B$96), print_language)</f>
        <v>Gudauri</v>
      </c>
    </row>
    <row r="3">
      <c r="A3" s="4" t="b">
        <v>1</v>
      </c>
    </row>
    <row r="4">
      <c r="A4" s="4" t="b">
        <v>1</v>
      </c>
    </row>
    <row r="5">
      <c r="A5" s="4" t="b">
        <v>1</v>
      </c>
      <c r="N5" s="78" t="str">
        <f>FORECASTTRANSLATION('Forecast Translation'!$A$40:$F$41)</f>
        <v>It's the last forecast of the season and this one's all about heat. Sun, warm air temperatures and rain make loose wet slides likely. There's more snow on the way later this week, and at high elevations there is still the old facet layer lurking, so be vigilant and share your observations on the page. Have a safe and happy spring!
 </v>
      </c>
    </row>
    <row r="6">
      <c r="A6" s="4" t="b">
        <v>1</v>
      </c>
    </row>
    <row r="7">
      <c r="A7" s="4" t="b">
        <v>1</v>
      </c>
    </row>
    <row r="8" ht="17.25" customHeight="1">
      <c r="A8" s="4" t="b">
        <v>1</v>
      </c>
    </row>
    <row r="9" ht="17.25" customHeight="1">
      <c r="A9" s="4" t="b">
        <v>1</v>
      </c>
    </row>
    <row r="10">
      <c r="A10" s="4" t="b">
        <v>1</v>
      </c>
      <c r="J10" s="79" t="str">
        <f>LOCALIZE("forecast-issued-at-heading-colon", print_language)</f>
        <v>Forecast issued at:</v>
      </c>
      <c r="P10" s="80" t="str">
        <f>FORMATDATETIME(Form!$D$3 + Form!$G$3, print_language)</f>
        <v>3-Apr-2023 21:00</v>
      </c>
    </row>
    <row r="11">
      <c r="A11" s="4" t="b">
        <v>1</v>
      </c>
    </row>
    <row r="12">
      <c r="A12" s="4" t="b">
        <v>1</v>
      </c>
      <c r="J12" s="81" t="str">
        <f>LOCALIZE("forecast-valid-until-heading-colon", print_language)</f>
        <v>Forecast valid until:</v>
      </c>
      <c r="P12" s="82" t="str">
        <f>FORMATDATETIME(Form!$D$3 + Form!$G$3 + Form!$A$14, print_language)</f>
        <v>5-Apr-2023 21:00</v>
      </c>
      <c r="U12" s="83" t="str">
        <f>LOCALIZE("forecast-valid-until-heading-colon-ending", print_language)</f>
        <v/>
      </c>
    </row>
    <row r="13">
      <c r="A13" s="4" t="b">
        <v>1</v>
      </c>
    </row>
    <row r="14">
      <c r="A14" s="4" t="b">
        <v>1</v>
      </c>
      <c r="K14" s="84" t="str">
        <f>LOCALIZE("disclaimer-message", print_language)</f>
        <v>This is a trial avalanche forecasting service run by non-professional volunteers from Gudauri, supported remotely by experienced avalanche forecasters. The information presented here may sometimes be incomplete or inaccurate - do not only rely on this forecast in your safety decisions. </v>
      </c>
    </row>
    <row r="15">
      <c r="A15" s="4" t="b">
        <v>1</v>
      </c>
    </row>
    <row r="16">
      <c r="A16" s="4" t="b">
        <v>1</v>
      </c>
    </row>
    <row r="17">
      <c r="A17" s="4" t="b">
        <v>1</v>
      </c>
    </row>
    <row r="18">
      <c r="A18" s="4" t="b">
        <v>1</v>
      </c>
    </row>
    <row r="19">
      <c r="A19" s="4" t="b">
        <v>1</v>
      </c>
      <c r="L19" s="85"/>
      <c r="M19" s="85" t="str">
        <f>IF(P19="","", LOCALIZE("forecast-forecaster-heading-colon", print_language))</f>
        <v>Forecaster:</v>
      </c>
      <c r="P19" s="86" t="str">
        <f>IF(Form!I4=Terms!$C$153, CONCATENATE(Form!B4, CONCATENATE(" (", Form!F4, ")")), IF(Form!I4=Terms!$C$154, Form!B4, IF(Form!I4=Terms!$C$155, Form!F4, "")))</f>
        <v>Manu Greer</v>
      </c>
      <c r="U19" s="86"/>
    </row>
    <row r="20">
      <c r="A20" s="4" t="b">
        <v>1</v>
      </c>
      <c r="L20" s="85"/>
      <c r="M20" s="85" t="str">
        <f>IF(P20="","", LOCALIZE("forecast-supervisor-heading-colon", print_language))</f>
        <v/>
      </c>
      <c r="P20" s="86" t="str">
        <f>IF(Form!I5=Terms!$C$153, CONCATENATE(Form!B5, CONCATENATE(" (", Form!F5, ")")), IF(Form!I5=Terms!$C$154, Form!B5, IF(Form!I5=Terms!$C$155, Form!F5, "")))</f>
        <v/>
      </c>
      <c r="U20" s="86"/>
    </row>
    <row r="21">
      <c r="A21" s="4" t="b">
        <v>1</v>
      </c>
      <c r="D21" s="87" t="str">
        <f>LOCALIZE("forecast-area-heading", print_language)</f>
        <v>Forecast Area</v>
      </c>
      <c r="H21" s="88" t="s">
        <v>47</v>
      </c>
      <c r="J21" s="89"/>
      <c r="K21" s="89"/>
    </row>
    <row r="22">
      <c r="A22" s="4" t="b">
        <v>1</v>
      </c>
      <c r="K22" s="44" t="str">
        <f>Form!$G$50</f>
        <v/>
      </c>
    </row>
    <row r="23">
      <c r="A23" s="4" t="b">
        <v>1</v>
      </c>
      <c r="H23" s="44" t="str">
        <f>Form!$H$50</f>
        <v/>
      </c>
      <c r="O23" s="90">
        <f t="array" ref="O23">XLOOKUP(Form!$C$50, Terms!$E$78:$E$83,Terms!$A$78:$A$83)</f>
        <v>2</v>
      </c>
      <c r="P23" s="91" t="str">
        <f t="array" ref="P23">CONCATENATE("  ", LOCALIZE(XLOOKUP(O23, Terms!$A$78:$A$83, Terms!$B$78:$B$83), print_language))</f>
        <v>  Moderate</v>
      </c>
    </row>
    <row r="24">
      <c r="A24" s="4" t="b">
        <v>1</v>
      </c>
      <c r="B24" s="92" t="str">
        <f>LOCALIZE("elevation-zone-high-alpine", print_language)</f>
        <v>High Alpine</v>
      </c>
    </row>
    <row r="25">
      <c r="A25" s="4" t="b">
        <v>1</v>
      </c>
      <c r="O25" s="93" t="str">
        <f t="array" ref="O25">LOCALIZE(XLOOKUP(O23, Terms!$A$78:$A$83, Terms!$D$78:$D$83), print_language)</f>
        <v>Heightened avalanche conditions on specific terrain features. Evaluate snow and terrain carefully; identify features of concern.</v>
      </c>
    </row>
    <row r="26">
      <c r="A26" s="4" t="b">
        <v>1</v>
      </c>
      <c r="B26" s="94" t="str">
        <f>Form!$E$17</f>
        <v>&gt; 2600m</v>
      </c>
    </row>
    <row r="27">
      <c r="A27" s="4" t="b">
        <v>1</v>
      </c>
    </row>
    <row r="28">
      <c r="A28" s="4" t="b">
        <v>1</v>
      </c>
      <c r="B28" s="95"/>
      <c r="C28" s="95"/>
      <c r="D28" s="95"/>
      <c r="E28" s="95"/>
      <c r="F28" s="95"/>
      <c r="G28" s="95"/>
      <c r="H28" s="95"/>
      <c r="I28" s="95"/>
      <c r="J28" s="95"/>
      <c r="K28" s="96"/>
      <c r="L28" s="96"/>
      <c r="M28" s="96"/>
      <c r="N28" s="95"/>
      <c r="O28" s="96"/>
      <c r="P28" s="96"/>
      <c r="Q28" s="96"/>
      <c r="R28" s="96"/>
      <c r="S28" s="96"/>
      <c r="T28" s="96"/>
      <c r="U28" s="96"/>
    </row>
    <row r="29">
      <c r="A29" s="4" t="b">
        <v>1</v>
      </c>
      <c r="K29" s="44" t="str">
        <f>Form!$G$53</f>
        <v/>
      </c>
    </row>
    <row r="30">
      <c r="A30" s="4" t="b">
        <v>1</v>
      </c>
      <c r="H30" s="44" t="str">
        <f>Form!$H$53</f>
        <v/>
      </c>
      <c r="O30" s="90">
        <f t="array" ref="O30">XLOOKUP(Form!$C$53, Terms!$E$78:$E$83,Terms!$A$78:$A$83)</f>
        <v>2</v>
      </c>
      <c r="P30" s="97" t="str">
        <f t="array" ref="P30">CONCATENATE("  ", LOCALIZE(XLOOKUP(O30, Terms!$A$78:$A$83, Terms!$B$78:$B$83), print_language))</f>
        <v>  Moderate</v>
      </c>
    </row>
    <row r="31">
      <c r="A31" s="4" t="b">
        <v>1</v>
      </c>
      <c r="B31" s="92" t="str">
        <f>LOCALIZE("elevation-zone-alpine", print_language)</f>
        <v>Alpine</v>
      </c>
    </row>
    <row r="32">
      <c r="A32" s="4" t="b">
        <v>1</v>
      </c>
      <c r="O32" s="93" t="str">
        <f t="array" ref="O32">LOCALIZE(XLOOKUP(O30, Terms!$A$78:$A$83, Terms!$D$78:$D$83), print_language)</f>
        <v>Heightened avalanche conditions on specific terrain features. Evaluate snow and terrain carefully; identify features of concern.</v>
      </c>
    </row>
    <row r="33">
      <c r="A33" s="4" t="b">
        <v>1</v>
      </c>
      <c r="B33" s="94" t="str">
        <f>Form!$E$18</f>
        <v>2000m - 2600m</v>
      </c>
    </row>
    <row r="34">
      <c r="A34" s="4" t="b">
        <v>1</v>
      </c>
    </row>
    <row r="35">
      <c r="A35" s="4" t="b">
        <v>1</v>
      </c>
      <c r="B35" s="95"/>
      <c r="C35" s="95"/>
      <c r="D35" s="95"/>
      <c r="E35" s="95"/>
      <c r="F35" s="95"/>
      <c r="G35" s="95"/>
      <c r="H35" s="95"/>
      <c r="I35" s="95"/>
      <c r="J35" s="95"/>
      <c r="K35" s="96"/>
      <c r="L35" s="96"/>
      <c r="M35" s="96"/>
      <c r="N35" s="95"/>
      <c r="O35" s="96"/>
      <c r="P35" s="96"/>
      <c r="Q35" s="96"/>
      <c r="R35" s="96"/>
      <c r="S35" s="96"/>
      <c r="T35" s="96"/>
      <c r="U35" s="96"/>
    </row>
    <row r="36">
      <c r="A36" s="4" t="b">
        <v>1</v>
      </c>
      <c r="K36" s="44" t="str">
        <f>Form!$G$56</f>
        <v/>
      </c>
    </row>
    <row r="37">
      <c r="A37" s="4" t="b">
        <v>1</v>
      </c>
      <c r="H37" s="44" t="str">
        <f>Form!$H$56</f>
        <v/>
      </c>
      <c r="O37" s="98">
        <f t="array" ref="O37">XLOOKUP(Form!$C$56, Terms!$E$78:$E$83,Terms!$A$78:$A$83)</f>
        <v>1</v>
      </c>
      <c r="P37" s="97" t="str">
        <f t="array" ref="P37">CONCATENATE("  ", LOCALIZE(XLOOKUP(O37, Terms!$A$78:$A$83, Terms!$B$78:$B$83), print_language))</f>
        <v>  Low</v>
      </c>
    </row>
    <row r="38">
      <c r="A38" s="4" t="b">
        <v>1</v>
      </c>
      <c r="B38" s="92" t="str">
        <f>LOCALIZE("elevation-zone-sub-alpine", print_language)</f>
        <v>Sub Alpine</v>
      </c>
    </row>
    <row r="39">
      <c r="A39" s="4" t="b">
        <v>1</v>
      </c>
      <c r="O39" s="93" t="str">
        <f t="array" ref="O39">LOCALIZE(XLOOKUP(O37, Terms!$A$78:$A$83, Terms!$D$78:$D$83), print_language)</f>
        <v>Generally safe avalanche conditions. Watch for unstable snow on isolated terrain features.</v>
      </c>
    </row>
    <row r="40">
      <c r="A40" s="4" t="b">
        <v>1</v>
      </c>
      <c r="B40" s="94" t="str">
        <f>Form!$E$19</f>
        <v>&lt; 2000m</v>
      </c>
    </row>
    <row r="41">
      <c r="A41" s="4" t="b">
        <v>1</v>
      </c>
    </row>
    <row r="42">
      <c r="A42" s="4" t="b">
        <v>1</v>
      </c>
    </row>
    <row r="43">
      <c r="A43" s="4" t="b">
        <f>OR(Form!$A$16, Form!$A$24, Form!$A$32, Form!$A$40)</f>
        <v>1</v>
      </c>
    </row>
    <row r="44">
      <c r="A44" s="4" t="b">
        <f>OR(Form!$A$16, Form!$A$24, Form!$A$32, Form!$A$40)</f>
        <v>1</v>
      </c>
      <c r="D44" s="99" t="str">
        <f>LOCALIZE("avalanche-problems-heading", print_language)</f>
        <v>Avalanche Problems</v>
      </c>
    </row>
    <row r="45">
      <c r="A45" s="4" t="b">
        <f>OR(Form!$A$16, Form!$A$24, Form!$A$32, Form!$A$40)</f>
        <v>1</v>
      </c>
    </row>
    <row r="46">
      <c r="A46" s="4" t="b">
        <f>OR(Form!$A$16, Form!$A$24, Form!$A$32, Form!$A$40)</f>
        <v>1</v>
      </c>
    </row>
    <row r="47">
      <c r="A47" s="4" t="b">
        <f>Form!$A$16</f>
        <v>1</v>
      </c>
      <c r="D47" s="100" t="str">
        <f>LOCALIZEVALUEFALLBACK(Form!$C$17, Terms!$C$3:$C$14, Terms!$B$3:$B$14, print_language)</f>
        <v>Loose Wet</v>
      </c>
    </row>
    <row r="48">
      <c r="A48" s="4" t="b">
        <f>Form!$A$16</f>
        <v>1</v>
      </c>
    </row>
    <row r="49">
      <c r="A49" s="4" t="b">
        <f>Form!$A$16</f>
        <v>1</v>
      </c>
      <c r="B49" s="101" t="str">
        <f t="array" ref="B49">IMAGE(CONCATENATE(server_url, "/diagrams/aspect_elevation.png?", TEXTJOIN("&amp;", TRUE, IF(Form!F17, CONCATENATE(XLOOKUP(Form!D17, Terms!$C$21:$C$23, Terms!$A$21:$A$23), "=",SUBSTITUTE(Form!G17, " ", "")),""), IF(Form!F18, CONCATENATE(XLOOKUP(Form!D18, Terms!$C$21:$C$23, Terms!$A$21:$A$23), "=",SUBSTITUTE(Form!G18, " ", "")),""), IF(Form!F19, CONCATENATE(XLOOKUP(Form!D19, Terms!$C$21:$C$23, Terms!$A$21:$A$23), "=",SUBSTITUTE(Form!G19, " ", "")),""), CONCATENATE("high_alpine_text=", ENCODEURL(LOCALIZE("elevation-zone-high-alpine", print_language))), CONCATENATE("alpine_text=", ENCODEURL(LOCALIZE("elevation-zone-alpine", print_language))), CONCATENATE("sub_alpine_text=", ENCODEURL(LOCALIZE("elevation-zone-sub-alpine", print_language)))), "#", image_seed))</f>
        <v/>
      </c>
      <c r="H49" s="102" t="str">
        <f>Form!$B$16</f>
        <v/>
      </c>
      <c r="L49" s="103" t="str">
        <f>LOCALIZEVALUEFALLBACK(Form!$C$17, Terms!$C$3:$C$11, Terms!$D$3:$D$11, print_language)</f>
        <v>A type of loose snow avalanche composed of wet or moist snow.</v>
      </c>
      <c r="V49" s="104"/>
    </row>
    <row r="50">
      <c r="A50" s="4" t="b">
        <f>Form!$A$16</f>
        <v>1</v>
      </c>
      <c r="V50" s="105"/>
      <c r="W50" s="105"/>
    </row>
    <row r="51">
      <c r="A51" s="4" t="b">
        <f>Form!$A$16</f>
        <v>1</v>
      </c>
      <c r="L51" s="93" t="str">
        <f>FORECASTTRANSLATION('Forecast Translation'!$A$20:$F$21)</f>
        <v>With temperatures rising and sunny days, snow starts to melt and the snowpack becomes saturated with free water what makes wet loose avalanches possible. Widespread wind and solar crusts that formed before the recent snowfall are a weak interface that the surface snow can slide on. This hazard increases during the day, and is usually at its worst by mid-afternoon.  </v>
      </c>
      <c r="V51" s="105"/>
      <c r="W51" s="105"/>
    </row>
    <row r="52">
      <c r="A52" s="4" t="b">
        <f>Form!$A$16</f>
        <v>1</v>
      </c>
      <c r="V52" s="105"/>
      <c r="W52" s="105"/>
    </row>
    <row r="53">
      <c r="A53" s="4" t="b">
        <f>Form!$A$16</f>
        <v>1</v>
      </c>
      <c r="V53" s="105"/>
      <c r="W53" s="105"/>
    </row>
    <row r="54">
      <c r="A54" s="4" t="b">
        <f>Form!$A$16</f>
        <v>1</v>
      </c>
      <c r="V54" s="105"/>
      <c r="W54" s="105"/>
    </row>
    <row r="55">
      <c r="A55" s="4" t="b">
        <f>Form!$A$16</f>
        <v>1</v>
      </c>
    </row>
    <row r="56">
      <c r="A56" s="4" t="b">
        <f>Form!$A$16</f>
        <v>1</v>
      </c>
    </row>
    <row r="57">
      <c r="A57" s="4" t="b">
        <f>Form!$A$16</f>
        <v>1</v>
      </c>
    </row>
    <row r="58">
      <c r="A58" s="4" t="b">
        <f>Form!$A$16</f>
        <v>1</v>
      </c>
      <c r="R58" s="8"/>
      <c r="S58" s="8"/>
    </row>
    <row r="59">
      <c r="A59" s="4" t="b">
        <f>Form!$A$16</f>
        <v>1</v>
      </c>
      <c r="J59" s="106" t="str">
        <f>LOCALIZE("avalanche-likelihood-heading", print_language)</f>
        <v>Likelihood</v>
      </c>
      <c r="K59" s="96"/>
      <c r="L59" s="107" t="str">
        <f>LOCALIZE("avalanche-size-heading", print_language)</f>
        <v>Avalanche Size</v>
      </c>
      <c r="M59" s="96"/>
      <c r="N59" s="106" t="str">
        <f>LOCALIZE("problem-time-of-day", print_language)</f>
        <v>Time of Day</v>
      </c>
      <c r="O59" s="96"/>
      <c r="P59" s="106" t="str">
        <f>LOCALIZE("trend-heading", print_language)</f>
        <v>Trend</v>
      </c>
      <c r="Q59" s="96"/>
    </row>
    <row r="60">
      <c r="A60" s="4" t="b">
        <f>Form!$A$16</f>
        <v>1</v>
      </c>
      <c r="J60" s="108" t="str">
        <f>LOCALIZEVALUEFALLBACK(Form!$H$22, Terms!$C$43:$C$47, Terms!$B$43:$B$47, form_language)</f>
        <v>Likely</v>
      </c>
      <c r="L60" s="109">
        <f>Form!$J$17</f>
        <v>2</v>
      </c>
      <c r="N60" s="108" t="str">
        <f>LOCALIZEVALUEFALLBACK(Form!$K$17,Terms!$C$99:$C$101,Terms!$B$99:$B$101, form_language)</f>
        <v>Afternoon</v>
      </c>
      <c r="P60" s="110" t="str">
        <f>LOCALIZEVALUEFALLBACK(Form!$L$17,Terms!$C$51:$C$53,Terms!$B$51:$B$53, form_language)</f>
        <v>Deteriorating</v>
      </c>
      <c r="R60" s="110"/>
    </row>
    <row r="61">
      <c r="A61" s="4" t="b">
        <f>Form!$A$16</f>
        <v>1</v>
      </c>
      <c r="L61" s="111"/>
      <c r="M61" s="111"/>
    </row>
    <row r="62">
      <c r="A62" s="4" t="b">
        <f>Form!$A$16</f>
        <v>1</v>
      </c>
    </row>
    <row r="63">
      <c r="A63" s="4" t="b">
        <f>Form!$A$24</f>
        <v>1</v>
      </c>
      <c r="D63" s="100" t="str">
        <f>LOCALIZEVALUEFALLBACK(Form!$C$25, Terms!$C$3:$C$14, Terms!$B$3:$B$14, print_language)</f>
        <v>Deep Slab</v>
      </c>
    </row>
    <row r="64">
      <c r="A64" s="4" t="b">
        <f>Form!$A$24</f>
        <v>1</v>
      </c>
    </row>
    <row r="65">
      <c r="A65" s="4" t="b">
        <f>Form!$A$24</f>
        <v>1</v>
      </c>
      <c r="B65" s="101" t="str">
        <f t="array" ref="B65">IMAGE(CONCATENATE(server_url, "/diagrams/aspect_elevation.png?", TEXTJOIN("&amp;", TRUE, IF(Form!F25, CONCATENATE(XLOOKUP(Form!D25, Terms!$C$21:$C$23, Terms!$A$21:$A$23), "=",SUBSTITUTE(Form!G25, " ", "")),""), IF(Form!F26, CONCATENATE(XLOOKUP(Form!D26, Terms!$C$21:$C$23, Terms!$A$21:$A$23), "=",SUBSTITUTE(Form!G26, " ", "")),""), IF(Form!F27, CONCATENATE(XLOOKUP(Form!D27, Terms!$C$21:$C$23, Terms!$A$21:$A$23), "=",SUBSTITUTE(Form!G27, " ", "")),""), CONCATENATE("high_alpine_text=", ENCODEURL(LOCALIZE("elevation-zone-high-alpine", print_language))), CONCATENATE("alpine_text=", ENCODEURL(LOCALIZE("elevation-zone-alpine", print_language))), CONCATENATE("sub_alpine_text=", ENCODEURL(LOCALIZE("elevation-zone-sub-alpine", print_language)))), "#", image_seed))</f>
        <v/>
      </c>
      <c r="H65" s="102" t="str">
        <f>Form!$B$24</f>
        <v/>
      </c>
      <c r="L65" s="103" t="str">
        <f>LOCALIZEVALUEFALLBACK(Form!$C$25, Terms!$C$3:$C$11, Terms!$D$3:$D$11, print_language)</f>
        <v>A weak layer, usually at or near the base of the snowpack, that resists bonding to an overlying slab over an extended time period.</v>
      </c>
      <c r="V65" s="104"/>
    </row>
    <row r="66">
      <c r="A66" s="4" t="b">
        <f>Form!$A$24</f>
        <v>1</v>
      </c>
      <c r="V66" s="104"/>
    </row>
    <row r="67">
      <c r="A67" s="4" t="b">
        <f>Form!$A$24</f>
        <v>1</v>
      </c>
      <c r="L67" s="74" t="str">
        <f>FORECASTTRANSLATION('Forecast Translation'!$A$25:$F$26)</f>
        <v>The persistent weak basal layer might still be triggered in high alpine areas, particularly in steep areas with a shallow (thin) snowpack or around rocks, where the weight of one or more riders, a hard turn or jump, or a small avalanche could break the slab above.</v>
      </c>
      <c r="V67" s="73"/>
    </row>
    <row r="68">
      <c r="A68" s="4" t="b">
        <f>Form!$A$24</f>
        <v>1</v>
      </c>
      <c r="V68" s="73"/>
    </row>
    <row r="69">
      <c r="A69" s="4" t="b">
        <f>Form!$A$24</f>
        <v>1</v>
      </c>
      <c r="V69" s="73"/>
    </row>
    <row r="70">
      <c r="A70" s="4" t="b">
        <f>Form!$A$24</f>
        <v>1</v>
      </c>
      <c r="V70" s="73"/>
    </row>
    <row r="71">
      <c r="A71" s="4" t="b">
        <f>Form!$A$24</f>
        <v>1</v>
      </c>
    </row>
    <row r="72">
      <c r="A72" s="4" t="b">
        <f>Form!$A$24</f>
        <v>1</v>
      </c>
    </row>
    <row r="73">
      <c r="A73" s="4" t="b">
        <f>Form!$A$24</f>
        <v>1</v>
      </c>
    </row>
    <row r="74">
      <c r="A74" s="4" t="b">
        <f>Form!$A$24</f>
        <v>1</v>
      </c>
    </row>
    <row r="75" ht="15.75" customHeight="1">
      <c r="A75" s="4" t="b">
        <f>Form!$A$24</f>
        <v>1</v>
      </c>
      <c r="J75" s="106" t="str">
        <f>LOCALIZE("avalanche-likelihood-heading", print_language)</f>
        <v>Likelihood</v>
      </c>
      <c r="K75" s="96"/>
      <c r="L75" s="107" t="str">
        <f>LOCALIZE("avalanche-size-heading", print_language)</f>
        <v>Avalanche Size</v>
      </c>
      <c r="M75" s="96"/>
      <c r="N75" s="106" t="str">
        <f>LOCALIZE("problem-time-of-day", print_language)</f>
        <v>Time of Day</v>
      </c>
      <c r="O75" s="96"/>
      <c r="P75" s="106" t="str">
        <f>LOCALIZE("trend-heading", print_language)</f>
        <v>Trend</v>
      </c>
      <c r="Q75" s="96"/>
    </row>
    <row r="76">
      <c r="A76" s="4" t="b">
        <f>Form!$A$24</f>
        <v>1</v>
      </c>
      <c r="J76" s="108" t="str">
        <f>LOCALIZEVALUEFALLBACK(Form!$H$30, Terms!$C$43:$C$47, Terms!$B$43:$B$47, form_language)</f>
        <v>Unlikely</v>
      </c>
      <c r="L76" s="109">
        <f>Form!$J$25</f>
        <v>3</v>
      </c>
      <c r="N76" s="108" t="str">
        <f>LOCALIZEVALUEFALLBACK(Form!$K$25,Terms!$C$99:$C$101,Terms!$B$99:$B$101, form_language)</f>
        <v>All day</v>
      </c>
      <c r="P76" s="110" t="str">
        <f>LOCALIZEVALUEFALLBACK(Form!$L$25,Terms!$C$51:$C$53,Terms!$B$51:$B$53, form_language)</f>
        <v>No change</v>
      </c>
    </row>
    <row r="77">
      <c r="A77" s="4" t="b">
        <f>Form!$A$24</f>
        <v>1</v>
      </c>
      <c r="L77" s="111"/>
      <c r="M77" s="111"/>
    </row>
    <row r="78">
      <c r="A78" s="4" t="b">
        <f>Form!$A$24</f>
        <v>1</v>
      </c>
    </row>
    <row r="79">
      <c r="A79" s="4" t="b">
        <f>Form!$A$32</f>
        <v>1</v>
      </c>
      <c r="D79" s="100" t="str">
        <f>LOCALIZEVALUEFALLBACK(Form!$C$33, Terms!$C$3:$C$14, Terms!$B$3:$B$14, print_language)</f>
        <v>Wind Slab</v>
      </c>
    </row>
    <row r="80">
      <c r="A80" s="4" t="b">
        <f>Form!$A$32</f>
        <v>1</v>
      </c>
    </row>
    <row r="81">
      <c r="A81" s="4" t="b">
        <f>Form!$A$32</f>
        <v>1</v>
      </c>
      <c r="B81" s="101" t="str">
        <f t="array" ref="B81">IMAGE(CONCATENATE(server_url, "/diagrams/aspect_elevation.png?", TEXTJOIN("&amp;", TRUE, IF(Form!F33, CONCATENATE(XLOOKUP(Form!D33, Terms!$C$21:$C$23, Terms!$A$21:$A$23), "=",SUBSTITUTE(Form!G33, " ", "")),""), IF(Form!F34, CONCATENATE(XLOOKUP(Form!D34, Terms!$C$21:$C$23, Terms!$A$21:$A$23), "=",SUBSTITUTE(Form!G34, " ", "")),""), IF(Form!F35, CONCATENATE(XLOOKUP(Form!D35, Terms!$C$21:$C$23, Terms!$A$21:$A$23), "=",SUBSTITUTE(Form!G35, " ", "")),""), CONCATENATE("high_alpine_text=", ENCODEURL(LOCALIZE("elevation-zone-high-alpine", print_language))), CONCATENATE("alpine_text=", ENCODEURL(LOCALIZE("elevation-zone-alpine", print_language))), CONCATENATE("sub_alpine_text=", ENCODEURL(LOCALIZE("elevation-zone-sub-alpine", print_language)))), "#", image_seed))</f>
        <v/>
      </c>
      <c r="H81" s="102" t="str">
        <f>Form!$B$32</f>
        <v/>
      </c>
      <c r="L81" s="112" t="str">
        <f>LOCALIZEVALUEFALLBACK( Form!$C$33, Terms!$C$3:$C$11, Terms!$D$3:$D$11, print_language)</f>
        <v>A cohesive layer of snow (a slab) formed by the wind drifted snow. </v>
      </c>
      <c r="V81" s="104"/>
    </row>
    <row r="82">
      <c r="A82" s="44" t="b">
        <f>Form!$A$32</f>
        <v>1</v>
      </c>
      <c r="V82" s="104"/>
    </row>
    <row r="83">
      <c r="A83" s="44" t="b">
        <f>Form!$A$32</f>
        <v>1</v>
      </c>
      <c r="L83" s="74" t="str">
        <f>FORECASTTRANSLATION('Forecast Translation'!$A$30:$F$31)</f>
        <v>N and NW winds will have formed small slabs on S and SE areas at ridgelines in the high alpine. Watch out for areas that look 'fat', or where the snow feels harder, hollow and drum-like. By the end of the forecast period, slabs will start building on the N again.</v>
      </c>
      <c r="V83" s="73"/>
    </row>
    <row r="84">
      <c r="A84" s="44" t="b">
        <f>Form!$A$32</f>
        <v>1</v>
      </c>
      <c r="V84" s="73"/>
    </row>
    <row r="85">
      <c r="A85" s="44" t="b">
        <f>Form!$A$32</f>
        <v>1</v>
      </c>
      <c r="V85" s="73"/>
    </row>
    <row r="86">
      <c r="A86" s="44" t="b">
        <f>Form!$A$32</f>
        <v>1</v>
      </c>
    </row>
    <row r="87">
      <c r="A87" s="44" t="b">
        <f>Form!$A$32</f>
        <v>1</v>
      </c>
    </row>
    <row r="88">
      <c r="A88" s="44" t="b">
        <f>Form!$A$32</f>
        <v>1</v>
      </c>
    </row>
    <row r="89">
      <c r="A89" s="44" t="b">
        <f>Form!$A$32</f>
        <v>1</v>
      </c>
    </row>
    <row r="90">
      <c r="A90" s="44" t="b">
        <f>Form!$A$32</f>
        <v>1</v>
      </c>
    </row>
    <row r="91">
      <c r="A91" s="44" t="b">
        <f>Form!$A$32</f>
        <v>1</v>
      </c>
      <c r="J91" s="106" t="str">
        <f>LOCALIZE("avalanche-likelihood-heading", print_language)</f>
        <v>Likelihood</v>
      </c>
      <c r="K91" s="96"/>
      <c r="L91" s="107" t="str">
        <f>LOCALIZE("avalanche-size-heading", print_language)</f>
        <v>Avalanche Size</v>
      </c>
      <c r="M91" s="96"/>
      <c r="N91" s="106" t="str">
        <f>LOCALIZE("problem-time-of-day", print_language)</f>
        <v>Time of Day</v>
      </c>
      <c r="O91" s="96"/>
      <c r="P91" s="106" t="str">
        <f>LOCALIZE("trend-heading", print_language)</f>
        <v>Trend</v>
      </c>
      <c r="Q91" s="96"/>
    </row>
    <row r="92">
      <c r="A92" s="44" t="b">
        <f>Form!$A$32</f>
        <v>1</v>
      </c>
      <c r="J92" s="108" t="str">
        <f>LOCALIZEVALUEFALLBACK(Form!$H$38, Terms!$C$43:$C$47, Terms!$B$43:$B$47, form_language)</f>
        <v>Possible</v>
      </c>
      <c r="L92" s="109">
        <f>Form!$J$33</f>
        <v>2</v>
      </c>
      <c r="N92" s="108" t="str">
        <f>LOCALIZEVALUEFALLBACK(Form!$K$33,Terms!$C$99:$C$101,Terms!$B$99:$B$101, form_language)</f>
        <v>All day</v>
      </c>
      <c r="P92" s="110" t="str">
        <f>LOCALIZEVALUEFALLBACK(Form!$L$33,Terms!$C$51:$C$53,Terms!$B$51:$B$53, form_language)</f>
        <v>No change</v>
      </c>
    </row>
    <row r="93">
      <c r="A93" s="44" t="b">
        <f>Form!$A$32</f>
        <v>1</v>
      </c>
      <c r="L93" s="104"/>
      <c r="M93" s="104"/>
    </row>
    <row r="94">
      <c r="A94" s="44" t="b">
        <f>Form!$A$32</f>
        <v>1</v>
      </c>
    </row>
    <row r="95" hidden="1">
      <c r="A95" s="4" t="b">
        <f>Form!$A$40</f>
        <v>0</v>
      </c>
      <c r="D95" s="100" t="str">
        <f>LOCALIZEVALUEFALLBACK(Form!$C$41, Terms!$C$3:$C$14, Terms!$B$3:$B$14, print_language)</f>
        <v>Storm Slab</v>
      </c>
    </row>
    <row r="96" hidden="1">
      <c r="A96" s="4" t="b">
        <f>Form!$A$40</f>
        <v>0</v>
      </c>
    </row>
    <row r="97" hidden="1">
      <c r="A97" s="4" t="b">
        <f>Form!$A$40</f>
        <v>0</v>
      </c>
      <c r="B97" s="101" t="str">
        <f t="array" ref="B97">IMAGE(CONCATENATE(server_url, "/diagrams/aspect_elevation.png?", TEXTJOIN("&amp;", TRUE, IF(Form!F41, CONCATENATE(XLOOKUP(Form!D41, Terms!$C$21:$C$23, Terms!$A$21:$A$23), "=",SUBSTITUTE(Form!G41, " ", "")),""), IF(Form!F42, CONCATENATE(XLOOKUP(Form!D42, Terms!$C$21:$C$23, Terms!$A$21:$A$23), "=",SUBSTITUTE(Form!G42, " ", "")),""), IF(Form!F43, CONCATENATE(XLOOKUP(Form!D43, Terms!$C$21:$C$23, Terms!$A$21:$A$23), "=",SUBSTITUTE(Form!G43, " ", "")),""), CONCATENATE("high_alpine_text=", ENCODEURL(LOCALIZE("elevation-zone-high-alpine", print_language))), CONCATENATE("alpine_text=", ENCODEURL(LOCALIZE("elevation-zone-alpine", print_language))), CONCATENATE("sub_alpine_text=", ENCODEURL(LOCALIZE("elevation-zone-sub-alpine", print_language)))), "#", image_seed))</f>
        <v/>
      </c>
      <c r="H97" s="102" t="str">
        <f>Form!$B$40</f>
        <v/>
      </c>
      <c r="L97" s="103" t="str">
        <f>LOCALIZEVALUEFALLBACK( Form!$C$41, Terms!$C$3:$C$11, Terms!$D$3:$D$11, print_language)</f>
        <v>One or more layers of recent storm snow that have consolidated into a slab above a weak layer.</v>
      </c>
    </row>
    <row r="98" hidden="1">
      <c r="A98" s="4" t="b">
        <f>Form!$A$40</f>
        <v>0</v>
      </c>
    </row>
    <row r="99" hidden="1">
      <c r="A99" s="4" t="b">
        <f>Form!$A$40</f>
        <v>0</v>
      </c>
      <c r="L99" s="74" t="str">
        <f>FORECASTTRANSLATION('Forecast Translation'!$A$35:$F$36)</f>
        <v>30 cm of fresh heavy wet snow on all aspects in alpine and high alpine zones my cause slab avalanches on steeper terrain on all aspects.</v>
      </c>
    </row>
    <row r="100" hidden="1">
      <c r="A100" s="4" t="b">
        <f>Form!$A$40</f>
        <v>0</v>
      </c>
    </row>
    <row r="101" hidden="1">
      <c r="A101" s="4" t="b">
        <f>Form!$A$40</f>
        <v>0</v>
      </c>
    </row>
    <row r="102" hidden="1">
      <c r="A102" s="4" t="b">
        <f>Form!$A$40</f>
        <v>0</v>
      </c>
    </row>
    <row r="103" hidden="1">
      <c r="A103" s="4" t="b">
        <f>Form!$A$40</f>
        <v>0</v>
      </c>
    </row>
    <row r="104" hidden="1">
      <c r="A104" s="4" t="b">
        <f>Form!$A$40</f>
        <v>0</v>
      </c>
    </row>
    <row r="105" hidden="1">
      <c r="A105" s="4" t="b">
        <f>Form!$A$40</f>
        <v>0</v>
      </c>
    </row>
    <row r="106" hidden="1">
      <c r="A106" s="4" t="b">
        <f>Form!$A$40</f>
        <v>0</v>
      </c>
    </row>
    <row r="107" hidden="1">
      <c r="A107" s="4" t="b">
        <f>Form!$A$40</f>
        <v>0</v>
      </c>
      <c r="J107" s="106" t="str">
        <f>LOCALIZE("avalanche-likelihood-heading", print_language)</f>
        <v>Likelihood</v>
      </c>
      <c r="K107" s="96"/>
      <c r="L107" s="107" t="str">
        <f>LOCALIZE("avalanche-size-heading", print_language)</f>
        <v>Avalanche Size</v>
      </c>
      <c r="M107" s="96"/>
      <c r="N107" s="106" t="str">
        <f>LOCALIZE("problem-time-of-day", print_language)</f>
        <v>Time of Day</v>
      </c>
      <c r="O107" s="96"/>
      <c r="P107" s="106" t="str">
        <f>LOCALIZE("trend-heading", print_language)</f>
        <v>Trend</v>
      </c>
      <c r="Q107" s="96"/>
    </row>
    <row r="108" hidden="1">
      <c r="A108" s="4" t="b">
        <f>Form!$A$40</f>
        <v>0</v>
      </c>
      <c r="J108" s="108" t="str">
        <f>LOCALIZEVALUEFALLBACK(Form!$H$46, Terms!$C$43:$C$47, Terms!$B$43:$B$47, form_language)</f>
        <v>Possible</v>
      </c>
      <c r="L108" s="109">
        <f>Form!$J$41</f>
        <v>2</v>
      </c>
      <c r="N108" s="108" t="str">
        <f>LOCALIZEVALUEFALLBACK(Form!$K$41,Terms!$C$99:$C$101,Terms!$B$99:$B$101, form_language)</f>
        <v>All day</v>
      </c>
      <c r="P108" s="110" t="str">
        <f>LOCALIZEVALUEFALLBACK(Form!$L$41,Terms!$C$51:$C$53,Terms!$B$51:$B$53, form_language)</f>
        <v>Improving</v>
      </c>
    </row>
    <row r="109" hidden="1">
      <c r="A109" s="4" t="b">
        <f>Form!$A$40</f>
        <v>0</v>
      </c>
      <c r="L109" s="104"/>
      <c r="M109" s="104"/>
    </row>
    <row r="110" hidden="1">
      <c r="A110" s="4" t="b">
        <f>Form!$A$40</f>
        <v>0</v>
      </c>
    </row>
    <row r="111">
      <c r="A111" s="4" t="b">
        <v>1</v>
      </c>
    </row>
    <row r="112" ht="19.5" customHeight="1">
      <c r="A112" s="4" t="b">
        <v>1</v>
      </c>
    </row>
    <row r="113" ht="24.75" customHeight="1">
      <c r="A113" s="4" t="b">
        <v>1</v>
      </c>
      <c r="D113" s="100"/>
      <c r="E113" s="100"/>
      <c r="F113" s="113" t="str">
        <f>LOCALIZE("recent-relevant-observations-heading", print_language)</f>
        <v>Recent Avalanches and Snowpack</v>
      </c>
    </row>
    <row r="114" ht="111.0" customHeight="1">
      <c r="A114" s="114" t="b">
        <v>1</v>
      </c>
      <c r="B114" s="104"/>
      <c r="C114" s="104"/>
      <c r="D114" s="104"/>
      <c r="E114" s="115"/>
      <c r="F114" s="116" t="str">
        <f>FORECASTTRANSLATION('Forecast Translation'!$A$5:$F$6)</f>
        <v>3rd April - multiple wet loose in Kobi valley, Size 1, E/SE, 2900 - 2600m. 2nd April - size 1 wet loose Bidara, SW, 2600 m. 30th March - size 2-3 slab (presumably wind), Sadzele lower peak, 3200m, N. 
The snowpack still has a weak layer of crystalised snow at the ground in some places, at higher elevations from NW through to E aspects. Above this are strong layers of windpacked and re-frozen snow with no significant weaknesses reported. 
New snow in the few days since March 28th was moved around by first S then N winds. </v>
      </c>
      <c r="R114" s="104"/>
      <c r="S114" s="104"/>
      <c r="T114" s="104"/>
      <c r="U114" s="104"/>
      <c r="V114" s="104"/>
      <c r="W114" s="104"/>
      <c r="X114" s="104"/>
      <c r="Y114" s="104"/>
      <c r="Z114" s="104"/>
      <c r="AA114" s="104"/>
      <c r="AB114" s="104"/>
      <c r="AC114" s="104"/>
      <c r="AD114" s="104"/>
      <c r="AE114" s="104"/>
      <c r="AF114" s="104"/>
      <c r="AG114" s="104"/>
      <c r="AH114" s="104"/>
      <c r="AI114" s="104"/>
      <c r="AJ114" s="104"/>
    </row>
    <row r="115" ht="21.75" customHeight="1">
      <c r="A115" s="4" t="b">
        <v>1</v>
      </c>
      <c r="F115" s="117" t="str">
        <f>LOCALIZE("weather-forecast-heading", print_language)</f>
        <v>Weather Forecast</v>
      </c>
    </row>
    <row r="116">
      <c r="A116" s="4" t="b">
        <v>1</v>
      </c>
      <c r="F116" s="118" t="str">
        <f>FORECASTTRANSLATION('Forecast Translation'!$A$15:$F$16)</f>
        <v>Sunny and warm tomorrow April 4th with light S winds. Wednseday 5th gets even warmer with some rain and thunder in the afternoon, and S winds strengthening. </v>
      </c>
    </row>
    <row r="117" hidden="1">
      <c r="F117" s="13"/>
      <c r="G117" s="13"/>
      <c r="H117" s="13"/>
      <c r="I117" s="13"/>
      <c r="J117" s="13"/>
      <c r="K117" s="13"/>
      <c r="L117" s="13"/>
      <c r="M117" s="13"/>
      <c r="N117" s="13"/>
      <c r="O117" s="13"/>
      <c r="P117" s="13"/>
      <c r="Q117" s="13"/>
    </row>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row r="1005" hidden="1"/>
    <row r="1006" hidden="1"/>
    <row r="1007" hidden="1"/>
    <row r="1008" hidden="1"/>
    <row r="1009" hidden="1"/>
    <row r="1010" hidden="1"/>
    <row r="1011" hidden="1"/>
    <row r="1012" hidden="1"/>
    <row r="1013" hidden="1"/>
    <row r="1014" hidden="1"/>
    <row r="1015" hidden="1"/>
    <row r="1016" hidden="1"/>
    <row r="1017" hidden="1"/>
    <row r="1018" hidden="1"/>
    <row r="1019" hidden="1"/>
    <row r="1020" hidden="1"/>
    <row r="1021" hidden="1"/>
    <row r="1022" hidden="1"/>
    <row r="1023" hidden="1"/>
    <row r="1024" hidden="1"/>
    <row r="1025" hidden="1"/>
  </sheetData>
  <autoFilter ref="$A$1:$A$1025">
    <filterColumn colId="0">
      <filters>
        <filter val="TRUE"/>
      </filters>
    </filterColumn>
  </autoFilter>
  <mergeCells count="95">
    <mergeCell ref="J12:O13"/>
    <mergeCell ref="P12:T13"/>
    <mergeCell ref="U12:V13"/>
    <mergeCell ref="K14:U18"/>
    <mergeCell ref="M19:O19"/>
    <mergeCell ref="P19:T19"/>
    <mergeCell ref="B1:C1"/>
    <mergeCell ref="B2:I20"/>
    <mergeCell ref="K2:M9"/>
    <mergeCell ref="N2:U4"/>
    <mergeCell ref="N5:U9"/>
    <mergeCell ref="J10:O11"/>
    <mergeCell ref="P10:T11"/>
    <mergeCell ref="P30:T31"/>
    <mergeCell ref="O32:U35"/>
    <mergeCell ref="P37:T38"/>
    <mergeCell ref="O39:U42"/>
    <mergeCell ref="D21:G22"/>
    <mergeCell ref="H21:I21"/>
    <mergeCell ref="K22:M28"/>
    <mergeCell ref="H23:J27"/>
    <mergeCell ref="O23:O24"/>
    <mergeCell ref="B24:G25"/>
    <mergeCell ref="B26:G26"/>
    <mergeCell ref="M20:O20"/>
    <mergeCell ref="P20:T20"/>
    <mergeCell ref="P23:T24"/>
    <mergeCell ref="O25:U28"/>
    <mergeCell ref="K29:M35"/>
    <mergeCell ref="H30:J34"/>
    <mergeCell ref="O30:O31"/>
    <mergeCell ref="L59:M59"/>
    <mergeCell ref="N59:O59"/>
    <mergeCell ref="L107:M107"/>
    <mergeCell ref="N107:O107"/>
    <mergeCell ref="N91:O91"/>
    <mergeCell ref="N92:O93"/>
    <mergeCell ref="D95:S96"/>
    <mergeCell ref="H97:K105"/>
    <mergeCell ref="L97:U98"/>
    <mergeCell ref="L99:U105"/>
    <mergeCell ref="J107:K107"/>
    <mergeCell ref="P107:Q107"/>
    <mergeCell ref="F115:Q115"/>
    <mergeCell ref="F116:Q116"/>
    <mergeCell ref="J92:K93"/>
    <mergeCell ref="J108:K109"/>
    <mergeCell ref="L108:M108"/>
    <mergeCell ref="N108:O109"/>
    <mergeCell ref="P108:Q109"/>
    <mergeCell ref="F113:Q113"/>
    <mergeCell ref="F114:Q114"/>
    <mergeCell ref="P59:Q59"/>
    <mergeCell ref="L60:M60"/>
    <mergeCell ref="N60:O61"/>
    <mergeCell ref="P60:Q61"/>
    <mergeCell ref="D63:S64"/>
    <mergeCell ref="L65:U66"/>
    <mergeCell ref="L67:U73"/>
    <mergeCell ref="K36:M42"/>
    <mergeCell ref="H37:J41"/>
    <mergeCell ref="O37:O38"/>
    <mergeCell ref="D44:S46"/>
    <mergeCell ref="D47:S48"/>
    <mergeCell ref="L49:U50"/>
    <mergeCell ref="L51:U57"/>
    <mergeCell ref="B49:G62"/>
    <mergeCell ref="B65:G78"/>
    <mergeCell ref="B81:G94"/>
    <mergeCell ref="B97:G110"/>
    <mergeCell ref="B31:G32"/>
    <mergeCell ref="B33:G33"/>
    <mergeCell ref="B38:G39"/>
    <mergeCell ref="B40:G40"/>
    <mergeCell ref="H49:K57"/>
    <mergeCell ref="J59:K59"/>
    <mergeCell ref="J60:K61"/>
    <mergeCell ref="N76:O77"/>
    <mergeCell ref="P76:Q77"/>
    <mergeCell ref="D79:S80"/>
    <mergeCell ref="L81:U82"/>
    <mergeCell ref="H65:K73"/>
    <mergeCell ref="J75:K75"/>
    <mergeCell ref="L75:M75"/>
    <mergeCell ref="N75:O75"/>
    <mergeCell ref="P75:Q75"/>
    <mergeCell ref="J76:K77"/>
    <mergeCell ref="L76:M76"/>
    <mergeCell ref="H81:K89"/>
    <mergeCell ref="L83:U89"/>
    <mergeCell ref="J91:K91"/>
    <mergeCell ref="L91:M91"/>
    <mergeCell ref="P91:Q91"/>
    <mergeCell ref="L92:M92"/>
    <mergeCell ref="P92:Q93"/>
  </mergeCells>
  <conditionalFormatting sqref="N38:N43 O39:S43 V41:AD42 AE41 X52:AC53 V55:AC62 AD55:AE59 S58:S62 J59:Q62 R60:R62 T62:T64 AF65:AF66 AG66:AJ66 W68:AE69 AA71:AH76 R74:S78 J75:Q78 T78:T80 L83:S94 T83:Z84 AG83:AJ83 J90:K94 T95:T117 L97:Q112 R97:R114 S97:S111 U99:U100 J106:K112 AA113:AA117 AC113:AC117 AE113 F114 H114 O114 Q114 AE115:AE117 Z117 AB117 AD117 AF117">
    <cfRule type="expression" dxfId="0" priority="1">
      <formula>NOT($A$12)</formula>
    </cfRule>
  </conditionalFormatting>
  <conditionalFormatting sqref="W15:X19 O21:S43 T21:U48 T58:U58">
    <cfRule type="cellIs" dxfId="4" priority="2" operator="equal">
      <formula>1</formula>
    </cfRule>
  </conditionalFormatting>
  <conditionalFormatting sqref="W15:X19 O21:S43 T21:U48 T58:U58">
    <cfRule type="cellIs" dxfId="5" priority="3" operator="equal">
      <formula>2</formula>
    </cfRule>
  </conditionalFormatting>
  <conditionalFormatting sqref="W15:X19 O21:S43 T21:U48 T58:U58">
    <cfRule type="cellIs" dxfId="6" priority="4" operator="equal">
      <formula>3</formula>
    </cfRule>
  </conditionalFormatting>
  <conditionalFormatting sqref="W15:X19 O21:S43 T21:U48 T58:U58">
    <cfRule type="cellIs" dxfId="7" priority="5" operator="equal">
      <formula>4</formula>
    </cfRule>
  </conditionalFormatting>
  <conditionalFormatting sqref="W15:X19 O21:S43 T21:U48 T58:U58">
    <cfRule type="cellIs" dxfId="8" priority="6" operator="equal">
      <formula>5</formula>
    </cfRule>
  </conditionalFormatting>
  <conditionalFormatting sqref="O23:O26 O30:O33 O37:O40">
    <cfRule type="cellIs" dxfId="9" priority="7" operator="equal">
      <formula>"?"</formula>
    </cfRule>
  </conditionalFormatting>
  <printOptions horizontalCentered="1"/>
  <pageMargins bottom="0.25" footer="0.0" header="0.0" left="0.25" right="0.25" top="0.25"/>
  <pageSetup fitToHeight="0" orientation="portrait" pageOrder="overThenDown" paperHeight="20.866141732283463in" paperWidth="8.5i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C2" s="4" t="s">
        <v>48</v>
      </c>
    </row>
    <row r="29">
      <c r="A29" s="11" t="s">
        <v>49</v>
      </c>
    </row>
    <row r="30">
      <c r="A30" s="119" t="s">
        <v>50</v>
      </c>
    </row>
  </sheetData>
  <hyperlinks>
    <hyperlink r:id="rId1" ref="A30"/>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9.25"/>
    <col customWidth="1" min="2" max="2" width="33.5"/>
    <col customWidth="1" min="3" max="3" width="41.13"/>
    <col customWidth="1" min="4" max="4" width="10.75"/>
    <col customWidth="1" min="5" max="6" width="42.25"/>
  </cols>
  <sheetData>
    <row r="1">
      <c r="A1" s="120" t="s">
        <v>51</v>
      </c>
      <c r="B1" s="121" t="s">
        <v>52</v>
      </c>
      <c r="C1" s="121" t="s">
        <v>2</v>
      </c>
      <c r="D1" s="122" t="s">
        <v>42</v>
      </c>
      <c r="F1" s="122"/>
    </row>
    <row r="2">
      <c r="A2" s="123"/>
      <c r="B2" s="124"/>
      <c r="C2" s="124"/>
      <c r="D2" s="45" t="s">
        <v>41</v>
      </c>
      <c r="E2" s="45"/>
      <c r="F2" s="125"/>
    </row>
    <row r="3">
      <c r="A3" s="126" t="s">
        <v>53</v>
      </c>
      <c r="B3" s="127" t="s">
        <v>54</v>
      </c>
      <c r="C3" s="13" t="s">
        <v>55</v>
      </c>
      <c r="D3" s="114" t="b">
        <v>1</v>
      </c>
      <c r="E3" s="114" t="s">
        <v>56</v>
      </c>
    </row>
    <row r="4">
      <c r="A4" s="126" t="s">
        <v>57</v>
      </c>
      <c r="B4" s="127" t="s">
        <v>58</v>
      </c>
      <c r="C4" s="13" t="s">
        <v>11</v>
      </c>
      <c r="D4" s="114" t="b">
        <v>1</v>
      </c>
      <c r="E4" s="114" t="s">
        <v>59</v>
      </c>
    </row>
    <row r="5">
      <c r="A5" s="126" t="s">
        <v>60</v>
      </c>
      <c r="B5" s="127" t="s">
        <v>61</v>
      </c>
      <c r="C5" s="13" t="s">
        <v>32</v>
      </c>
      <c r="D5" s="114" t="b">
        <v>1</v>
      </c>
      <c r="E5" s="128" t="s">
        <v>62</v>
      </c>
      <c r="F5" s="30"/>
    </row>
    <row r="6">
      <c r="A6" s="126" t="s">
        <v>63</v>
      </c>
      <c r="B6" s="127" t="s">
        <v>64</v>
      </c>
      <c r="C6" s="13" t="s">
        <v>27</v>
      </c>
      <c r="D6" s="114" t="b">
        <v>1</v>
      </c>
      <c r="E6" s="114" t="s">
        <v>65</v>
      </c>
    </row>
    <row r="7">
      <c r="A7" s="126" t="s">
        <v>66</v>
      </c>
      <c r="B7" s="127" t="s">
        <v>67</v>
      </c>
      <c r="C7" s="13" t="s">
        <v>68</v>
      </c>
      <c r="D7" s="114" t="b">
        <v>1</v>
      </c>
      <c r="E7" s="128" t="s">
        <v>69</v>
      </c>
      <c r="F7" s="30"/>
    </row>
    <row r="8">
      <c r="A8" s="126" t="s">
        <v>70</v>
      </c>
      <c r="B8" s="127" t="s">
        <v>71</v>
      </c>
      <c r="C8" s="13" t="s">
        <v>72</v>
      </c>
      <c r="D8" s="114" t="b">
        <v>1</v>
      </c>
      <c r="E8" s="114" t="s">
        <v>73</v>
      </c>
      <c r="F8" s="129"/>
    </row>
    <row r="9">
      <c r="A9" s="126" t="s">
        <v>74</v>
      </c>
      <c r="B9" s="127" t="s">
        <v>75</v>
      </c>
      <c r="C9" s="13" t="s">
        <v>19</v>
      </c>
      <c r="D9" s="114" t="b">
        <v>1</v>
      </c>
      <c r="E9" s="114" t="s">
        <v>76</v>
      </c>
      <c r="F9" s="129"/>
    </row>
    <row r="10">
      <c r="A10" s="126" t="s">
        <v>77</v>
      </c>
      <c r="B10" s="127" t="s">
        <v>78</v>
      </c>
      <c r="C10" s="13" t="s">
        <v>79</v>
      </c>
      <c r="D10" s="114" t="b">
        <v>1</v>
      </c>
      <c r="E10" s="114" t="s">
        <v>80</v>
      </c>
      <c r="F10" s="129"/>
    </row>
    <row r="11">
      <c r="A11" s="126" t="s">
        <v>81</v>
      </c>
      <c r="B11" s="127" t="s">
        <v>82</v>
      </c>
      <c r="C11" s="13" t="s">
        <v>83</v>
      </c>
      <c r="D11" s="114" t="b">
        <v>1</v>
      </c>
      <c r="E11" s="128" t="s">
        <v>84</v>
      </c>
      <c r="F11" s="30"/>
    </row>
    <row r="12">
      <c r="A12" s="130" t="s">
        <v>85</v>
      </c>
      <c r="B12" s="131" t="s">
        <v>86</v>
      </c>
      <c r="C12" s="118" t="s">
        <v>87</v>
      </c>
      <c r="D12" s="114" t="b">
        <v>1</v>
      </c>
      <c r="E12" s="114" t="s">
        <v>88</v>
      </c>
      <c r="F12" s="129"/>
    </row>
    <row r="13">
      <c r="A13" s="126" t="s">
        <v>89</v>
      </c>
      <c r="B13" s="127" t="s">
        <v>90</v>
      </c>
      <c r="C13" s="13" t="s">
        <v>91</v>
      </c>
      <c r="D13" s="114" t="b">
        <v>1</v>
      </c>
      <c r="E13" s="114" t="s">
        <v>92</v>
      </c>
      <c r="F13" s="129"/>
    </row>
    <row r="14">
      <c r="A14" s="126" t="s">
        <v>93</v>
      </c>
      <c r="B14" s="127" t="s">
        <v>94</v>
      </c>
      <c r="C14" s="13" t="s">
        <v>95</v>
      </c>
      <c r="D14" s="114" t="b">
        <v>1</v>
      </c>
      <c r="E14" s="114" t="s">
        <v>96</v>
      </c>
      <c r="F14" s="129"/>
    </row>
    <row r="15">
      <c r="A15" s="126" t="s">
        <v>97</v>
      </c>
      <c r="B15" s="127" t="s">
        <v>98</v>
      </c>
      <c r="C15" s="13" t="s">
        <v>99</v>
      </c>
      <c r="D15" s="114" t="b">
        <v>1</v>
      </c>
      <c r="E15" s="114" t="s">
        <v>100</v>
      </c>
      <c r="F15" s="129"/>
    </row>
    <row r="16">
      <c r="A16" s="126" t="s">
        <v>101</v>
      </c>
      <c r="B16" s="127" t="s">
        <v>102</v>
      </c>
      <c r="C16" s="13" t="s">
        <v>103</v>
      </c>
      <c r="D16" s="114" t="b">
        <v>1</v>
      </c>
      <c r="E16" s="114" t="s">
        <v>104</v>
      </c>
      <c r="F16" s="129"/>
    </row>
    <row r="17">
      <c r="A17" s="126" t="s">
        <v>105</v>
      </c>
      <c r="B17" s="127" t="s">
        <v>106</v>
      </c>
      <c r="C17" s="13" t="s">
        <v>107</v>
      </c>
      <c r="D17" s="114" t="b">
        <v>1</v>
      </c>
      <c r="E17" s="114" t="s">
        <v>108</v>
      </c>
      <c r="F17" s="129"/>
    </row>
    <row r="18">
      <c r="A18" s="126" t="s">
        <v>109</v>
      </c>
      <c r="B18" s="127" t="s">
        <v>110</v>
      </c>
      <c r="C18" s="13" t="s">
        <v>111</v>
      </c>
      <c r="D18" s="114" t="b">
        <v>1</v>
      </c>
      <c r="E18" s="128" t="s">
        <v>112</v>
      </c>
      <c r="F18" s="129"/>
    </row>
    <row r="19">
      <c r="A19" s="126" t="s">
        <v>113</v>
      </c>
      <c r="B19" s="127" t="s">
        <v>114</v>
      </c>
      <c r="C19" s="13" t="s">
        <v>115</v>
      </c>
      <c r="D19" s="114" t="b">
        <v>1</v>
      </c>
      <c r="E19" s="114" t="s">
        <v>116</v>
      </c>
      <c r="F19" s="129"/>
    </row>
    <row r="20">
      <c r="A20" s="126" t="s">
        <v>117</v>
      </c>
      <c r="B20" s="127" t="s">
        <v>118</v>
      </c>
      <c r="C20" s="13" t="s">
        <v>119</v>
      </c>
      <c r="D20" s="114" t="b">
        <v>1</v>
      </c>
      <c r="E20" s="114" t="s">
        <v>120</v>
      </c>
      <c r="F20" s="129"/>
    </row>
    <row r="21">
      <c r="A21" s="126" t="s">
        <v>121</v>
      </c>
      <c r="B21" s="127" t="s">
        <v>122</v>
      </c>
      <c r="C21" s="13" t="s">
        <v>123</v>
      </c>
      <c r="D21" s="114" t="b">
        <v>1</v>
      </c>
      <c r="E21" s="128" t="s">
        <v>124</v>
      </c>
      <c r="F21" s="129"/>
    </row>
    <row r="22">
      <c r="A22" s="126" t="s">
        <v>125</v>
      </c>
      <c r="B22" s="127" t="s">
        <v>126</v>
      </c>
      <c r="C22" s="13" t="s">
        <v>127</v>
      </c>
      <c r="D22" s="114" t="b">
        <v>1</v>
      </c>
      <c r="E22" s="114" t="s">
        <v>128</v>
      </c>
      <c r="F22" s="129"/>
    </row>
    <row r="23">
      <c r="A23" s="126" t="s">
        <v>129</v>
      </c>
      <c r="B23" s="127" t="s">
        <v>130</v>
      </c>
      <c r="C23" s="13" t="s">
        <v>131</v>
      </c>
      <c r="D23" s="114" t="b">
        <v>1</v>
      </c>
      <c r="E23" s="114" t="s">
        <v>132</v>
      </c>
      <c r="F23" s="129"/>
    </row>
    <row r="24">
      <c r="A24" s="126" t="s">
        <v>133</v>
      </c>
      <c r="B24" s="127" t="s">
        <v>134</v>
      </c>
      <c r="C24" s="13" t="s">
        <v>135</v>
      </c>
      <c r="D24" s="114" t="b">
        <v>1</v>
      </c>
      <c r="E24" s="114" t="s">
        <v>136</v>
      </c>
    </row>
    <row r="25">
      <c r="A25" s="126" t="s">
        <v>137</v>
      </c>
      <c r="B25" s="127" t="s">
        <v>138</v>
      </c>
      <c r="C25" s="13" t="s">
        <v>139</v>
      </c>
      <c r="D25" s="114" t="b">
        <v>1</v>
      </c>
      <c r="E25" s="114" t="s">
        <v>140</v>
      </c>
    </row>
    <row r="26">
      <c r="A26" s="126" t="s">
        <v>141</v>
      </c>
      <c r="B26" s="127" t="s">
        <v>142</v>
      </c>
      <c r="C26" s="13" t="s">
        <v>143</v>
      </c>
      <c r="D26" s="114" t="b">
        <v>1</v>
      </c>
      <c r="E26" s="114" t="s">
        <v>144</v>
      </c>
    </row>
    <row r="27">
      <c r="A27" s="126" t="s">
        <v>145</v>
      </c>
      <c r="B27" s="127" t="s">
        <v>146</v>
      </c>
      <c r="C27" s="13" t="s">
        <v>147</v>
      </c>
      <c r="D27" s="114" t="b">
        <v>1</v>
      </c>
      <c r="E27" s="114" t="s">
        <v>148</v>
      </c>
      <c r="F27" s="129"/>
    </row>
    <row r="28">
      <c r="A28" s="126" t="s">
        <v>149</v>
      </c>
      <c r="B28" s="127" t="s">
        <v>150</v>
      </c>
      <c r="C28" s="13" t="s">
        <v>151</v>
      </c>
      <c r="D28" s="114" t="b">
        <v>1</v>
      </c>
      <c r="E28" s="114" t="s">
        <v>152</v>
      </c>
      <c r="F28" s="129"/>
    </row>
    <row r="29">
      <c r="A29" s="126" t="s">
        <v>153</v>
      </c>
      <c r="B29" s="127" t="s">
        <v>154</v>
      </c>
      <c r="C29" s="13" t="s">
        <v>155</v>
      </c>
      <c r="D29" s="114" t="b">
        <v>1</v>
      </c>
      <c r="E29" s="114" t="s">
        <v>156</v>
      </c>
      <c r="F29" s="129"/>
    </row>
    <row r="30">
      <c r="A30" s="126" t="s">
        <v>157</v>
      </c>
      <c r="B30" s="127" t="s">
        <v>158</v>
      </c>
      <c r="C30" s="13" t="s">
        <v>159</v>
      </c>
      <c r="D30" s="114" t="b">
        <v>1</v>
      </c>
      <c r="E30" s="114" t="s">
        <v>160</v>
      </c>
      <c r="F30" s="129"/>
    </row>
    <row r="31">
      <c r="A31" s="126" t="s">
        <v>161</v>
      </c>
      <c r="B31" s="127" t="s">
        <v>162</v>
      </c>
      <c r="C31" s="13" t="s">
        <v>163</v>
      </c>
      <c r="D31" s="114" t="b">
        <v>1</v>
      </c>
      <c r="E31" s="114" t="s">
        <v>164</v>
      </c>
      <c r="F31" s="129"/>
    </row>
    <row r="32">
      <c r="A32" s="126" t="s">
        <v>165</v>
      </c>
      <c r="B32" s="127" t="s">
        <v>166</v>
      </c>
      <c r="C32" s="13" t="s">
        <v>167</v>
      </c>
      <c r="D32" s="114" t="b">
        <v>1</v>
      </c>
      <c r="E32" s="114" t="s">
        <v>168</v>
      </c>
      <c r="F32" s="129"/>
    </row>
    <row r="33">
      <c r="A33" s="126" t="s">
        <v>169</v>
      </c>
      <c r="B33" s="127" t="s">
        <v>170</v>
      </c>
      <c r="C33" s="13" t="s">
        <v>171</v>
      </c>
      <c r="D33" s="114" t="b">
        <v>1</v>
      </c>
      <c r="E33" s="114" t="s">
        <v>172</v>
      </c>
      <c r="F33" s="129"/>
    </row>
    <row r="34">
      <c r="A34" s="126" t="s">
        <v>173</v>
      </c>
      <c r="B34" s="127" t="s">
        <v>174</v>
      </c>
      <c r="C34" s="13" t="s">
        <v>175</v>
      </c>
      <c r="D34" s="114" t="b">
        <v>1</v>
      </c>
      <c r="E34" s="114" t="s">
        <v>176</v>
      </c>
      <c r="F34" s="129"/>
    </row>
    <row r="35">
      <c r="A35" s="126" t="s">
        <v>177</v>
      </c>
      <c r="B35" s="127" t="s">
        <v>178</v>
      </c>
      <c r="C35" s="13" t="s">
        <v>179</v>
      </c>
      <c r="D35" s="114" t="b">
        <v>1</v>
      </c>
      <c r="E35" s="114" t="s">
        <v>180</v>
      </c>
      <c r="F35" s="129"/>
    </row>
    <row r="36">
      <c r="A36" s="126" t="s">
        <v>181</v>
      </c>
      <c r="B36" s="127" t="s">
        <v>182</v>
      </c>
      <c r="C36" s="13" t="s">
        <v>183</v>
      </c>
      <c r="D36" s="114" t="b">
        <v>1</v>
      </c>
      <c r="E36" s="114" t="s">
        <v>184</v>
      </c>
      <c r="F36" s="129"/>
    </row>
    <row r="37">
      <c r="A37" s="126" t="s">
        <v>185</v>
      </c>
      <c r="B37" s="127" t="s">
        <v>186</v>
      </c>
      <c r="C37" s="13" t="s">
        <v>187</v>
      </c>
      <c r="D37" s="114" t="b">
        <v>1</v>
      </c>
      <c r="E37" s="114" t="s">
        <v>188</v>
      </c>
      <c r="F37" s="129"/>
    </row>
    <row r="38">
      <c r="A38" s="126" t="s">
        <v>189</v>
      </c>
      <c r="B38" s="127" t="s">
        <v>190</v>
      </c>
      <c r="C38" s="13" t="s">
        <v>191</v>
      </c>
      <c r="D38" s="114" t="b">
        <v>1</v>
      </c>
      <c r="E38" s="114" t="s">
        <v>192</v>
      </c>
      <c r="F38" s="129"/>
    </row>
    <row r="39">
      <c r="A39" s="126" t="s">
        <v>193</v>
      </c>
      <c r="B39" s="127" t="s">
        <v>194</v>
      </c>
      <c r="C39" s="13" t="s">
        <v>195</v>
      </c>
      <c r="D39" s="114" t="b">
        <v>1</v>
      </c>
      <c r="E39" s="114" t="s">
        <v>196</v>
      </c>
      <c r="F39" s="129"/>
    </row>
    <row r="40">
      <c r="A40" s="126" t="s">
        <v>197</v>
      </c>
      <c r="B40" s="127" t="s">
        <v>198</v>
      </c>
      <c r="C40" s="13" t="s">
        <v>199</v>
      </c>
      <c r="D40" s="114" t="b">
        <v>1</v>
      </c>
      <c r="E40" s="114" t="s">
        <v>200</v>
      </c>
      <c r="F40" s="129"/>
    </row>
    <row r="41">
      <c r="A41" s="126" t="s">
        <v>201</v>
      </c>
      <c r="B41" s="127" t="s">
        <v>202</v>
      </c>
      <c r="C41" s="13" t="s">
        <v>33</v>
      </c>
      <c r="D41" s="114" t="b">
        <v>1</v>
      </c>
      <c r="E41" s="114" t="s">
        <v>203</v>
      </c>
      <c r="F41" s="129"/>
    </row>
    <row r="42">
      <c r="A42" s="126" t="s">
        <v>204</v>
      </c>
      <c r="B42" s="127" t="s">
        <v>205</v>
      </c>
      <c r="C42" s="13" t="s">
        <v>24</v>
      </c>
      <c r="D42" s="114" t="b">
        <v>1</v>
      </c>
      <c r="E42" s="114" t="s">
        <v>206</v>
      </c>
      <c r="F42" s="129"/>
    </row>
    <row r="43">
      <c r="A43" s="126" t="s">
        <v>207</v>
      </c>
      <c r="B43" s="127" t="s">
        <v>208</v>
      </c>
      <c r="C43" s="13" t="s">
        <v>16</v>
      </c>
      <c r="D43" s="114" t="b">
        <v>1</v>
      </c>
      <c r="E43" s="114" t="s">
        <v>209</v>
      </c>
      <c r="F43" s="129"/>
    </row>
    <row r="44">
      <c r="A44" s="126" t="s">
        <v>210</v>
      </c>
      <c r="B44" s="127" t="s">
        <v>211</v>
      </c>
      <c r="C44" s="13" t="s">
        <v>212</v>
      </c>
      <c r="D44" s="114" t="b">
        <v>1</v>
      </c>
      <c r="E44" s="114" t="s">
        <v>160</v>
      </c>
      <c r="F44" s="129"/>
    </row>
    <row r="45">
      <c r="A45" s="126" t="s">
        <v>213</v>
      </c>
      <c r="B45" s="127" t="s">
        <v>214</v>
      </c>
      <c r="C45" s="13" t="s">
        <v>215</v>
      </c>
      <c r="D45" s="114" t="b">
        <v>1</v>
      </c>
      <c r="E45" s="114" t="s">
        <v>216</v>
      </c>
      <c r="F45" s="129"/>
    </row>
    <row r="46">
      <c r="A46" s="126" t="s">
        <v>217</v>
      </c>
      <c r="B46" s="127" t="s">
        <v>218</v>
      </c>
      <c r="C46" s="13" t="s">
        <v>219</v>
      </c>
      <c r="D46" s="114" t="b">
        <v>1</v>
      </c>
      <c r="E46" s="114" t="s">
        <v>220</v>
      </c>
      <c r="F46" s="129"/>
    </row>
    <row r="47">
      <c r="A47" s="126" t="s">
        <v>221</v>
      </c>
      <c r="B47" s="127" t="s">
        <v>222</v>
      </c>
      <c r="C47" s="13" t="s">
        <v>223</v>
      </c>
      <c r="D47" s="114" t="b">
        <v>1</v>
      </c>
      <c r="E47" s="114" t="s">
        <v>224</v>
      </c>
      <c r="F47" s="129"/>
    </row>
    <row r="48">
      <c r="A48" s="126" t="s">
        <v>225</v>
      </c>
      <c r="B48" s="127" t="s">
        <v>226</v>
      </c>
      <c r="C48" s="13" t="s">
        <v>227</v>
      </c>
      <c r="D48" s="114" t="b">
        <v>1</v>
      </c>
      <c r="E48" s="114" t="s">
        <v>224</v>
      </c>
      <c r="F48" s="129"/>
    </row>
    <row r="49">
      <c r="A49" s="126" t="s">
        <v>228</v>
      </c>
      <c r="B49" s="103"/>
      <c r="C49" s="13" t="s">
        <v>229</v>
      </c>
      <c r="D49" s="114" t="b">
        <v>1</v>
      </c>
      <c r="E49" s="114" t="s">
        <v>230</v>
      </c>
      <c r="F49" s="129"/>
    </row>
    <row r="50">
      <c r="A50" s="126" t="s">
        <v>231</v>
      </c>
      <c r="B50" s="103"/>
      <c r="C50" s="13" t="s">
        <v>232</v>
      </c>
      <c r="D50" s="114" t="b">
        <v>1</v>
      </c>
      <c r="E50" s="114" t="s">
        <v>233</v>
      </c>
      <c r="F50" s="129"/>
    </row>
    <row r="51">
      <c r="A51" s="126" t="s">
        <v>234</v>
      </c>
      <c r="B51" s="103"/>
      <c r="C51" s="13" t="s">
        <v>235</v>
      </c>
      <c r="D51" s="114" t="b">
        <v>1</v>
      </c>
      <c r="E51" s="114" t="s">
        <v>236</v>
      </c>
      <c r="F51" s="129"/>
    </row>
    <row r="52">
      <c r="A52" s="126" t="s">
        <v>237</v>
      </c>
      <c r="B52" s="127" t="s">
        <v>238</v>
      </c>
      <c r="C52" s="13" t="s">
        <v>239</v>
      </c>
      <c r="D52" s="114" t="b">
        <v>1</v>
      </c>
      <c r="E52" s="114" t="s">
        <v>240</v>
      </c>
      <c r="F52" s="129"/>
    </row>
    <row r="53">
      <c r="A53" s="126" t="s">
        <v>241</v>
      </c>
      <c r="B53" s="127" t="s">
        <v>242</v>
      </c>
      <c r="C53" s="13" t="s">
        <v>243</v>
      </c>
      <c r="D53" s="114" t="b">
        <v>1</v>
      </c>
      <c r="E53" s="114" t="s">
        <v>244</v>
      </c>
      <c r="F53" s="129"/>
    </row>
    <row r="54">
      <c r="A54" s="126" t="s">
        <v>245</v>
      </c>
      <c r="B54" s="127" t="s">
        <v>246</v>
      </c>
      <c r="C54" s="13" t="s">
        <v>247</v>
      </c>
      <c r="D54" s="114" t="b">
        <v>1</v>
      </c>
      <c r="E54" s="114" t="s">
        <v>248</v>
      </c>
      <c r="F54" s="129"/>
    </row>
    <row r="55">
      <c r="A55" s="126" t="s">
        <v>249</v>
      </c>
      <c r="B55" s="127" t="s">
        <v>250</v>
      </c>
      <c r="C55" s="13" t="s">
        <v>251</v>
      </c>
      <c r="D55" s="114" t="b">
        <v>1</v>
      </c>
      <c r="E55" s="114" t="s">
        <v>252</v>
      </c>
      <c r="F55" s="129"/>
    </row>
    <row r="56">
      <c r="A56" s="126" t="s">
        <v>253</v>
      </c>
      <c r="B56" s="127" t="s">
        <v>254</v>
      </c>
      <c r="C56" s="13" t="s">
        <v>255</v>
      </c>
      <c r="D56" s="114" t="b">
        <v>1</v>
      </c>
      <c r="E56" s="114" t="s">
        <v>256</v>
      </c>
      <c r="F56" s="129"/>
    </row>
    <row r="57">
      <c r="A57" s="126" t="s">
        <v>257</v>
      </c>
      <c r="B57" s="127" t="s">
        <v>258</v>
      </c>
      <c r="C57" s="13" t="s">
        <v>259</v>
      </c>
      <c r="D57" s="114" t="b">
        <v>1</v>
      </c>
      <c r="E57" s="114" t="s">
        <v>260</v>
      </c>
      <c r="F57" s="129"/>
    </row>
    <row r="58">
      <c r="A58" s="126" t="s">
        <v>261</v>
      </c>
      <c r="B58" s="127" t="s">
        <v>262</v>
      </c>
      <c r="C58" s="13" t="s">
        <v>263</v>
      </c>
      <c r="D58" s="114" t="b">
        <v>1</v>
      </c>
      <c r="E58" s="114" t="s">
        <v>264</v>
      </c>
      <c r="F58" s="129"/>
    </row>
    <row r="59">
      <c r="A59" s="126" t="s">
        <v>265</v>
      </c>
      <c r="B59" s="127" t="s">
        <v>266</v>
      </c>
      <c r="C59" s="13" t="s">
        <v>34</v>
      </c>
      <c r="D59" s="114" t="b">
        <v>1</v>
      </c>
      <c r="E59" s="114" t="s">
        <v>267</v>
      </c>
      <c r="F59" s="129"/>
    </row>
    <row r="60">
      <c r="A60" s="126" t="s">
        <v>268</v>
      </c>
      <c r="B60" s="127" t="s">
        <v>269</v>
      </c>
      <c r="C60" s="13" t="s">
        <v>270</v>
      </c>
      <c r="D60" s="114" t="b">
        <v>1</v>
      </c>
      <c r="E60" s="114" t="s">
        <v>271</v>
      </c>
      <c r="F60" s="129"/>
    </row>
    <row r="61">
      <c r="A61" s="126" t="s">
        <v>272</v>
      </c>
      <c r="B61" s="127" t="s">
        <v>273</v>
      </c>
      <c r="C61" s="13" t="s">
        <v>274</v>
      </c>
      <c r="D61" s="114" t="b">
        <v>1</v>
      </c>
      <c r="E61" s="114" t="s">
        <v>275</v>
      </c>
      <c r="F61" s="129"/>
    </row>
    <row r="62">
      <c r="A62" s="126" t="s">
        <v>276</v>
      </c>
      <c r="B62" s="127" t="s">
        <v>277</v>
      </c>
      <c r="C62" s="13" t="s">
        <v>278</v>
      </c>
      <c r="D62" s="114" t="b">
        <v>1</v>
      </c>
      <c r="E62" s="114" t="s">
        <v>279</v>
      </c>
      <c r="F62" s="129"/>
    </row>
    <row r="63">
      <c r="A63" s="126" t="s">
        <v>280</v>
      </c>
      <c r="B63" s="127" t="s">
        <v>281</v>
      </c>
      <c r="C63" s="13" t="s">
        <v>282</v>
      </c>
      <c r="D63" s="114" t="b">
        <v>1</v>
      </c>
      <c r="E63" s="114" t="s">
        <v>283</v>
      </c>
      <c r="F63" s="129"/>
    </row>
    <row r="64">
      <c r="A64" s="126" t="s">
        <v>284</v>
      </c>
      <c r="B64" s="127" t="s">
        <v>285</v>
      </c>
      <c r="C64" s="13" t="s">
        <v>286</v>
      </c>
      <c r="D64" s="114" t="b">
        <v>1</v>
      </c>
      <c r="E64" s="114" t="s">
        <v>287</v>
      </c>
      <c r="F64" s="129"/>
    </row>
    <row r="65">
      <c r="A65" s="126" t="s">
        <v>288</v>
      </c>
      <c r="B65" s="127" t="s">
        <v>289</v>
      </c>
      <c r="C65" s="13" t="s">
        <v>290</v>
      </c>
      <c r="D65" s="114" t="b">
        <v>1</v>
      </c>
      <c r="E65" s="114" t="s">
        <v>291</v>
      </c>
      <c r="F65" s="129"/>
    </row>
    <row r="66">
      <c r="A66" s="126" t="s">
        <v>292</v>
      </c>
      <c r="B66" s="127" t="s">
        <v>293</v>
      </c>
      <c r="C66" s="13" t="s">
        <v>294</v>
      </c>
      <c r="D66" s="114" t="b">
        <v>1</v>
      </c>
      <c r="E66" s="114" t="s">
        <v>295</v>
      </c>
      <c r="F66" s="129"/>
    </row>
    <row r="67">
      <c r="A67" s="126" t="s">
        <v>296</v>
      </c>
      <c r="B67" s="127" t="s">
        <v>297</v>
      </c>
      <c r="C67" s="13" t="s">
        <v>298</v>
      </c>
      <c r="D67" s="114" t="b">
        <v>1</v>
      </c>
      <c r="E67" s="114" t="s">
        <v>299</v>
      </c>
      <c r="F67" s="129"/>
    </row>
    <row r="68">
      <c r="A68" s="126" t="s">
        <v>300</v>
      </c>
      <c r="B68" s="127" t="s">
        <v>301</v>
      </c>
      <c r="C68" s="13" t="s">
        <v>302</v>
      </c>
      <c r="D68" s="114" t="b">
        <v>1</v>
      </c>
      <c r="E68" s="114" t="s">
        <v>303</v>
      </c>
      <c r="F68" s="129"/>
    </row>
    <row r="69">
      <c r="A69" s="126" t="s">
        <v>304</v>
      </c>
      <c r="B69" s="127" t="s">
        <v>305</v>
      </c>
      <c r="C69" s="13" t="s">
        <v>306</v>
      </c>
      <c r="D69" s="114" t="b">
        <v>1</v>
      </c>
      <c r="E69" s="114" t="s">
        <v>307</v>
      </c>
      <c r="F69" s="129"/>
    </row>
    <row r="70">
      <c r="A70" s="126" t="s">
        <v>308</v>
      </c>
      <c r="B70" s="127" t="s">
        <v>309</v>
      </c>
      <c r="C70" s="13" t="s">
        <v>310</v>
      </c>
      <c r="D70" s="114" t="b">
        <v>1</v>
      </c>
      <c r="E70" s="114" t="s">
        <v>311</v>
      </c>
      <c r="F70" s="129"/>
    </row>
    <row r="71">
      <c r="A71" s="126" t="s">
        <v>312</v>
      </c>
      <c r="B71" s="127" t="s">
        <v>313</v>
      </c>
      <c r="C71" s="13" t="s">
        <v>314</v>
      </c>
      <c r="D71" s="114" t="b">
        <v>1</v>
      </c>
      <c r="E71" s="114" t="s">
        <v>315</v>
      </c>
      <c r="F71" s="129"/>
    </row>
    <row r="72">
      <c r="A72" s="126" t="s">
        <v>316</v>
      </c>
      <c r="B72" s="127" t="s">
        <v>317</v>
      </c>
      <c r="C72" s="13" t="s">
        <v>318</v>
      </c>
      <c r="D72" s="114" t="b">
        <v>1</v>
      </c>
      <c r="E72" s="114" t="s">
        <v>319</v>
      </c>
      <c r="F72" s="129"/>
    </row>
    <row r="73">
      <c r="A73" s="126" t="s">
        <v>320</v>
      </c>
      <c r="B73" s="127" t="s">
        <v>321</v>
      </c>
      <c r="C73" s="13" t="s">
        <v>322</v>
      </c>
      <c r="D73" s="114" t="b">
        <v>1</v>
      </c>
      <c r="E73" s="114" t="s">
        <v>323</v>
      </c>
      <c r="F73" s="129"/>
    </row>
    <row r="74">
      <c r="A74" s="126" t="s">
        <v>324</v>
      </c>
      <c r="B74" s="127" t="s">
        <v>325</v>
      </c>
      <c r="C74" s="13" t="s">
        <v>326</v>
      </c>
      <c r="D74" s="114" t="b">
        <v>1</v>
      </c>
      <c r="E74" s="114" t="s">
        <v>327</v>
      </c>
      <c r="F74" s="129"/>
    </row>
    <row r="75">
      <c r="A75" s="126" t="s">
        <v>328</v>
      </c>
      <c r="B75" s="127" t="s">
        <v>329</v>
      </c>
      <c r="C75" s="13" t="s">
        <v>330</v>
      </c>
      <c r="D75" s="114" t="b">
        <v>1</v>
      </c>
      <c r="E75" s="114" t="s">
        <v>331</v>
      </c>
      <c r="F75" s="129"/>
    </row>
    <row r="76">
      <c r="A76" s="126" t="s">
        <v>332</v>
      </c>
      <c r="B76" s="127" t="s">
        <v>333</v>
      </c>
      <c r="C76" s="13" t="s">
        <v>334</v>
      </c>
      <c r="D76" s="114" t="b">
        <v>1</v>
      </c>
      <c r="E76" s="114" t="s">
        <v>335</v>
      </c>
      <c r="F76" s="129"/>
    </row>
    <row r="77">
      <c r="A77" s="126" t="s">
        <v>336</v>
      </c>
      <c r="B77" s="127" t="s">
        <v>337</v>
      </c>
      <c r="C77" s="13" t="s">
        <v>338</v>
      </c>
      <c r="D77" s="114" t="b">
        <v>1</v>
      </c>
      <c r="E77" s="114" t="s">
        <v>339</v>
      </c>
      <c r="F77" s="129"/>
    </row>
    <row r="78">
      <c r="A78" s="126" t="s">
        <v>340</v>
      </c>
      <c r="B78" s="127" t="s">
        <v>341</v>
      </c>
      <c r="C78" s="13" t="s">
        <v>342</v>
      </c>
      <c r="D78" s="114" t="b">
        <v>1</v>
      </c>
      <c r="E78" s="114" t="s">
        <v>343</v>
      </c>
      <c r="F78" s="129"/>
    </row>
    <row r="79">
      <c r="A79" s="126" t="s">
        <v>344</v>
      </c>
      <c r="B79" s="127" t="s">
        <v>345</v>
      </c>
      <c r="C79" s="13" t="s">
        <v>346</v>
      </c>
      <c r="D79" s="114" t="b">
        <v>1</v>
      </c>
      <c r="E79" s="114" t="s">
        <v>347</v>
      </c>
      <c r="F79" s="129"/>
    </row>
    <row r="80">
      <c r="A80" s="126" t="s">
        <v>348</v>
      </c>
      <c r="B80" s="127"/>
      <c r="C80" s="13" t="s">
        <v>349</v>
      </c>
      <c r="D80" s="114" t="b">
        <v>1</v>
      </c>
      <c r="E80" s="114" t="s">
        <v>350</v>
      </c>
      <c r="F80" s="129"/>
    </row>
    <row r="81">
      <c r="A81" s="126" t="s">
        <v>351</v>
      </c>
      <c r="B81" s="127" t="s">
        <v>352</v>
      </c>
      <c r="C81" s="13" t="s">
        <v>353</v>
      </c>
      <c r="D81" s="114" t="b">
        <v>1</v>
      </c>
      <c r="E81" s="114" t="s">
        <v>354</v>
      </c>
      <c r="F81" s="129"/>
    </row>
    <row r="82">
      <c r="A82" s="126" t="s">
        <v>355</v>
      </c>
      <c r="B82" s="127" t="s">
        <v>356</v>
      </c>
      <c r="C82" s="13" t="s">
        <v>357</v>
      </c>
      <c r="D82" s="114" t="b">
        <v>1</v>
      </c>
      <c r="E82" s="114" t="s">
        <v>358</v>
      </c>
      <c r="F82" s="129"/>
    </row>
    <row r="83">
      <c r="A83" s="126" t="s">
        <v>359</v>
      </c>
      <c r="B83" s="127" t="s">
        <v>356</v>
      </c>
      <c r="C83" s="13" t="s">
        <v>360</v>
      </c>
      <c r="D83" s="114" t="b">
        <v>1</v>
      </c>
      <c r="E83" s="114" t="s">
        <v>361</v>
      </c>
      <c r="F83" s="129"/>
    </row>
    <row r="84">
      <c r="A84" s="126" t="s">
        <v>362</v>
      </c>
      <c r="B84" s="127" t="s">
        <v>356</v>
      </c>
      <c r="C84" s="13" t="s">
        <v>363</v>
      </c>
      <c r="D84" s="114" t="b">
        <v>1</v>
      </c>
      <c r="E84" s="114" t="s">
        <v>364</v>
      </c>
      <c r="F84" s="129"/>
    </row>
    <row r="85">
      <c r="A85" s="126" t="s">
        <v>365</v>
      </c>
      <c r="B85" s="127" t="s">
        <v>356</v>
      </c>
      <c r="C85" s="13" t="s">
        <v>366</v>
      </c>
      <c r="D85" s="114" t="b">
        <v>1</v>
      </c>
      <c r="E85" s="114" t="s">
        <v>367</v>
      </c>
      <c r="F85" s="129"/>
    </row>
    <row r="86">
      <c r="A86" s="126" t="s">
        <v>368</v>
      </c>
      <c r="B86" s="127" t="s">
        <v>356</v>
      </c>
      <c r="C86" s="13" t="s">
        <v>369</v>
      </c>
      <c r="D86" s="114" t="b">
        <v>1</v>
      </c>
      <c r="E86" s="114" t="s">
        <v>370</v>
      </c>
      <c r="F86" s="129"/>
    </row>
    <row r="87">
      <c r="A87" s="126" t="s">
        <v>371</v>
      </c>
      <c r="B87" s="127" t="s">
        <v>356</v>
      </c>
      <c r="C87" s="13" t="s">
        <v>372</v>
      </c>
      <c r="D87" s="114" t="b">
        <v>1</v>
      </c>
      <c r="E87" s="114" t="s">
        <v>373</v>
      </c>
      <c r="F87" s="129"/>
    </row>
    <row r="88">
      <c r="A88" s="126" t="s">
        <v>374</v>
      </c>
      <c r="B88" s="127" t="s">
        <v>356</v>
      </c>
      <c r="C88" s="13" t="s">
        <v>375</v>
      </c>
      <c r="D88" s="114" t="b">
        <v>1</v>
      </c>
      <c r="E88" s="114" t="s">
        <v>376</v>
      </c>
      <c r="F88" s="129"/>
    </row>
    <row r="89">
      <c r="A89" s="126" t="s">
        <v>377</v>
      </c>
      <c r="B89" s="127" t="s">
        <v>356</v>
      </c>
      <c r="C89" s="13" t="s">
        <v>378</v>
      </c>
      <c r="D89" s="114" t="b">
        <v>1</v>
      </c>
      <c r="E89" s="114" t="s">
        <v>379</v>
      </c>
      <c r="F89" s="129"/>
    </row>
    <row r="90">
      <c r="A90" s="126" t="s">
        <v>380</v>
      </c>
      <c r="B90" s="127" t="s">
        <v>381</v>
      </c>
      <c r="C90" s="13" t="s">
        <v>382</v>
      </c>
      <c r="D90" s="114" t="b">
        <v>1</v>
      </c>
      <c r="E90" s="114" t="s">
        <v>383</v>
      </c>
      <c r="F90" s="129"/>
    </row>
    <row r="91">
      <c r="A91" s="126" t="s">
        <v>384</v>
      </c>
      <c r="B91" s="127" t="s">
        <v>385</v>
      </c>
      <c r="C91" s="13" t="s">
        <v>386</v>
      </c>
      <c r="D91" s="114" t="b">
        <v>1</v>
      </c>
      <c r="E91" s="114" t="s">
        <v>387</v>
      </c>
      <c r="F91" s="129"/>
    </row>
    <row r="92">
      <c r="A92" s="132" t="s">
        <v>388</v>
      </c>
      <c r="B92" s="127" t="s">
        <v>389</v>
      </c>
      <c r="C92" s="13" t="s">
        <v>390</v>
      </c>
      <c r="D92" s="114" t="b">
        <v>1</v>
      </c>
      <c r="E92" s="114" t="s">
        <v>391</v>
      </c>
      <c r="F92" s="129"/>
    </row>
    <row r="93">
      <c r="A93" s="132" t="s">
        <v>392</v>
      </c>
      <c r="B93" s="127" t="s">
        <v>393</v>
      </c>
      <c r="C93" s="13" t="s">
        <v>394</v>
      </c>
      <c r="D93" s="114" t="b">
        <v>1</v>
      </c>
      <c r="E93" s="114" t="s">
        <v>395</v>
      </c>
      <c r="F93" s="129"/>
    </row>
    <row r="94">
      <c r="A94" s="132" t="s">
        <v>396</v>
      </c>
      <c r="B94" s="127" t="s">
        <v>397</v>
      </c>
      <c r="C94" s="13" t="s">
        <v>398</v>
      </c>
      <c r="D94" s="114" t="b">
        <v>1</v>
      </c>
      <c r="E94" s="114" t="s">
        <v>399</v>
      </c>
      <c r="F94" s="129"/>
    </row>
    <row r="95">
      <c r="A95" s="132" t="s">
        <v>400</v>
      </c>
      <c r="B95" s="127" t="s">
        <v>401</v>
      </c>
      <c r="C95" s="13" t="s">
        <v>402</v>
      </c>
      <c r="D95" s="114" t="b">
        <v>1</v>
      </c>
      <c r="E95" s="114" t="s">
        <v>403</v>
      </c>
      <c r="F95" s="129"/>
    </row>
    <row r="96">
      <c r="A96" s="126" t="s">
        <v>404</v>
      </c>
      <c r="B96" s="127" t="s">
        <v>405</v>
      </c>
      <c r="C96" s="13" t="s">
        <v>5</v>
      </c>
      <c r="D96" s="114" t="b">
        <v>1</v>
      </c>
      <c r="E96" s="114" t="s">
        <v>406</v>
      </c>
    </row>
    <row r="97">
      <c r="A97" s="126" t="s">
        <v>407</v>
      </c>
      <c r="B97" s="127" t="s">
        <v>408</v>
      </c>
      <c r="C97" s="13" t="s">
        <v>23</v>
      </c>
      <c r="D97" s="114" t="b">
        <v>1</v>
      </c>
      <c r="E97" s="114" t="s">
        <v>409</v>
      </c>
      <c r="F97" s="129"/>
    </row>
    <row r="98">
      <c r="A98" s="126" t="s">
        <v>410</v>
      </c>
      <c r="B98" s="127" t="s">
        <v>408</v>
      </c>
      <c r="C98" s="13" t="s">
        <v>411</v>
      </c>
      <c r="D98" s="114" t="b">
        <v>1</v>
      </c>
      <c r="E98" s="114" t="s">
        <v>412</v>
      </c>
      <c r="F98" s="129"/>
    </row>
    <row r="99">
      <c r="A99" s="126" t="s">
        <v>413</v>
      </c>
      <c r="B99" s="127" t="s">
        <v>408</v>
      </c>
      <c r="C99" s="13" t="s">
        <v>15</v>
      </c>
      <c r="D99" s="114" t="b">
        <v>1</v>
      </c>
      <c r="E99" s="114" t="s">
        <v>414</v>
      </c>
      <c r="F99" s="129"/>
    </row>
    <row r="100">
      <c r="A100" s="133" t="s">
        <v>415</v>
      </c>
      <c r="B100" s="127" t="s">
        <v>416</v>
      </c>
      <c r="C100" s="13" t="s">
        <v>417</v>
      </c>
      <c r="D100" s="114" t="b">
        <v>1</v>
      </c>
      <c r="E100" s="114" t="s">
        <v>418</v>
      </c>
      <c r="F100" s="129"/>
    </row>
    <row r="101">
      <c r="A101" s="126" t="s">
        <v>419</v>
      </c>
      <c r="B101" s="127" t="s">
        <v>420</v>
      </c>
      <c r="C101" s="13" t="s">
        <v>421</v>
      </c>
      <c r="D101" s="114" t="b">
        <v>1</v>
      </c>
      <c r="E101" s="114" t="s">
        <v>418</v>
      </c>
      <c r="F101" s="129"/>
    </row>
    <row r="102">
      <c r="A102" s="126" t="s">
        <v>422</v>
      </c>
      <c r="B102" s="127" t="s">
        <v>423</v>
      </c>
      <c r="C102" s="13" t="s">
        <v>424</v>
      </c>
      <c r="D102" s="114" t="b">
        <v>1</v>
      </c>
      <c r="E102" s="114" t="s">
        <v>425</v>
      </c>
      <c r="F102" s="129"/>
    </row>
    <row r="103">
      <c r="A103" s="126" t="s">
        <v>426</v>
      </c>
      <c r="B103" s="127" t="s">
        <v>427</v>
      </c>
      <c r="C103" s="13" t="s">
        <v>263</v>
      </c>
      <c r="D103" s="114" t="b">
        <v>1</v>
      </c>
      <c r="E103" s="114" t="s">
        <v>264</v>
      </c>
      <c r="F103" s="134"/>
    </row>
    <row r="104">
      <c r="A104" s="126" t="s">
        <v>428</v>
      </c>
      <c r="B104" s="127" t="s">
        <v>429</v>
      </c>
      <c r="C104" s="13" t="s">
        <v>34</v>
      </c>
      <c r="D104" s="114" t="b">
        <v>1</v>
      </c>
      <c r="E104" s="114" t="s">
        <v>267</v>
      </c>
      <c r="F104" s="134"/>
    </row>
    <row r="105">
      <c r="A105" s="126" t="s">
        <v>430</v>
      </c>
      <c r="B105" s="127" t="s">
        <v>431</v>
      </c>
      <c r="C105" s="13" t="s">
        <v>274</v>
      </c>
      <c r="D105" s="114" t="b">
        <v>1</v>
      </c>
      <c r="E105" s="114" t="s">
        <v>275</v>
      </c>
      <c r="F105" s="134"/>
    </row>
    <row r="106">
      <c r="A106" s="126" t="s">
        <v>432</v>
      </c>
      <c r="B106" s="127" t="s">
        <v>433</v>
      </c>
      <c r="C106" s="13" t="s">
        <v>434</v>
      </c>
      <c r="D106" s="114" t="b">
        <v>1</v>
      </c>
      <c r="E106" s="114" t="s">
        <v>435</v>
      </c>
      <c r="F106" s="134"/>
    </row>
    <row r="107">
      <c r="A107" s="126" t="s">
        <v>436</v>
      </c>
      <c r="B107" s="127" t="s">
        <v>437</v>
      </c>
      <c r="C107" s="13" t="s">
        <v>438</v>
      </c>
      <c r="D107" s="114" t="b">
        <v>1</v>
      </c>
      <c r="E107" s="114" t="s">
        <v>439</v>
      </c>
      <c r="F107" s="134"/>
    </row>
    <row r="108">
      <c r="A108" s="126" t="s">
        <v>440</v>
      </c>
      <c r="B108" s="127" t="s">
        <v>441</v>
      </c>
      <c r="C108" s="13" t="s">
        <v>442</v>
      </c>
      <c r="D108" s="114" t="b">
        <v>1</v>
      </c>
      <c r="E108" s="114" t="s">
        <v>443</v>
      </c>
      <c r="F108" s="134"/>
    </row>
    <row r="109">
      <c r="A109" s="126" t="s">
        <v>444</v>
      </c>
      <c r="B109" s="127" t="s">
        <v>445</v>
      </c>
      <c r="C109" s="13" t="s">
        <v>446</v>
      </c>
      <c r="D109" s="114" t="b">
        <v>1</v>
      </c>
      <c r="E109" s="114" t="s">
        <v>447</v>
      </c>
      <c r="F109" s="134"/>
    </row>
    <row r="110">
      <c r="A110" s="126" t="s">
        <v>448</v>
      </c>
      <c r="B110" s="127" t="s">
        <v>449</v>
      </c>
      <c r="C110" s="13" t="s">
        <v>450</v>
      </c>
      <c r="D110" s="114" t="b">
        <v>1</v>
      </c>
      <c r="E110" s="114" t="s">
        <v>451</v>
      </c>
      <c r="F110" s="134"/>
    </row>
    <row r="111">
      <c r="A111" s="126" t="s">
        <v>452</v>
      </c>
      <c r="B111" s="127" t="s">
        <v>453</v>
      </c>
      <c r="C111" s="13" t="s">
        <v>44</v>
      </c>
      <c r="D111" s="114" t="b">
        <v>1</v>
      </c>
      <c r="E111" s="114" t="s">
        <v>454</v>
      </c>
      <c r="F111" s="134"/>
    </row>
    <row r="112">
      <c r="A112" s="126" t="s">
        <v>455</v>
      </c>
      <c r="B112" s="127" t="s">
        <v>456</v>
      </c>
      <c r="C112" s="13" t="s">
        <v>457</v>
      </c>
      <c r="D112" s="114" t="b">
        <v>1</v>
      </c>
      <c r="E112" s="114" t="s">
        <v>458</v>
      </c>
      <c r="F112" s="134"/>
    </row>
    <row r="113">
      <c r="A113" s="126" t="s">
        <v>459</v>
      </c>
      <c r="B113" s="127" t="s">
        <v>460</v>
      </c>
      <c r="C113" s="13" t="s">
        <v>461</v>
      </c>
      <c r="D113" s="114" t="b">
        <v>1</v>
      </c>
      <c r="E113" s="114" t="s">
        <v>462</v>
      </c>
      <c r="F113" s="134"/>
    </row>
    <row r="114">
      <c r="A114" s="126" t="s">
        <v>463</v>
      </c>
      <c r="B114" s="127" t="s">
        <v>464</v>
      </c>
      <c r="C114" s="13" t="s">
        <v>465</v>
      </c>
      <c r="D114" s="114" t="b">
        <v>1</v>
      </c>
      <c r="E114" s="114" t="s">
        <v>466</v>
      </c>
      <c r="F114" s="134"/>
    </row>
    <row r="115">
      <c r="A115" s="126" t="s">
        <v>467</v>
      </c>
      <c r="B115" s="127" t="s">
        <v>468</v>
      </c>
      <c r="C115" s="13"/>
      <c r="D115" s="114" t="b">
        <v>1</v>
      </c>
      <c r="E115" s="135" t="s">
        <v>469</v>
      </c>
      <c r="F115" s="134"/>
    </row>
    <row r="116">
      <c r="A116" s="126" t="s">
        <v>470</v>
      </c>
      <c r="B116" s="127" t="s">
        <v>471</v>
      </c>
      <c r="C116" s="13" t="s">
        <v>472</v>
      </c>
      <c r="D116" s="114" t="b">
        <v>1</v>
      </c>
      <c r="E116" s="114" t="s">
        <v>473</v>
      </c>
      <c r="F116" s="134"/>
    </row>
    <row r="117">
      <c r="A117" s="126" t="s">
        <v>474</v>
      </c>
      <c r="B117" s="127" t="s">
        <v>475</v>
      </c>
      <c r="C117" s="13" t="s">
        <v>476</v>
      </c>
      <c r="D117" s="114" t="b">
        <v>1</v>
      </c>
      <c r="E117" s="114" t="s">
        <v>477</v>
      </c>
      <c r="F117" s="134"/>
    </row>
    <row r="118">
      <c r="A118" s="132" t="s">
        <v>478</v>
      </c>
      <c r="B118" s="127" t="s">
        <v>479</v>
      </c>
      <c r="C118" s="13" t="s">
        <v>480</v>
      </c>
      <c r="D118" s="114" t="b">
        <v>1</v>
      </c>
      <c r="E118" s="114" t="s">
        <v>481</v>
      </c>
      <c r="F118" s="134"/>
    </row>
    <row r="119">
      <c r="A119" s="132" t="s">
        <v>482</v>
      </c>
      <c r="B119" s="127" t="s">
        <v>483</v>
      </c>
      <c r="C119" s="13" t="s">
        <v>484</v>
      </c>
      <c r="D119" s="114" t="b">
        <v>1</v>
      </c>
      <c r="E119" s="114" t="s">
        <v>485</v>
      </c>
      <c r="F119" s="134"/>
    </row>
    <row r="120">
      <c r="A120" s="132" t="s">
        <v>486</v>
      </c>
      <c r="B120" s="127" t="s">
        <v>487</v>
      </c>
      <c r="C120" s="13" t="s">
        <v>488</v>
      </c>
      <c r="D120" s="114" t="b">
        <v>1</v>
      </c>
      <c r="E120" s="114" t="s">
        <v>489</v>
      </c>
      <c r="F120" s="134"/>
    </row>
    <row r="121">
      <c r="A121" s="132" t="s">
        <v>490</v>
      </c>
      <c r="B121" s="127" t="s">
        <v>491</v>
      </c>
      <c r="C121" s="13" t="s">
        <v>492</v>
      </c>
      <c r="D121" s="114" t="b">
        <v>1</v>
      </c>
      <c r="E121" s="114" t="s">
        <v>493</v>
      </c>
      <c r="F121" s="134"/>
    </row>
    <row r="122">
      <c r="A122" s="132" t="s">
        <v>494</v>
      </c>
      <c r="B122" s="127" t="s">
        <v>495</v>
      </c>
      <c r="C122" s="13" t="s">
        <v>496</v>
      </c>
      <c r="D122" s="114" t="b">
        <v>1</v>
      </c>
      <c r="E122" s="114" t="s">
        <v>497</v>
      </c>
      <c r="F122" s="134"/>
    </row>
    <row r="123">
      <c r="A123" s="126" t="s">
        <v>498</v>
      </c>
      <c r="B123" s="127" t="s">
        <v>499</v>
      </c>
      <c r="C123" s="13" t="s">
        <v>500</v>
      </c>
      <c r="D123" s="114" t="b">
        <v>1</v>
      </c>
      <c r="E123" s="114" t="s">
        <v>501</v>
      </c>
      <c r="F123" s="134"/>
    </row>
    <row r="124">
      <c r="A124" s="132" t="s">
        <v>502</v>
      </c>
      <c r="B124" s="127" t="s">
        <v>503</v>
      </c>
      <c r="C124" s="13" t="s">
        <v>504</v>
      </c>
      <c r="D124" s="114" t="b">
        <v>1</v>
      </c>
      <c r="E124" s="114" t="s">
        <v>505</v>
      </c>
      <c r="F124" s="134"/>
    </row>
    <row r="125">
      <c r="A125" s="132" t="s">
        <v>506</v>
      </c>
      <c r="B125" s="127" t="s">
        <v>507</v>
      </c>
      <c r="C125" s="13" t="s">
        <v>21</v>
      </c>
      <c r="D125" s="114" t="b">
        <v>1</v>
      </c>
      <c r="E125" s="114" t="s">
        <v>508</v>
      </c>
      <c r="F125" s="134"/>
    </row>
    <row r="126">
      <c r="A126" s="132" t="s">
        <v>509</v>
      </c>
      <c r="B126" s="127" t="s">
        <v>510</v>
      </c>
      <c r="C126" s="13" t="s">
        <v>13</v>
      </c>
      <c r="D126" s="114" t="b">
        <v>1</v>
      </c>
      <c r="E126" s="114" t="s">
        <v>511</v>
      </c>
      <c r="F126" s="134"/>
    </row>
    <row r="127">
      <c r="A127" s="132" t="s">
        <v>512</v>
      </c>
      <c r="B127" s="127" t="s">
        <v>513</v>
      </c>
      <c r="C127" s="13" t="s">
        <v>514</v>
      </c>
      <c r="D127" s="114" t="b">
        <v>1</v>
      </c>
      <c r="E127" s="114" t="s">
        <v>515</v>
      </c>
      <c r="F127" s="134"/>
    </row>
    <row r="128">
      <c r="A128" s="126" t="s">
        <v>516</v>
      </c>
      <c r="B128" s="127" t="s">
        <v>517</v>
      </c>
      <c r="C128" s="13" t="s">
        <v>518</v>
      </c>
      <c r="D128" s="114" t="b">
        <v>1</v>
      </c>
      <c r="E128" s="114" t="s">
        <v>519</v>
      </c>
      <c r="F128" s="134"/>
    </row>
    <row r="129">
      <c r="A129" s="132" t="s">
        <v>520</v>
      </c>
      <c r="B129" s="127" t="s">
        <v>521</v>
      </c>
      <c r="C129" s="136" t="s">
        <v>507</v>
      </c>
      <c r="D129" s="114" t="b">
        <v>1</v>
      </c>
      <c r="E129" s="114" t="s">
        <v>522</v>
      </c>
      <c r="F129" s="134"/>
    </row>
    <row r="130">
      <c r="A130" s="132" t="s">
        <v>523</v>
      </c>
      <c r="B130" s="127" t="s">
        <v>524</v>
      </c>
      <c r="C130" s="13" t="s">
        <v>525</v>
      </c>
      <c r="D130" s="114" t="b">
        <v>1</v>
      </c>
      <c r="E130" s="114" t="s">
        <v>526</v>
      </c>
      <c r="F130" s="134"/>
    </row>
    <row r="131">
      <c r="A131" s="132" t="s">
        <v>527</v>
      </c>
      <c r="B131" s="127" t="s">
        <v>528</v>
      </c>
      <c r="C131" s="13" t="s">
        <v>529</v>
      </c>
      <c r="D131" s="114" t="b">
        <v>1</v>
      </c>
      <c r="E131" s="114" t="s">
        <v>530</v>
      </c>
      <c r="F131" s="134"/>
    </row>
    <row r="132">
      <c r="A132" s="132" t="s">
        <v>531</v>
      </c>
      <c r="B132" s="127" t="s">
        <v>532</v>
      </c>
      <c r="C132" s="12" t="s">
        <v>22</v>
      </c>
      <c r="D132" s="114" t="b">
        <v>1</v>
      </c>
      <c r="E132" s="114" t="s">
        <v>533</v>
      </c>
      <c r="F132" s="134"/>
    </row>
    <row r="133">
      <c r="A133" s="132" t="s">
        <v>534</v>
      </c>
      <c r="B133" s="127" t="s">
        <v>535</v>
      </c>
      <c r="C133" s="12" t="s">
        <v>29</v>
      </c>
      <c r="D133" s="114" t="b">
        <v>1</v>
      </c>
      <c r="E133" s="114" t="s">
        <v>536</v>
      </c>
      <c r="F133" s="134"/>
    </row>
    <row r="134">
      <c r="A134" s="132" t="s">
        <v>537</v>
      </c>
      <c r="B134" s="127" t="s">
        <v>538</v>
      </c>
      <c r="C134" s="12" t="s">
        <v>14</v>
      </c>
      <c r="D134" s="114" t="b">
        <v>1</v>
      </c>
      <c r="E134" s="114" t="s">
        <v>539</v>
      </c>
      <c r="F134" s="134"/>
    </row>
    <row r="135">
      <c r="A135" s="132" t="s">
        <v>540</v>
      </c>
      <c r="B135" s="127" t="s">
        <v>541</v>
      </c>
      <c r="C135" s="13" t="s">
        <v>542</v>
      </c>
      <c r="D135" s="114" t="b">
        <v>1</v>
      </c>
      <c r="E135" s="114" t="s">
        <v>543</v>
      </c>
      <c r="F135" s="134"/>
    </row>
    <row r="136">
      <c r="A136" s="132" t="s">
        <v>544</v>
      </c>
      <c r="B136" s="127" t="s">
        <v>545</v>
      </c>
      <c r="C136" s="137" t="s">
        <v>546</v>
      </c>
      <c r="D136" s="114" t="b">
        <v>1</v>
      </c>
      <c r="E136" s="114" t="s">
        <v>547</v>
      </c>
      <c r="F136" s="134"/>
    </row>
    <row r="137">
      <c r="A137" s="132" t="s">
        <v>548</v>
      </c>
      <c r="B137" s="127" t="s">
        <v>549</v>
      </c>
      <c r="C137" s="13" t="s">
        <v>550</v>
      </c>
      <c r="D137" s="114" t="b">
        <v>1</v>
      </c>
      <c r="E137" s="114" t="s">
        <v>551</v>
      </c>
      <c r="F137" s="134"/>
    </row>
    <row r="138">
      <c r="A138" s="126" t="s">
        <v>552</v>
      </c>
      <c r="B138" s="127" t="s">
        <v>553</v>
      </c>
      <c r="C138" s="13" t="s">
        <v>554</v>
      </c>
      <c r="D138" s="114" t="b">
        <v>1</v>
      </c>
      <c r="E138" s="114" t="s">
        <v>555</v>
      </c>
      <c r="F138" s="134"/>
    </row>
    <row r="139">
      <c r="A139" s="126" t="s">
        <v>556</v>
      </c>
      <c r="B139" s="127" t="s">
        <v>557</v>
      </c>
      <c r="C139" s="13" t="s">
        <v>558</v>
      </c>
      <c r="D139" s="114" t="b">
        <v>1</v>
      </c>
      <c r="E139" s="114" t="s">
        <v>559</v>
      </c>
      <c r="F139" s="134"/>
    </row>
    <row r="140">
      <c r="A140" s="126" t="s">
        <v>560</v>
      </c>
      <c r="B140" s="127" t="s">
        <v>561</v>
      </c>
      <c r="C140" s="13" t="s">
        <v>562</v>
      </c>
      <c r="D140" s="114" t="b">
        <v>1</v>
      </c>
      <c r="E140" s="114" t="s">
        <v>563</v>
      </c>
      <c r="F140" s="134"/>
    </row>
    <row r="141">
      <c r="A141" s="126" t="s">
        <v>564</v>
      </c>
      <c r="B141" s="127" t="s">
        <v>565</v>
      </c>
      <c r="C141" s="13" t="s">
        <v>566</v>
      </c>
      <c r="D141" s="114" t="b">
        <v>1</v>
      </c>
      <c r="E141" s="114" t="s">
        <v>567</v>
      </c>
      <c r="F141" s="134"/>
    </row>
    <row r="142">
      <c r="A142" s="126" t="s">
        <v>568</v>
      </c>
      <c r="B142" s="127" t="s">
        <v>569</v>
      </c>
      <c r="C142" s="13" t="s">
        <v>570</v>
      </c>
      <c r="D142" s="114" t="b">
        <v>1</v>
      </c>
      <c r="E142" s="114" t="s">
        <v>571</v>
      </c>
      <c r="F142" s="134"/>
    </row>
    <row r="143">
      <c r="A143" s="126" t="s">
        <v>572</v>
      </c>
      <c r="B143" s="127" t="s">
        <v>573</v>
      </c>
      <c r="C143" s="13" t="s">
        <v>574</v>
      </c>
      <c r="D143" s="114" t="b">
        <v>1</v>
      </c>
      <c r="E143" s="114" t="s">
        <v>575</v>
      </c>
      <c r="F143" s="129"/>
    </row>
    <row r="144">
      <c r="A144" s="126" t="s">
        <v>576</v>
      </c>
      <c r="B144" s="127" t="s">
        <v>577</v>
      </c>
      <c r="C144" s="13" t="s">
        <v>578</v>
      </c>
      <c r="D144" s="114" t="b">
        <v>1</v>
      </c>
      <c r="E144" s="114" t="s">
        <v>579</v>
      </c>
      <c r="F144" s="129"/>
    </row>
    <row r="145">
      <c r="A145" s="126" t="s">
        <v>580</v>
      </c>
      <c r="B145" s="127" t="s">
        <v>581</v>
      </c>
      <c r="C145" s="13" t="s">
        <v>582</v>
      </c>
      <c r="D145" s="114" t="b">
        <v>1</v>
      </c>
      <c r="E145" s="114" t="s">
        <v>583</v>
      </c>
      <c r="F145" s="129"/>
    </row>
    <row r="146">
      <c r="A146" s="126" t="s">
        <v>584</v>
      </c>
      <c r="B146" s="127" t="s">
        <v>585</v>
      </c>
      <c r="C146" s="13" t="s">
        <v>586</v>
      </c>
      <c r="D146" s="114" t="b">
        <v>1</v>
      </c>
      <c r="E146" s="114" t="s">
        <v>587</v>
      </c>
      <c r="F146" s="129"/>
    </row>
    <row r="147">
      <c r="A147" s="126" t="s">
        <v>588</v>
      </c>
      <c r="B147" s="127" t="s">
        <v>589</v>
      </c>
      <c r="C147" s="13" t="s">
        <v>590</v>
      </c>
      <c r="D147" s="114" t="b">
        <v>1</v>
      </c>
      <c r="E147" s="114" t="s">
        <v>591</v>
      </c>
      <c r="F147" s="129"/>
    </row>
    <row r="148">
      <c r="A148" s="126" t="s">
        <v>592</v>
      </c>
      <c r="B148" s="127" t="s">
        <v>593</v>
      </c>
      <c r="C148" s="13" t="s">
        <v>594</v>
      </c>
      <c r="D148" s="114" t="b">
        <v>1</v>
      </c>
      <c r="E148" s="114" t="s">
        <v>595</v>
      </c>
      <c r="F148" s="129"/>
    </row>
    <row r="149">
      <c r="A149" s="126" t="s">
        <v>596</v>
      </c>
      <c r="B149" s="127" t="s">
        <v>597</v>
      </c>
      <c r="C149" s="13" t="s">
        <v>598</v>
      </c>
      <c r="D149" s="114" t="b">
        <v>1</v>
      </c>
      <c r="E149" s="114" t="s">
        <v>599</v>
      </c>
      <c r="F149" s="129"/>
    </row>
    <row r="150">
      <c r="A150" s="126" t="s">
        <v>600</v>
      </c>
      <c r="B150" s="127" t="s">
        <v>601</v>
      </c>
      <c r="C150" s="13" t="s">
        <v>602</v>
      </c>
      <c r="D150" s="114" t="b">
        <v>1</v>
      </c>
      <c r="E150" s="114" t="s">
        <v>603</v>
      </c>
      <c r="F150" s="129"/>
    </row>
    <row r="151">
      <c r="A151" s="126" t="s">
        <v>604</v>
      </c>
      <c r="B151" s="127" t="s">
        <v>605</v>
      </c>
      <c r="C151" s="13" t="s">
        <v>606</v>
      </c>
      <c r="D151" s="114" t="b">
        <v>1</v>
      </c>
      <c r="E151" s="114" t="s">
        <v>607</v>
      </c>
      <c r="F151" s="129"/>
    </row>
    <row r="152">
      <c r="A152" s="126" t="s">
        <v>608</v>
      </c>
      <c r="B152" s="127" t="s">
        <v>609</v>
      </c>
      <c r="C152" s="13" t="s">
        <v>610</v>
      </c>
      <c r="D152" s="114" t="b">
        <v>1</v>
      </c>
      <c r="E152" s="114" t="s">
        <v>611</v>
      </c>
    </row>
    <row r="153">
      <c r="A153" s="126" t="s">
        <v>612</v>
      </c>
      <c r="B153" s="127" t="s">
        <v>609</v>
      </c>
      <c r="C153" s="13" t="s">
        <v>613</v>
      </c>
      <c r="D153" s="114" t="b">
        <v>1</v>
      </c>
      <c r="E153" s="114" t="s">
        <v>614</v>
      </c>
    </row>
    <row r="154">
      <c r="A154" s="126" t="s">
        <v>615</v>
      </c>
      <c r="B154" s="127" t="s">
        <v>609</v>
      </c>
      <c r="C154" s="13" t="s">
        <v>616</v>
      </c>
      <c r="D154" s="114" t="b">
        <v>1</v>
      </c>
      <c r="E154" s="114" t="s">
        <v>617</v>
      </c>
    </row>
    <row r="155">
      <c r="A155" s="126" t="s">
        <v>618</v>
      </c>
      <c r="B155" s="127" t="s">
        <v>609</v>
      </c>
      <c r="C155" s="13" t="s">
        <v>619</v>
      </c>
      <c r="D155" s="114" t="b">
        <v>1</v>
      </c>
      <c r="E155" s="114" t="s">
        <v>620</v>
      </c>
    </row>
    <row r="156">
      <c r="A156" s="126" t="s">
        <v>621</v>
      </c>
      <c r="B156" s="127" t="s">
        <v>609</v>
      </c>
      <c r="C156" s="13" t="s">
        <v>622</v>
      </c>
      <c r="D156" s="114" t="b">
        <v>1</v>
      </c>
      <c r="E156" s="114" t="s">
        <v>623</v>
      </c>
    </row>
    <row r="157">
      <c r="A157" s="126" t="s">
        <v>624</v>
      </c>
      <c r="B157" s="127" t="s">
        <v>609</v>
      </c>
      <c r="C157" s="13" t="s">
        <v>625</v>
      </c>
      <c r="D157" s="114" t="b">
        <v>1</v>
      </c>
      <c r="E157" s="114" t="s">
        <v>626</v>
      </c>
    </row>
    <row r="158">
      <c r="A158" s="126" t="s">
        <v>627</v>
      </c>
      <c r="B158" s="127" t="s">
        <v>609</v>
      </c>
      <c r="C158" s="13" t="s">
        <v>628</v>
      </c>
      <c r="D158" s="114" t="b">
        <v>1</v>
      </c>
      <c r="E158" s="114" t="s">
        <v>629</v>
      </c>
    </row>
    <row r="159">
      <c r="A159" s="126" t="s">
        <v>630</v>
      </c>
      <c r="B159" s="127" t="s">
        <v>609</v>
      </c>
      <c r="C159" s="13" t="s">
        <v>631</v>
      </c>
      <c r="D159" s="114" t="b">
        <v>1</v>
      </c>
      <c r="E159" s="114" t="s">
        <v>632</v>
      </c>
    </row>
    <row r="160">
      <c r="A160" s="126" t="s">
        <v>633</v>
      </c>
      <c r="B160" s="127" t="s">
        <v>609</v>
      </c>
      <c r="C160" s="13" t="s">
        <v>634</v>
      </c>
      <c r="D160" s="114" t="b">
        <v>1</v>
      </c>
      <c r="E160" s="114" t="s">
        <v>635</v>
      </c>
    </row>
    <row r="161">
      <c r="A161" s="126" t="s">
        <v>636</v>
      </c>
      <c r="B161" s="127" t="s">
        <v>609</v>
      </c>
      <c r="C161" s="13" t="s">
        <v>637</v>
      </c>
      <c r="D161" s="114" t="b">
        <v>1</v>
      </c>
      <c r="E161" s="114" t="s">
        <v>638</v>
      </c>
    </row>
    <row r="162">
      <c r="A162" s="126" t="s">
        <v>639</v>
      </c>
      <c r="B162" s="127" t="s">
        <v>609</v>
      </c>
      <c r="C162" s="13" t="s">
        <v>640</v>
      </c>
      <c r="D162" s="114" t="b">
        <v>1</v>
      </c>
      <c r="E162" s="114" t="s">
        <v>641</v>
      </c>
    </row>
    <row r="163">
      <c r="A163" s="126" t="s">
        <v>642</v>
      </c>
      <c r="B163" s="127" t="s">
        <v>609</v>
      </c>
      <c r="C163" s="13" t="s">
        <v>643</v>
      </c>
      <c r="D163" s="114" t="b">
        <v>1</v>
      </c>
      <c r="E163" s="114" t="s">
        <v>644</v>
      </c>
    </row>
    <row r="164">
      <c r="A164" s="126" t="s">
        <v>645</v>
      </c>
      <c r="B164" s="127" t="s">
        <v>646</v>
      </c>
      <c r="C164" s="13" t="s">
        <v>647</v>
      </c>
      <c r="D164" s="114" t="b">
        <v>1</v>
      </c>
      <c r="E164" s="114" t="s">
        <v>648</v>
      </c>
    </row>
    <row r="165">
      <c r="A165" s="126" t="s">
        <v>649</v>
      </c>
      <c r="B165" s="127" t="s">
        <v>646</v>
      </c>
      <c r="C165" s="13" t="s">
        <v>650</v>
      </c>
      <c r="D165" s="114" t="b">
        <v>1</v>
      </c>
      <c r="E165" s="114" t="s">
        <v>651</v>
      </c>
    </row>
    <row r="166">
      <c r="A166" s="126" t="s">
        <v>652</v>
      </c>
      <c r="B166" s="127" t="s">
        <v>646</v>
      </c>
      <c r="C166" s="13" t="s">
        <v>653</v>
      </c>
      <c r="D166" s="114" t="b">
        <v>1</v>
      </c>
      <c r="E166" s="114" t="s">
        <v>654</v>
      </c>
    </row>
    <row r="167">
      <c r="A167" s="126" t="s">
        <v>655</v>
      </c>
      <c r="B167" s="127" t="s">
        <v>646</v>
      </c>
      <c r="C167" s="13" t="s">
        <v>656</v>
      </c>
      <c r="D167" s="114" t="b">
        <v>1</v>
      </c>
      <c r="E167" s="114" t="s">
        <v>657</v>
      </c>
    </row>
    <row r="168">
      <c r="A168" s="126" t="s">
        <v>658</v>
      </c>
      <c r="B168" s="127" t="s">
        <v>646</v>
      </c>
      <c r="C168" s="13" t="s">
        <v>622</v>
      </c>
      <c r="D168" s="114" t="b">
        <v>1</v>
      </c>
      <c r="E168" s="114" t="s">
        <v>659</v>
      </c>
    </row>
    <row r="169">
      <c r="A169" s="126" t="s">
        <v>660</v>
      </c>
      <c r="B169" s="127" t="s">
        <v>646</v>
      </c>
      <c r="C169" s="13" t="s">
        <v>661</v>
      </c>
      <c r="D169" s="114" t="b">
        <v>1</v>
      </c>
      <c r="E169" s="114" t="s">
        <v>662</v>
      </c>
    </row>
    <row r="170">
      <c r="A170" s="126" t="s">
        <v>663</v>
      </c>
      <c r="B170" s="127" t="s">
        <v>646</v>
      </c>
      <c r="C170" s="13" t="s">
        <v>664</v>
      </c>
      <c r="D170" s="114" t="b">
        <v>1</v>
      </c>
      <c r="E170" s="114" t="s">
        <v>665</v>
      </c>
    </row>
    <row r="171">
      <c r="A171" s="126" t="s">
        <v>666</v>
      </c>
      <c r="B171" s="127" t="s">
        <v>646</v>
      </c>
      <c r="C171" s="13" t="s">
        <v>667</v>
      </c>
      <c r="D171" s="114" t="b">
        <v>1</v>
      </c>
      <c r="E171" s="114" t="s">
        <v>668</v>
      </c>
    </row>
    <row r="172">
      <c r="A172" s="126" t="s">
        <v>669</v>
      </c>
      <c r="B172" s="127" t="s">
        <v>646</v>
      </c>
      <c r="C172" s="13" t="s">
        <v>670</v>
      </c>
      <c r="D172" s="114" t="b">
        <v>1</v>
      </c>
      <c r="E172" s="114" t="s">
        <v>671</v>
      </c>
    </row>
    <row r="173">
      <c r="A173" s="126" t="s">
        <v>672</v>
      </c>
      <c r="B173" s="127" t="s">
        <v>646</v>
      </c>
      <c r="C173" s="13" t="s">
        <v>673</v>
      </c>
      <c r="D173" s="114" t="b">
        <v>1</v>
      </c>
      <c r="E173" s="114" t="s">
        <v>674</v>
      </c>
    </row>
    <row r="174">
      <c r="A174" s="126" t="s">
        <v>675</v>
      </c>
      <c r="B174" s="127" t="s">
        <v>646</v>
      </c>
      <c r="C174" s="13" t="s">
        <v>676</v>
      </c>
      <c r="D174" s="114" t="b">
        <v>1</v>
      </c>
      <c r="E174" s="114" t="s">
        <v>677</v>
      </c>
    </row>
    <row r="175">
      <c r="A175" s="126" t="s">
        <v>678</v>
      </c>
      <c r="B175" s="127" t="s">
        <v>646</v>
      </c>
      <c r="C175" s="13" t="s">
        <v>679</v>
      </c>
      <c r="D175" s="114" t="b">
        <v>1</v>
      </c>
      <c r="E175" s="114" t="s">
        <v>680</v>
      </c>
    </row>
    <row r="176">
      <c r="A176" s="126" t="s">
        <v>681</v>
      </c>
      <c r="B176" s="127" t="s">
        <v>646</v>
      </c>
      <c r="C176" s="13" t="s">
        <v>682</v>
      </c>
      <c r="D176" s="114" t="b">
        <v>1</v>
      </c>
      <c r="E176" s="114" t="s">
        <v>683</v>
      </c>
    </row>
    <row r="177">
      <c r="A177" s="126" t="s">
        <v>684</v>
      </c>
      <c r="B177" s="127" t="s">
        <v>685</v>
      </c>
      <c r="C177" s="13" t="s">
        <v>686</v>
      </c>
      <c r="D177" s="114" t="b">
        <v>1</v>
      </c>
      <c r="E177" s="114" t="s">
        <v>687</v>
      </c>
    </row>
    <row r="178">
      <c r="A178" s="126" t="s">
        <v>688</v>
      </c>
      <c r="B178" s="127" t="s">
        <v>689</v>
      </c>
      <c r="C178" s="13" t="s">
        <v>690</v>
      </c>
      <c r="D178" s="114" t="b">
        <v>1</v>
      </c>
      <c r="E178" s="114" t="s">
        <v>691</v>
      </c>
    </row>
    <row r="179">
      <c r="A179" s="126" t="s">
        <v>692</v>
      </c>
      <c r="B179" s="127" t="s">
        <v>693</v>
      </c>
      <c r="C179" s="13" t="s">
        <v>694</v>
      </c>
      <c r="D179" s="114" t="b">
        <v>1</v>
      </c>
      <c r="E179" s="114" t="s">
        <v>695</v>
      </c>
    </row>
    <row r="180">
      <c r="A180" s="132" t="s">
        <v>696</v>
      </c>
      <c r="B180" s="127" t="s">
        <v>697</v>
      </c>
      <c r="C180" s="13" t="s">
        <v>8</v>
      </c>
      <c r="D180" s="114" t="b">
        <v>1</v>
      </c>
      <c r="E180" s="114" t="s">
        <v>698</v>
      </c>
    </row>
    <row r="181">
      <c r="A181" s="132" t="s">
        <v>699</v>
      </c>
      <c r="B181" s="127" t="s">
        <v>700</v>
      </c>
      <c r="C181" s="13" t="s">
        <v>701</v>
      </c>
      <c r="D181" s="114" t="b">
        <v>1</v>
      </c>
      <c r="E181" s="114" t="s">
        <v>702</v>
      </c>
    </row>
    <row r="182">
      <c r="A182" s="132" t="s">
        <v>703</v>
      </c>
      <c r="B182" s="127" t="s">
        <v>704</v>
      </c>
      <c r="C182" s="13" t="s">
        <v>7</v>
      </c>
      <c r="D182" s="114" t="b">
        <v>1</v>
      </c>
      <c r="E182" s="114" t="s">
        <v>705</v>
      </c>
    </row>
    <row r="183">
      <c r="A183" s="132" t="s">
        <v>706</v>
      </c>
      <c r="B183" s="127" t="s">
        <v>707</v>
      </c>
      <c r="C183" s="13" t="s">
        <v>708</v>
      </c>
      <c r="D183" s="114" t="b">
        <v>1</v>
      </c>
      <c r="E183" s="114" t="s">
        <v>709</v>
      </c>
    </row>
    <row r="184">
      <c r="A184" s="126" t="s">
        <v>710</v>
      </c>
      <c r="B184" s="127" t="s">
        <v>711</v>
      </c>
      <c r="C184" s="13" t="s">
        <v>712</v>
      </c>
      <c r="D184" s="114" t="b">
        <v>0</v>
      </c>
      <c r="E184" s="114" t="s">
        <v>713</v>
      </c>
      <c r="F184" s="134"/>
    </row>
    <row r="185">
      <c r="A185" s="126" t="s">
        <v>714</v>
      </c>
      <c r="B185" s="127" t="s">
        <v>715</v>
      </c>
      <c r="C185" s="13" t="s">
        <v>716</v>
      </c>
      <c r="D185" s="114" t="b">
        <v>0</v>
      </c>
      <c r="E185" s="114" t="s">
        <v>713</v>
      </c>
      <c r="F185" s="134"/>
    </row>
    <row r="186">
      <c r="A186" s="126" t="s">
        <v>717</v>
      </c>
      <c r="B186" s="127" t="s">
        <v>718</v>
      </c>
      <c r="C186" s="13" t="s">
        <v>719</v>
      </c>
      <c r="D186" s="114" t="b">
        <v>1</v>
      </c>
      <c r="E186" s="114" t="s">
        <v>720</v>
      </c>
      <c r="F186" s="134"/>
    </row>
    <row r="187">
      <c r="A187" s="126" t="s">
        <v>721</v>
      </c>
      <c r="B187" s="127" t="s">
        <v>722</v>
      </c>
      <c r="C187" s="13" t="s">
        <v>723</v>
      </c>
      <c r="D187" s="104" t="b">
        <v>0</v>
      </c>
      <c r="E187" s="104"/>
      <c r="F187" s="134"/>
    </row>
    <row r="188">
      <c r="A188" s="138"/>
      <c r="B188" s="103"/>
      <c r="C188" s="74"/>
      <c r="D188" s="104" t="b">
        <v>0</v>
      </c>
      <c r="E188" s="104"/>
      <c r="F188" s="134"/>
    </row>
    <row r="189">
      <c r="A189" s="138"/>
      <c r="B189" s="103"/>
      <c r="C189" s="74"/>
      <c r="D189" s="104" t="b">
        <v>0</v>
      </c>
      <c r="E189" s="104"/>
      <c r="F189" s="134"/>
    </row>
    <row r="190">
      <c r="A190" s="138"/>
      <c r="B190" s="103"/>
      <c r="C190" s="74"/>
      <c r="D190" s="104" t="b">
        <v>0</v>
      </c>
      <c r="E190" s="104"/>
      <c r="F190" s="134"/>
    </row>
    <row r="191">
      <c r="A191" s="138"/>
      <c r="B191" s="103"/>
      <c r="C191" s="74"/>
      <c r="D191" s="104" t="b">
        <v>0</v>
      </c>
      <c r="E191" s="104"/>
      <c r="F191" s="134"/>
    </row>
    <row r="192">
      <c r="A192" s="138"/>
      <c r="B192" s="103"/>
      <c r="C192" s="74"/>
      <c r="D192" s="104" t="b">
        <v>0</v>
      </c>
      <c r="E192" s="104"/>
      <c r="F192" s="134"/>
    </row>
    <row r="193">
      <c r="A193" s="138"/>
      <c r="B193" s="103"/>
      <c r="C193" s="74"/>
      <c r="D193" s="104" t="b">
        <v>0</v>
      </c>
      <c r="E193" s="104"/>
      <c r="F193" s="134"/>
    </row>
    <row r="194">
      <c r="A194" s="138"/>
      <c r="B194" s="103"/>
      <c r="C194" s="74"/>
      <c r="D194" s="104" t="b">
        <v>0</v>
      </c>
      <c r="E194" s="104"/>
      <c r="F194" s="134"/>
    </row>
    <row r="195">
      <c r="A195" s="138"/>
      <c r="B195" s="103"/>
      <c r="C195" s="74"/>
      <c r="D195" s="104" t="b">
        <v>0</v>
      </c>
      <c r="E195" s="104"/>
      <c r="F195" s="134"/>
    </row>
    <row r="196">
      <c r="A196" s="138"/>
      <c r="B196" s="103"/>
      <c r="C196" s="74"/>
      <c r="D196" s="104" t="b">
        <v>0</v>
      </c>
      <c r="E196" s="104"/>
      <c r="F196" s="134"/>
    </row>
    <row r="197">
      <c r="A197" s="138"/>
      <c r="B197" s="103"/>
      <c r="C197" s="74"/>
      <c r="D197" s="104" t="b">
        <v>0</v>
      </c>
      <c r="E197" s="104"/>
      <c r="F197" s="134"/>
    </row>
    <row r="198">
      <c r="A198" s="138"/>
      <c r="B198" s="103"/>
      <c r="C198" s="74"/>
      <c r="D198" s="104" t="b">
        <v>0</v>
      </c>
      <c r="E198" s="104"/>
      <c r="F198" s="134"/>
    </row>
    <row r="199">
      <c r="A199" s="138"/>
      <c r="B199" s="103"/>
      <c r="C199" s="74"/>
      <c r="D199" s="104" t="b">
        <v>0</v>
      </c>
      <c r="E199" s="104"/>
      <c r="F199" s="134"/>
    </row>
    <row r="200">
      <c r="A200" s="138"/>
      <c r="B200" s="103"/>
      <c r="C200" s="74"/>
      <c r="D200" s="104" t="b">
        <v>0</v>
      </c>
      <c r="E200" s="104"/>
      <c r="F200" s="134"/>
    </row>
    <row r="201">
      <c r="A201" s="138"/>
      <c r="B201" s="103"/>
      <c r="C201" s="74"/>
      <c r="D201" s="104" t="b">
        <v>0</v>
      </c>
      <c r="E201" s="104"/>
      <c r="F201" s="134"/>
    </row>
    <row r="202">
      <c r="A202" s="138"/>
      <c r="B202" s="103"/>
      <c r="C202" s="74"/>
      <c r="D202" s="104" t="b">
        <v>0</v>
      </c>
      <c r="E202" s="104"/>
      <c r="F202" s="134"/>
    </row>
    <row r="203">
      <c r="A203" s="138"/>
      <c r="B203" s="103"/>
      <c r="C203" s="74"/>
      <c r="D203" s="104" t="b">
        <v>0</v>
      </c>
      <c r="E203" s="104"/>
      <c r="F203" s="134"/>
    </row>
    <row r="204">
      <c r="A204" s="138"/>
      <c r="B204" s="103"/>
      <c r="C204" s="74"/>
      <c r="D204" s="104" t="b">
        <v>0</v>
      </c>
      <c r="E204" s="104"/>
      <c r="F204" s="134"/>
    </row>
    <row r="205">
      <c r="A205" s="138"/>
      <c r="B205" s="103"/>
      <c r="C205" s="74"/>
      <c r="D205" s="104" t="b">
        <v>0</v>
      </c>
      <c r="E205" s="104"/>
      <c r="F205" s="134"/>
    </row>
    <row r="206">
      <c r="A206" s="138"/>
      <c r="B206" s="103"/>
      <c r="C206" s="74"/>
      <c r="D206" s="104" t="b">
        <v>0</v>
      </c>
      <c r="E206" s="104"/>
      <c r="F206" s="134"/>
    </row>
    <row r="207">
      <c r="A207" s="138"/>
      <c r="B207" s="103"/>
      <c r="C207" s="74"/>
      <c r="D207" s="104" t="b">
        <v>0</v>
      </c>
      <c r="E207" s="104"/>
      <c r="F207" s="134"/>
    </row>
    <row r="208">
      <c r="A208" s="138"/>
      <c r="B208" s="103"/>
      <c r="C208" s="74"/>
      <c r="D208" s="104" t="b">
        <v>0</v>
      </c>
      <c r="E208" s="104"/>
      <c r="F208" s="134"/>
    </row>
    <row r="209">
      <c r="A209" s="138"/>
      <c r="B209" s="103"/>
      <c r="C209" s="74"/>
      <c r="D209" s="104" t="b">
        <v>0</v>
      </c>
      <c r="E209" s="104"/>
      <c r="F209" s="134"/>
    </row>
    <row r="210">
      <c r="A210" s="138"/>
      <c r="B210" s="103"/>
      <c r="C210" s="74"/>
      <c r="D210" s="104" t="b">
        <v>0</v>
      </c>
      <c r="E210" s="104"/>
      <c r="F210" s="134"/>
    </row>
    <row r="211">
      <c r="A211" s="138"/>
      <c r="B211" s="103"/>
      <c r="C211" s="74"/>
      <c r="D211" s="104" t="b">
        <v>0</v>
      </c>
      <c r="E211" s="104"/>
      <c r="F211" s="134"/>
    </row>
    <row r="212">
      <c r="A212" s="138"/>
      <c r="B212" s="103"/>
      <c r="C212" s="74"/>
      <c r="D212" s="104" t="b">
        <v>0</v>
      </c>
      <c r="E212" s="104"/>
      <c r="F212" s="134"/>
    </row>
    <row r="213">
      <c r="A213" s="138"/>
      <c r="B213" s="103"/>
      <c r="C213" s="74"/>
      <c r="D213" s="104" t="b">
        <v>0</v>
      </c>
      <c r="E213" s="104"/>
      <c r="F213" s="134"/>
    </row>
    <row r="214">
      <c r="A214" s="138"/>
      <c r="B214" s="103"/>
      <c r="C214" s="74"/>
      <c r="D214" s="104" t="b">
        <v>0</v>
      </c>
      <c r="E214" s="104"/>
      <c r="F214" s="134"/>
    </row>
    <row r="215">
      <c r="A215" s="138"/>
      <c r="B215" s="103"/>
      <c r="C215" s="74"/>
      <c r="D215" s="104" t="b">
        <v>0</v>
      </c>
      <c r="E215" s="104"/>
      <c r="F215" s="134"/>
    </row>
    <row r="216">
      <c r="A216" s="138"/>
      <c r="B216" s="103"/>
      <c r="C216" s="74"/>
      <c r="D216" s="104" t="b">
        <v>0</v>
      </c>
      <c r="E216" s="104"/>
      <c r="F216" s="134"/>
    </row>
    <row r="217">
      <c r="A217" s="138"/>
      <c r="B217" s="103"/>
      <c r="C217" s="74"/>
      <c r="D217" s="104" t="b">
        <v>0</v>
      </c>
      <c r="E217" s="104"/>
      <c r="F217" s="134"/>
    </row>
    <row r="218">
      <c r="A218" s="138"/>
      <c r="B218" s="103"/>
      <c r="C218" s="74"/>
      <c r="D218" s="104" t="b">
        <v>0</v>
      </c>
      <c r="E218" s="104"/>
      <c r="F218" s="134"/>
    </row>
    <row r="219">
      <c r="A219" s="138"/>
      <c r="B219" s="103"/>
      <c r="C219" s="74"/>
      <c r="D219" s="104" t="b">
        <v>0</v>
      </c>
      <c r="E219" s="104"/>
      <c r="F219" s="134"/>
    </row>
    <row r="220">
      <c r="A220" s="138"/>
      <c r="B220" s="103"/>
      <c r="C220" s="74"/>
      <c r="D220" s="104" t="b">
        <v>0</v>
      </c>
      <c r="E220" s="104"/>
      <c r="F220" s="134"/>
    </row>
    <row r="221">
      <c r="A221" s="138"/>
      <c r="B221" s="103"/>
      <c r="C221" s="74"/>
      <c r="D221" s="104" t="b">
        <v>0</v>
      </c>
      <c r="E221" s="104"/>
      <c r="F221" s="134"/>
    </row>
    <row r="222">
      <c r="A222" s="138"/>
      <c r="B222" s="103"/>
      <c r="C222" s="74"/>
      <c r="D222" s="104" t="b">
        <v>0</v>
      </c>
      <c r="E222" s="104"/>
      <c r="F222" s="134"/>
    </row>
    <row r="223">
      <c r="A223" s="138"/>
      <c r="B223" s="103"/>
      <c r="C223" s="74"/>
      <c r="D223" s="104" t="b">
        <v>0</v>
      </c>
      <c r="E223" s="104"/>
      <c r="F223" s="134"/>
    </row>
    <row r="224">
      <c r="A224" s="138"/>
      <c r="B224" s="103"/>
      <c r="C224" s="74"/>
      <c r="D224" s="104" t="b">
        <v>0</v>
      </c>
      <c r="E224" s="104"/>
      <c r="F224" s="134"/>
    </row>
    <row r="225">
      <c r="A225" s="138"/>
      <c r="B225" s="103"/>
      <c r="C225" s="74"/>
      <c r="D225" s="104" t="b">
        <v>0</v>
      </c>
      <c r="E225" s="104"/>
      <c r="F225" s="134"/>
    </row>
    <row r="226">
      <c r="A226" s="138"/>
      <c r="B226" s="103"/>
      <c r="C226" s="74"/>
      <c r="D226" s="104" t="b">
        <v>0</v>
      </c>
      <c r="E226" s="104"/>
      <c r="F226" s="134"/>
    </row>
    <row r="227">
      <c r="A227" s="138"/>
      <c r="B227" s="103"/>
      <c r="C227" s="74"/>
      <c r="D227" s="104" t="b">
        <v>0</v>
      </c>
      <c r="E227" s="104"/>
      <c r="F227" s="134"/>
    </row>
    <row r="228">
      <c r="A228" s="138"/>
      <c r="B228" s="103"/>
      <c r="C228" s="74"/>
      <c r="D228" s="104" t="b">
        <v>0</v>
      </c>
      <c r="E228" s="104"/>
      <c r="F228" s="134"/>
    </row>
    <row r="229">
      <c r="A229" s="138"/>
      <c r="B229" s="103"/>
      <c r="C229" s="74"/>
      <c r="D229" s="104" t="b">
        <v>0</v>
      </c>
      <c r="E229" s="104"/>
      <c r="F229" s="134"/>
    </row>
    <row r="230">
      <c r="A230" s="138"/>
      <c r="B230" s="103"/>
      <c r="C230" s="74"/>
      <c r="D230" s="104" t="b">
        <v>0</v>
      </c>
      <c r="E230" s="104"/>
      <c r="F230" s="134"/>
    </row>
    <row r="231">
      <c r="A231" s="138"/>
      <c r="B231" s="103"/>
      <c r="C231" s="74"/>
      <c r="D231" s="104" t="b">
        <v>0</v>
      </c>
      <c r="E231" s="104"/>
      <c r="F231" s="134"/>
    </row>
    <row r="232">
      <c r="A232" s="138"/>
      <c r="B232" s="103"/>
      <c r="C232" s="74"/>
      <c r="D232" s="104" t="b">
        <v>0</v>
      </c>
      <c r="E232" s="104"/>
      <c r="F232" s="134"/>
    </row>
    <row r="233">
      <c r="A233" s="138"/>
      <c r="B233" s="103"/>
      <c r="C233" s="74"/>
      <c r="D233" s="104" t="b">
        <v>0</v>
      </c>
      <c r="E233" s="104"/>
      <c r="F233" s="134"/>
    </row>
    <row r="234">
      <c r="A234" s="138"/>
      <c r="B234" s="103"/>
      <c r="C234" s="74"/>
      <c r="D234" s="104" t="b">
        <v>0</v>
      </c>
      <c r="E234" s="104"/>
      <c r="F234" s="134"/>
    </row>
    <row r="235">
      <c r="A235" s="138"/>
      <c r="B235" s="103"/>
      <c r="C235" s="74"/>
      <c r="D235" s="104" t="b">
        <v>0</v>
      </c>
      <c r="E235" s="104"/>
      <c r="F235" s="134"/>
    </row>
    <row r="236">
      <c r="A236" s="138"/>
      <c r="B236" s="103"/>
      <c r="C236" s="74"/>
      <c r="D236" s="104" t="b">
        <v>0</v>
      </c>
      <c r="E236" s="104"/>
      <c r="F236" s="134"/>
    </row>
    <row r="237">
      <c r="A237" s="138"/>
      <c r="B237" s="103"/>
      <c r="C237" s="74"/>
      <c r="D237" s="104" t="b">
        <v>0</v>
      </c>
      <c r="E237" s="104"/>
      <c r="F237" s="134"/>
    </row>
    <row r="238">
      <c r="A238" s="138"/>
      <c r="B238" s="103"/>
      <c r="C238" s="74"/>
      <c r="D238" s="104" t="b">
        <v>0</v>
      </c>
      <c r="E238" s="104"/>
      <c r="F238" s="134"/>
    </row>
    <row r="239">
      <c r="A239" s="138"/>
      <c r="B239" s="103"/>
      <c r="C239" s="74"/>
      <c r="D239" s="104" t="b">
        <v>0</v>
      </c>
      <c r="E239" s="104"/>
      <c r="F239" s="134"/>
    </row>
    <row r="240">
      <c r="A240" s="138"/>
      <c r="B240" s="103"/>
      <c r="C240" s="74"/>
      <c r="D240" s="104" t="b">
        <v>0</v>
      </c>
      <c r="E240" s="104"/>
      <c r="F240" s="134"/>
    </row>
    <row r="241">
      <c r="A241" s="138"/>
      <c r="B241" s="103"/>
      <c r="C241" s="74"/>
      <c r="D241" s="104" t="b">
        <v>0</v>
      </c>
      <c r="E241" s="104"/>
      <c r="F241" s="134"/>
    </row>
    <row r="242">
      <c r="A242" s="138"/>
      <c r="B242" s="103"/>
      <c r="C242" s="74"/>
      <c r="D242" s="104" t="b">
        <v>0</v>
      </c>
      <c r="E242" s="104"/>
      <c r="F242" s="134"/>
    </row>
    <row r="243">
      <c r="A243" s="138"/>
      <c r="B243" s="103"/>
      <c r="C243" s="74"/>
      <c r="D243" s="104" t="b">
        <v>0</v>
      </c>
      <c r="E243" s="104"/>
      <c r="F243" s="134"/>
    </row>
    <row r="244">
      <c r="A244" s="138"/>
      <c r="B244" s="103"/>
      <c r="C244" s="74"/>
      <c r="D244" s="104" t="b">
        <v>0</v>
      </c>
      <c r="E244" s="104"/>
      <c r="F244" s="134"/>
    </row>
    <row r="245">
      <c r="A245" s="138"/>
      <c r="B245" s="103"/>
      <c r="C245" s="74"/>
      <c r="D245" s="104" t="b">
        <v>0</v>
      </c>
      <c r="E245" s="104"/>
      <c r="F245" s="134"/>
    </row>
    <row r="246">
      <c r="A246" s="138"/>
      <c r="B246" s="103"/>
      <c r="C246" s="74"/>
      <c r="D246" s="104" t="b">
        <v>0</v>
      </c>
      <c r="E246" s="104"/>
      <c r="F246" s="134"/>
    </row>
    <row r="247">
      <c r="A247" s="138"/>
      <c r="B247" s="103"/>
      <c r="C247" s="74"/>
      <c r="D247" s="104" t="b">
        <v>0</v>
      </c>
      <c r="E247" s="104"/>
      <c r="F247" s="134"/>
    </row>
    <row r="248">
      <c r="A248" s="138"/>
      <c r="B248" s="103"/>
      <c r="C248" s="74"/>
      <c r="D248" s="104" t="b">
        <v>0</v>
      </c>
      <c r="E248" s="104"/>
      <c r="F248" s="134"/>
    </row>
    <row r="249">
      <c r="A249" s="138"/>
      <c r="B249" s="103"/>
      <c r="C249" s="74"/>
      <c r="D249" s="104" t="b">
        <v>0</v>
      </c>
      <c r="E249" s="104"/>
      <c r="F249" s="134"/>
    </row>
    <row r="250">
      <c r="A250" s="138"/>
      <c r="B250" s="103"/>
      <c r="C250" s="74"/>
      <c r="D250" s="104" t="b">
        <v>0</v>
      </c>
      <c r="E250" s="104"/>
      <c r="F250" s="134"/>
    </row>
    <row r="251">
      <c r="A251" s="138"/>
      <c r="B251" s="103"/>
      <c r="C251" s="74"/>
      <c r="D251" s="104" t="b">
        <v>0</v>
      </c>
      <c r="E251" s="104"/>
      <c r="F251" s="134"/>
    </row>
    <row r="252">
      <c r="A252" s="138"/>
      <c r="B252" s="103"/>
      <c r="C252" s="74"/>
      <c r="D252" s="104" t="b">
        <v>0</v>
      </c>
      <c r="E252" s="104"/>
      <c r="F252" s="134"/>
    </row>
    <row r="253">
      <c r="A253" s="138"/>
      <c r="B253" s="103"/>
      <c r="C253" s="74"/>
      <c r="D253" s="104" t="b">
        <v>0</v>
      </c>
      <c r="E253" s="104"/>
      <c r="F253" s="134"/>
    </row>
    <row r="254">
      <c r="A254" s="138"/>
      <c r="B254" s="103"/>
      <c r="C254" s="74"/>
      <c r="D254" s="104" t="b">
        <v>0</v>
      </c>
      <c r="E254" s="104"/>
      <c r="F254" s="134"/>
    </row>
    <row r="255">
      <c r="A255" s="138"/>
      <c r="B255" s="103"/>
      <c r="C255" s="74"/>
      <c r="D255" s="104" t="b">
        <v>0</v>
      </c>
      <c r="E255" s="104"/>
      <c r="F255" s="134"/>
    </row>
    <row r="256">
      <c r="A256" s="138"/>
      <c r="B256" s="103"/>
      <c r="C256" s="74"/>
      <c r="D256" s="104" t="b">
        <v>0</v>
      </c>
      <c r="E256" s="104"/>
      <c r="F256" s="134"/>
    </row>
    <row r="257">
      <c r="A257" s="138"/>
      <c r="B257" s="103"/>
      <c r="C257" s="74"/>
      <c r="D257" s="104" t="b">
        <v>0</v>
      </c>
      <c r="E257" s="104"/>
      <c r="F257" s="134"/>
    </row>
    <row r="258">
      <c r="A258" s="138"/>
      <c r="B258" s="103"/>
      <c r="C258" s="74"/>
      <c r="D258" s="104" t="b">
        <v>0</v>
      </c>
      <c r="E258" s="104"/>
      <c r="F258" s="134"/>
    </row>
    <row r="259">
      <c r="A259" s="138"/>
      <c r="B259" s="103"/>
      <c r="C259" s="74"/>
      <c r="D259" s="104" t="b">
        <v>0</v>
      </c>
      <c r="E259" s="104"/>
      <c r="F259" s="134"/>
    </row>
    <row r="260">
      <c r="A260" s="138"/>
      <c r="B260" s="103"/>
      <c r="C260" s="74"/>
      <c r="D260" s="104" t="b">
        <v>0</v>
      </c>
      <c r="E260" s="104"/>
      <c r="F260" s="134"/>
    </row>
    <row r="261">
      <c r="A261" s="138"/>
      <c r="B261" s="103"/>
      <c r="C261" s="74"/>
      <c r="D261" s="104" t="b">
        <v>0</v>
      </c>
      <c r="E261" s="104"/>
      <c r="F261" s="134"/>
    </row>
    <row r="262">
      <c r="A262" s="138"/>
      <c r="B262" s="103"/>
      <c r="C262" s="74"/>
      <c r="D262" s="104" t="b">
        <v>0</v>
      </c>
      <c r="E262" s="104"/>
      <c r="F262" s="134"/>
    </row>
    <row r="263">
      <c r="A263" s="138"/>
      <c r="B263" s="103"/>
      <c r="C263" s="74"/>
      <c r="D263" s="104" t="b">
        <v>0</v>
      </c>
      <c r="E263" s="104"/>
      <c r="F263" s="134"/>
    </row>
    <row r="264">
      <c r="A264" s="138"/>
      <c r="B264" s="103"/>
      <c r="C264" s="74"/>
      <c r="D264" s="104" t="b">
        <v>0</v>
      </c>
      <c r="E264" s="104"/>
      <c r="F264" s="134"/>
    </row>
    <row r="265">
      <c r="A265" s="138"/>
      <c r="B265" s="103"/>
      <c r="C265" s="74"/>
      <c r="D265" s="104" t="b">
        <v>0</v>
      </c>
      <c r="E265" s="104"/>
      <c r="F265" s="134"/>
    </row>
    <row r="266">
      <c r="A266" s="138"/>
      <c r="B266" s="103"/>
      <c r="C266" s="74"/>
      <c r="D266" s="104" t="b">
        <v>0</v>
      </c>
      <c r="E266" s="104"/>
      <c r="F266" s="134"/>
    </row>
    <row r="267">
      <c r="A267" s="138"/>
      <c r="B267" s="103"/>
      <c r="C267" s="74"/>
      <c r="D267" s="104" t="b">
        <v>0</v>
      </c>
      <c r="E267" s="104"/>
      <c r="F267" s="134"/>
    </row>
    <row r="268">
      <c r="A268" s="138"/>
      <c r="B268" s="103"/>
      <c r="C268" s="74"/>
      <c r="D268" s="104" t="b">
        <v>0</v>
      </c>
      <c r="E268" s="104"/>
      <c r="F268" s="134"/>
    </row>
    <row r="269">
      <c r="A269" s="138"/>
      <c r="B269" s="103"/>
      <c r="C269" s="74"/>
      <c r="D269" s="104" t="b">
        <v>0</v>
      </c>
      <c r="E269" s="104"/>
      <c r="F269" s="134"/>
    </row>
    <row r="270">
      <c r="A270" s="138"/>
      <c r="B270" s="103"/>
      <c r="C270" s="74"/>
      <c r="D270" s="104" t="b">
        <v>0</v>
      </c>
      <c r="E270" s="104"/>
      <c r="F270" s="134"/>
    </row>
    <row r="271">
      <c r="A271" s="138"/>
      <c r="B271" s="103"/>
      <c r="C271" s="74"/>
      <c r="D271" s="104" t="b">
        <v>0</v>
      </c>
      <c r="E271" s="104"/>
      <c r="F271" s="134"/>
    </row>
    <row r="272">
      <c r="A272" s="138"/>
      <c r="B272" s="103"/>
      <c r="C272" s="74"/>
      <c r="D272" s="104" t="b">
        <v>0</v>
      </c>
      <c r="E272" s="104"/>
      <c r="F272" s="134"/>
    </row>
    <row r="273">
      <c r="A273" s="138"/>
      <c r="B273" s="103"/>
      <c r="C273" s="74"/>
      <c r="D273" s="104" t="b">
        <v>0</v>
      </c>
      <c r="E273" s="104"/>
      <c r="F273" s="134"/>
    </row>
    <row r="274">
      <c r="A274" s="138"/>
      <c r="B274" s="103"/>
      <c r="C274" s="74"/>
      <c r="D274" s="104" t="b">
        <v>0</v>
      </c>
      <c r="E274" s="104"/>
      <c r="F274" s="134"/>
    </row>
    <row r="275">
      <c r="A275" s="138"/>
      <c r="B275" s="103"/>
      <c r="C275" s="74"/>
      <c r="D275" s="104" t="b">
        <v>0</v>
      </c>
      <c r="E275" s="104"/>
      <c r="F275" s="134"/>
    </row>
    <row r="276">
      <c r="A276" s="138"/>
      <c r="B276" s="103"/>
      <c r="C276" s="74"/>
      <c r="D276" s="104" t="b">
        <v>0</v>
      </c>
      <c r="E276" s="104"/>
      <c r="F276" s="134"/>
    </row>
    <row r="277">
      <c r="A277" s="138"/>
      <c r="B277" s="103"/>
      <c r="C277" s="74"/>
      <c r="D277" s="104" t="b">
        <v>0</v>
      </c>
      <c r="E277" s="104"/>
      <c r="F277" s="134"/>
    </row>
    <row r="278">
      <c r="A278" s="138"/>
      <c r="B278" s="103"/>
      <c r="C278" s="74"/>
      <c r="D278" s="104" t="b">
        <v>0</v>
      </c>
      <c r="E278" s="104"/>
      <c r="F278" s="134"/>
    </row>
    <row r="279">
      <c r="A279" s="138"/>
      <c r="B279" s="103"/>
      <c r="C279" s="74"/>
      <c r="D279" s="104" t="b">
        <v>0</v>
      </c>
      <c r="E279" s="104"/>
      <c r="F279" s="134"/>
    </row>
    <row r="280">
      <c r="A280" s="138"/>
      <c r="B280" s="103"/>
      <c r="C280" s="74"/>
      <c r="D280" s="104" t="b">
        <v>0</v>
      </c>
      <c r="E280" s="104"/>
      <c r="F280" s="134"/>
    </row>
    <row r="281">
      <c r="A281" s="138"/>
      <c r="B281" s="103"/>
      <c r="C281" s="74"/>
      <c r="D281" s="104" t="b">
        <v>0</v>
      </c>
      <c r="E281" s="104"/>
      <c r="F281" s="134"/>
    </row>
    <row r="282">
      <c r="A282" s="138"/>
      <c r="B282" s="103"/>
      <c r="C282" s="74"/>
      <c r="D282" s="104" t="b">
        <v>0</v>
      </c>
      <c r="E282" s="104"/>
      <c r="F282" s="134"/>
    </row>
    <row r="283">
      <c r="A283" s="138"/>
      <c r="B283" s="103"/>
      <c r="C283" s="74"/>
      <c r="D283" s="104" t="b">
        <v>0</v>
      </c>
      <c r="E283" s="104"/>
      <c r="F283" s="134"/>
    </row>
    <row r="284">
      <c r="A284" s="138"/>
      <c r="B284" s="103"/>
      <c r="C284" s="74"/>
      <c r="D284" s="104" t="b">
        <v>0</v>
      </c>
      <c r="E284" s="104"/>
      <c r="F284" s="134"/>
    </row>
    <row r="285">
      <c r="A285" s="138"/>
      <c r="B285" s="103"/>
      <c r="C285" s="74"/>
      <c r="D285" s="104" t="b">
        <v>0</v>
      </c>
      <c r="E285" s="104"/>
      <c r="F285" s="134"/>
    </row>
    <row r="286">
      <c r="A286" s="138"/>
      <c r="B286" s="103"/>
      <c r="C286" s="74"/>
      <c r="D286" s="104" t="b">
        <v>0</v>
      </c>
      <c r="E286" s="104"/>
      <c r="F286" s="134"/>
    </row>
    <row r="287">
      <c r="A287" s="138"/>
      <c r="B287" s="103"/>
      <c r="C287" s="74"/>
      <c r="D287" s="104" t="b">
        <v>0</v>
      </c>
      <c r="E287" s="104"/>
      <c r="F287" s="134"/>
    </row>
    <row r="288">
      <c r="A288" s="138"/>
      <c r="B288" s="103"/>
      <c r="C288" s="74"/>
      <c r="D288" s="104" t="b">
        <v>0</v>
      </c>
      <c r="E288" s="104"/>
      <c r="F288" s="134"/>
    </row>
    <row r="289">
      <c r="A289" s="138"/>
      <c r="B289" s="103"/>
      <c r="C289" s="74"/>
      <c r="D289" s="104" t="b">
        <v>0</v>
      </c>
      <c r="E289" s="104"/>
      <c r="F289" s="134"/>
    </row>
    <row r="290">
      <c r="A290" s="138"/>
      <c r="B290" s="103"/>
      <c r="C290" s="74"/>
      <c r="D290" s="104" t="b">
        <v>0</v>
      </c>
      <c r="E290" s="104"/>
      <c r="F290" s="134"/>
    </row>
    <row r="291">
      <c r="A291" s="138"/>
      <c r="B291" s="103"/>
      <c r="C291" s="74"/>
      <c r="D291" s="104" t="b">
        <v>0</v>
      </c>
      <c r="E291" s="104"/>
      <c r="F291" s="134"/>
    </row>
    <row r="292">
      <c r="A292" s="138"/>
      <c r="B292" s="103"/>
      <c r="C292" s="74"/>
      <c r="D292" s="104" t="b">
        <v>0</v>
      </c>
      <c r="E292" s="104"/>
      <c r="F292" s="134"/>
    </row>
    <row r="293">
      <c r="A293" s="138"/>
      <c r="B293" s="103"/>
      <c r="C293" s="74"/>
      <c r="D293" s="104" t="b">
        <v>0</v>
      </c>
      <c r="E293" s="104"/>
      <c r="F293" s="134"/>
    </row>
    <row r="294">
      <c r="A294" s="138"/>
      <c r="B294" s="103"/>
      <c r="C294" s="74"/>
      <c r="D294" s="104" t="b">
        <v>0</v>
      </c>
      <c r="E294" s="104"/>
      <c r="F294" s="134"/>
    </row>
    <row r="295">
      <c r="A295" s="138"/>
      <c r="B295" s="103"/>
      <c r="C295" s="74"/>
      <c r="D295" s="104" t="b">
        <v>0</v>
      </c>
      <c r="E295" s="104"/>
      <c r="F295" s="134"/>
    </row>
    <row r="296">
      <c r="A296" s="138"/>
      <c r="B296" s="103"/>
      <c r="C296" s="74"/>
      <c r="D296" s="104" t="b">
        <v>0</v>
      </c>
      <c r="E296" s="104"/>
      <c r="F296" s="134"/>
    </row>
    <row r="297">
      <c r="A297" s="138"/>
      <c r="B297" s="103"/>
      <c r="C297" s="74"/>
      <c r="D297" s="104" t="b">
        <v>0</v>
      </c>
      <c r="E297" s="104"/>
      <c r="F297" s="134"/>
    </row>
    <row r="298">
      <c r="A298" s="138"/>
      <c r="B298" s="103"/>
      <c r="C298" s="74"/>
      <c r="D298" s="104" t="b">
        <v>0</v>
      </c>
      <c r="E298" s="104"/>
      <c r="F298" s="134"/>
    </row>
    <row r="299">
      <c r="A299" s="138"/>
      <c r="B299" s="103"/>
      <c r="C299" s="74"/>
      <c r="D299" s="104" t="b">
        <v>0</v>
      </c>
      <c r="E299" s="104"/>
      <c r="F299" s="134"/>
    </row>
    <row r="300">
      <c r="A300" s="138"/>
      <c r="B300" s="103"/>
      <c r="C300" s="74"/>
      <c r="D300" s="104" t="b">
        <v>0</v>
      </c>
      <c r="E300" s="104"/>
      <c r="F300" s="134"/>
    </row>
    <row r="301">
      <c r="A301" s="138"/>
      <c r="B301" s="103"/>
      <c r="C301" s="74"/>
      <c r="D301" s="104" t="b">
        <v>0</v>
      </c>
      <c r="E301" s="104"/>
      <c r="F301" s="134"/>
    </row>
    <row r="302">
      <c r="A302" s="138"/>
      <c r="B302" s="103"/>
      <c r="C302" s="74"/>
      <c r="D302" s="104" t="b">
        <v>0</v>
      </c>
      <c r="E302" s="104"/>
      <c r="F302" s="134"/>
    </row>
    <row r="303">
      <c r="A303" s="138"/>
      <c r="B303" s="103"/>
      <c r="C303" s="74"/>
      <c r="D303" s="104" t="b">
        <v>0</v>
      </c>
      <c r="E303" s="104"/>
      <c r="F303" s="134"/>
    </row>
    <row r="304">
      <c r="A304" s="138"/>
      <c r="B304" s="103"/>
      <c r="C304" s="74"/>
      <c r="D304" s="104" t="b">
        <v>0</v>
      </c>
      <c r="E304" s="104"/>
      <c r="F304" s="134"/>
    </row>
    <row r="305">
      <c r="A305" s="138"/>
      <c r="B305" s="103"/>
      <c r="C305" s="74"/>
      <c r="D305" s="104" t="b">
        <v>0</v>
      </c>
      <c r="E305" s="104"/>
      <c r="F305" s="134"/>
    </row>
    <row r="306">
      <c r="A306" s="138"/>
      <c r="B306" s="103"/>
      <c r="C306" s="74"/>
      <c r="D306" s="104" t="b">
        <v>0</v>
      </c>
      <c r="E306" s="104"/>
      <c r="F306" s="134"/>
    </row>
    <row r="307">
      <c r="A307" s="138"/>
      <c r="B307" s="103"/>
      <c r="C307" s="74"/>
      <c r="D307" s="104" t="b">
        <v>0</v>
      </c>
      <c r="E307" s="104"/>
      <c r="F307" s="134"/>
    </row>
    <row r="308">
      <c r="A308" s="138"/>
      <c r="B308" s="103"/>
      <c r="C308" s="74"/>
      <c r="D308" s="104" t="b">
        <v>0</v>
      </c>
      <c r="E308" s="104"/>
      <c r="F308" s="134"/>
    </row>
    <row r="309">
      <c r="A309" s="138"/>
      <c r="B309" s="103"/>
      <c r="C309" s="74"/>
      <c r="D309" s="104" t="b">
        <v>0</v>
      </c>
      <c r="E309" s="104"/>
      <c r="F309" s="134"/>
    </row>
    <row r="310">
      <c r="A310" s="138"/>
      <c r="B310" s="103"/>
      <c r="C310" s="74"/>
      <c r="D310" s="104" t="b">
        <v>0</v>
      </c>
      <c r="E310" s="104"/>
      <c r="F310" s="134"/>
    </row>
    <row r="311">
      <c r="A311" s="138"/>
      <c r="B311" s="103"/>
      <c r="C311" s="74"/>
      <c r="D311" s="104" t="b">
        <v>0</v>
      </c>
      <c r="E311" s="104"/>
      <c r="F311" s="134"/>
    </row>
    <row r="312">
      <c r="A312" s="138"/>
      <c r="B312" s="103"/>
      <c r="C312" s="74"/>
      <c r="D312" s="104" t="b">
        <v>0</v>
      </c>
      <c r="E312" s="104"/>
      <c r="F312" s="134"/>
    </row>
    <row r="313">
      <c r="A313" s="138"/>
      <c r="B313" s="103"/>
      <c r="C313" s="74"/>
      <c r="D313" s="104" t="b">
        <v>0</v>
      </c>
      <c r="E313" s="104"/>
      <c r="F313" s="134"/>
    </row>
    <row r="314">
      <c r="A314" s="138"/>
      <c r="B314" s="103"/>
      <c r="C314" s="74"/>
      <c r="D314" s="104" t="b">
        <v>0</v>
      </c>
      <c r="E314" s="104"/>
      <c r="F314" s="134"/>
    </row>
    <row r="315">
      <c r="A315" s="138"/>
      <c r="B315" s="103"/>
      <c r="C315" s="74"/>
      <c r="D315" s="104" t="b">
        <v>0</v>
      </c>
      <c r="E315" s="104"/>
      <c r="F315" s="134"/>
    </row>
    <row r="316">
      <c r="A316" s="138"/>
      <c r="B316" s="103"/>
      <c r="C316" s="74"/>
      <c r="D316" s="104" t="b">
        <v>0</v>
      </c>
      <c r="E316" s="104"/>
      <c r="F316" s="134"/>
    </row>
    <row r="317">
      <c r="A317" s="138"/>
      <c r="B317" s="103"/>
      <c r="C317" s="74"/>
      <c r="D317" s="104" t="b">
        <v>0</v>
      </c>
      <c r="E317" s="104"/>
      <c r="F317" s="134"/>
    </row>
    <row r="318">
      <c r="A318" s="138"/>
      <c r="B318" s="103"/>
      <c r="C318" s="74"/>
      <c r="D318" s="104" t="b">
        <v>0</v>
      </c>
      <c r="E318" s="104"/>
      <c r="F318" s="134"/>
    </row>
    <row r="319">
      <c r="A319" s="138"/>
      <c r="B319" s="103"/>
      <c r="C319" s="74"/>
      <c r="D319" s="104" t="b">
        <v>0</v>
      </c>
      <c r="E319" s="104"/>
      <c r="F319" s="134"/>
    </row>
    <row r="320">
      <c r="A320" s="138"/>
      <c r="B320" s="103"/>
      <c r="C320" s="74"/>
      <c r="D320" s="104" t="b">
        <v>0</v>
      </c>
      <c r="E320" s="104"/>
      <c r="F320" s="134"/>
    </row>
    <row r="321">
      <c r="A321" s="138"/>
      <c r="B321" s="103"/>
      <c r="C321" s="74"/>
      <c r="D321" s="104" t="b">
        <v>0</v>
      </c>
      <c r="E321" s="104"/>
      <c r="F321" s="134"/>
    </row>
    <row r="322">
      <c r="A322" s="138"/>
      <c r="B322" s="103"/>
      <c r="C322" s="74"/>
      <c r="D322" s="104" t="b">
        <v>0</v>
      </c>
      <c r="E322" s="104"/>
      <c r="F322" s="134"/>
    </row>
    <row r="323">
      <c r="A323" s="138"/>
      <c r="B323" s="103"/>
      <c r="C323" s="74"/>
      <c r="D323" s="104" t="b">
        <v>0</v>
      </c>
      <c r="E323" s="104"/>
      <c r="F323" s="134"/>
    </row>
    <row r="324">
      <c r="A324" s="138"/>
      <c r="B324" s="103"/>
      <c r="C324" s="74"/>
      <c r="D324" s="104" t="b">
        <v>0</v>
      </c>
      <c r="E324" s="104"/>
      <c r="F324" s="134"/>
    </row>
    <row r="325">
      <c r="A325" s="138"/>
      <c r="B325" s="103"/>
      <c r="C325" s="74"/>
      <c r="D325" s="104" t="b">
        <v>0</v>
      </c>
      <c r="E325" s="104"/>
      <c r="F325" s="134"/>
    </row>
    <row r="326">
      <c r="A326" s="138"/>
      <c r="B326" s="103"/>
      <c r="C326" s="74"/>
      <c r="D326" s="104" t="b">
        <v>0</v>
      </c>
      <c r="E326" s="104"/>
      <c r="F326" s="134"/>
    </row>
    <row r="327">
      <c r="A327" s="138"/>
      <c r="B327" s="103"/>
      <c r="C327" s="74"/>
      <c r="D327" s="104" t="b">
        <v>0</v>
      </c>
      <c r="E327" s="104"/>
      <c r="F327" s="134"/>
    </row>
    <row r="328">
      <c r="A328" s="138"/>
      <c r="B328" s="103"/>
      <c r="C328" s="74"/>
      <c r="D328" s="104" t="b">
        <v>0</v>
      </c>
      <c r="E328" s="104"/>
      <c r="F328" s="134"/>
    </row>
    <row r="329">
      <c r="A329" s="138"/>
      <c r="B329" s="103"/>
      <c r="C329" s="74"/>
      <c r="D329" s="104" t="b">
        <v>0</v>
      </c>
      <c r="E329" s="104"/>
      <c r="F329" s="134"/>
    </row>
    <row r="330">
      <c r="A330" s="138"/>
      <c r="B330" s="103"/>
      <c r="C330" s="74"/>
      <c r="D330" s="104" t="b">
        <v>0</v>
      </c>
      <c r="E330" s="104"/>
      <c r="F330" s="134"/>
    </row>
    <row r="331">
      <c r="A331" s="138"/>
      <c r="B331" s="103"/>
      <c r="C331" s="74"/>
      <c r="D331" s="104" t="b">
        <v>0</v>
      </c>
      <c r="E331" s="104"/>
      <c r="F331" s="134"/>
    </row>
    <row r="332">
      <c r="A332" s="138"/>
      <c r="B332" s="103"/>
      <c r="C332" s="74"/>
      <c r="D332" s="104" t="b">
        <v>0</v>
      </c>
      <c r="E332" s="104"/>
      <c r="F332" s="134"/>
    </row>
    <row r="333">
      <c r="A333" s="138"/>
      <c r="B333" s="103"/>
      <c r="C333" s="74"/>
      <c r="D333" s="104" t="b">
        <v>0</v>
      </c>
      <c r="E333" s="104"/>
      <c r="F333" s="134"/>
    </row>
    <row r="334">
      <c r="A334" s="138"/>
      <c r="B334" s="103"/>
      <c r="C334" s="74"/>
      <c r="D334" s="104" t="b">
        <v>0</v>
      </c>
      <c r="E334" s="104"/>
      <c r="F334" s="134"/>
    </row>
    <row r="335">
      <c r="A335" s="138"/>
      <c r="B335" s="103"/>
      <c r="C335" s="74"/>
      <c r="D335" s="104" t="b">
        <v>0</v>
      </c>
      <c r="E335" s="104"/>
      <c r="F335" s="134"/>
    </row>
    <row r="336">
      <c r="A336" s="138"/>
      <c r="B336" s="103"/>
      <c r="C336" s="74"/>
      <c r="D336" s="104" t="b">
        <v>0</v>
      </c>
      <c r="E336" s="104"/>
      <c r="F336" s="134"/>
    </row>
    <row r="337">
      <c r="A337" s="138"/>
      <c r="B337" s="103"/>
      <c r="C337" s="74"/>
      <c r="D337" s="104" t="b">
        <v>0</v>
      </c>
      <c r="E337" s="104"/>
      <c r="F337" s="134"/>
    </row>
    <row r="338">
      <c r="A338" s="138"/>
      <c r="B338" s="103"/>
      <c r="C338" s="74"/>
      <c r="D338" s="104" t="b">
        <v>0</v>
      </c>
      <c r="E338" s="104"/>
      <c r="F338" s="134"/>
    </row>
    <row r="339">
      <c r="A339" s="138"/>
      <c r="B339" s="103"/>
      <c r="C339" s="74"/>
      <c r="D339" s="104" t="b">
        <v>0</v>
      </c>
      <c r="E339" s="104"/>
      <c r="F339" s="134"/>
    </row>
    <row r="340">
      <c r="A340" s="138"/>
      <c r="B340" s="103"/>
      <c r="C340" s="74"/>
      <c r="D340" s="104" t="b">
        <v>0</v>
      </c>
      <c r="E340" s="104"/>
      <c r="F340" s="134"/>
    </row>
    <row r="341">
      <c r="A341" s="138"/>
      <c r="B341" s="103"/>
      <c r="C341" s="74"/>
      <c r="D341" s="104" t="b">
        <v>0</v>
      </c>
      <c r="E341" s="104"/>
      <c r="F341" s="134"/>
    </row>
    <row r="342">
      <c r="A342" s="138"/>
      <c r="B342" s="103"/>
      <c r="C342" s="74"/>
      <c r="D342" s="104" t="b">
        <v>0</v>
      </c>
      <c r="E342" s="104"/>
      <c r="F342" s="134"/>
    </row>
    <row r="343">
      <c r="A343" s="138"/>
      <c r="B343" s="103"/>
      <c r="C343" s="74"/>
      <c r="D343" s="104" t="b">
        <v>0</v>
      </c>
      <c r="E343" s="104"/>
      <c r="F343" s="134"/>
    </row>
    <row r="344">
      <c r="A344" s="138"/>
      <c r="B344" s="103"/>
      <c r="C344" s="74"/>
      <c r="D344" s="104" t="b">
        <v>0</v>
      </c>
      <c r="E344" s="104"/>
      <c r="F344" s="134"/>
    </row>
    <row r="345">
      <c r="A345" s="138"/>
      <c r="B345" s="103"/>
      <c r="C345" s="74"/>
      <c r="D345" s="104" t="b">
        <v>0</v>
      </c>
      <c r="E345" s="104"/>
      <c r="F345" s="134"/>
    </row>
    <row r="346">
      <c r="A346" s="138"/>
      <c r="B346" s="103"/>
      <c r="C346" s="74"/>
      <c r="D346" s="104" t="b">
        <v>0</v>
      </c>
      <c r="E346" s="104"/>
      <c r="F346" s="134"/>
    </row>
    <row r="347">
      <c r="A347" s="138"/>
      <c r="B347" s="103"/>
      <c r="C347" s="74"/>
      <c r="D347" s="104" t="b">
        <v>0</v>
      </c>
      <c r="E347" s="104"/>
      <c r="F347" s="134"/>
    </row>
    <row r="348">
      <c r="A348" s="138"/>
      <c r="B348" s="103"/>
      <c r="C348" s="74"/>
      <c r="D348" s="104" t="b">
        <v>0</v>
      </c>
      <c r="E348" s="104"/>
      <c r="F348" s="134"/>
    </row>
    <row r="349">
      <c r="A349" s="138"/>
      <c r="B349" s="103"/>
      <c r="C349" s="74"/>
      <c r="D349" s="104" t="b">
        <v>0</v>
      </c>
      <c r="E349" s="104"/>
      <c r="F349" s="134"/>
    </row>
    <row r="350">
      <c r="A350" s="138"/>
      <c r="B350" s="103"/>
      <c r="C350" s="74"/>
      <c r="D350" s="104" t="b">
        <v>0</v>
      </c>
      <c r="E350" s="104"/>
      <c r="F350" s="134"/>
    </row>
    <row r="351">
      <c r="A351" s="138"/>
      <c r="B351" s="103"/>
      <c r="C351" s="74"/>
      <c r="D351" s="104" t="b">
        <v>0</v>
      </c>
      <c r="E351" s="104"/>
      <c r="F351" s="134"/>
    </row>
    <row r="352">
      <c r="A352" s="138"/>
      <c r="B352" s="103"/>
      <c r="C352" s="74"/>
      <c r="D352" s="104" t="b">
        <v>0</v>
      </c>
      <c r="E352" s="104"/>
      <c r="F352" s="134"/>
    </row>
    <row r="353">
      <c r="A353" s="138"/>
      <c r="B353" s="103"/>
      <c r="C353" s="74"/>
      <c r="D353" s="104" t="b">
        <v>0</v>
      </c>
      <c r="E353" s="104"/>
      <c r="F353" s="134"/>
    </row>
    <row r="354">
      <c r="A354" s="138"/>
      <c r="B354" s="103"/>
      <c r="C354" s="74"/>
      <c r="D354" s="104" t="b">
        <v>0</v>
      </c>
      <c r="E354" s="104"/>
      <c r="F354" s="134"/>
    </row>
    <row r="355">
      <c r="A355" s="138"/>
      <c r="B355" s="103"/>
      <c r="C355" s="74"/>
      <c r="D355" s="104" t="b">
        <v>0</v>
      </c>
      <c r="E355" s="104"/>
      <c r="F355" s="134"/>
    </row>
    <row r="356">
      <c r="A356" s="138"/>
      <c r="B356" s="103"/>
      <c r="C356" s="74"/>
      <c r="D356" s="104" t="b">
        <v>0</v>
      </c>
      <c r="E356" s="104"/>
      <c r="F356" s="134"/>
    </row>
    <row r="357">
      <c r="A357" s="138"/>
      <c r="B357" s="103"/>
      <c r="C357" s="74"/>
      <c r="D357" s="104" t="b">
        <v>0</v>
      </c>
      <c r="E357" s="104"/>
      <c r="F357" s="134"/>
    </row>
    <row r="358">
      <c r="A358" s="138"/>
      <c r="B358" s="103"/>
      <c r="C358" s="74"/>
      <c r="D358" s="104" t="b">
        <v>0</v>
      </c>
      <c r="E358" s="104"/>
      <c r="F358" s="134"/>
    </row>
    <row r="359">
      <c r="A359" s="138"/>
      <c r="B359" s="103"/>
      <c r="C359" s="74"/>
      <c r="D359" s="104" t="b">
        <v>0</v>
      </c>
      <c r="E359" s="104"/>
      <c r="F359" s="134"/>
    </row>
    <row r="360">
      <c r="A360" s="138"/>
      <c r="B360" s="103"/>
      <c r="C360" s="74"/>
      <c r="D360" s="104" t="b">
        <v>0</v>
      </c>
      <c r="E360" s="104"/>
      <c r="F360" s="134"/>
    </row>
    <row r="361">
      <c r="A361" s="138"/>
      <c r="B361" s="103"/>
      <c r="C361" s="74"/>
      <c r="D361" s="104" t="b">
        <v>0</v>
      </c>
      <c r="E361" s="104"/>
      <c r="F361" s="134"/>
    </row>
    <row r="362">
      <c r="A362" s="138"/>
      <c r="B362" s="103"/>
      <c r="C362" s="74"/>
      <c r="D362" s="104" t="b">
        <v>0</v>
      </c>
      <c r="E362" s="104"/>
      <c r="F362" s="134"/>
    </row>
    <row r="363">
      <c r="A363" s="138"/>
      <c r="B363" s="103"/>
      <c r="C363" s="74"/>
      <c r="D363" s="104" t="b">
        <v>0</v>
      </c>
      <c r="E363" s="104"/>
      <c r="F363" s="134"/>
    </row>
    <row r="364">
      <c r="A364" s="138"/>
      <c r="B364" s="103"/>
      <c r="C364" s="74"/>
      <c r="D364" s="104" t="b">
        <v>0</v>
      </c>
      <c r="E364" s="104"/>
      <c r="F364" s="134"/>
    </row>
    <row r="365">
      <c r="A365" s="138"/>
      <c r="B365" s="103"/>
      <c r="C365" s="74"/>
      <c r="D365" s="104" t="b">
        <v>0</v>
      </c>
      <c r="E365" s="104"/>
      <c r="F365" s="134"/>
    </row>
    <row r="366">
      <c r="A366" s="138"/>
      <c r="B366" s="103"/>
      <c r="C366" s="74"/>
      <c r="D366" s="104" t="b">
        <v>0</v>
      </c>
      <c r="E366" s="104"/>
      <c r="F366" s="134"/>
    </row>
    <row r="367">
      <c r="A367" s="138"/>
      <c r="B367" s="103"/>
      <c r="C367" s="74"/>
      <c r="D367" s="104" t="b">
        <v>0</v>
      </c>
      <c r="E367" s="104"/>
      <c r="F367" s="134"/>
    </row>
    <row r="368">
      <c r="A368" s="138"/>
      <c r="B368" s="103"/>
      <c r="C368" s="74"/>
      <c r="D368" s="104" t="b">
        <v>0</v>
      </c>
      <c r="E368" s="104"/>
      <c r="F368" s="134"/>
    </row>
    <row r="369">
      <c r="A369" s="138"/>
      <c r="B369" s="103"/>
      <c r="C369" s="74"/>
      <c r="D369" s="104" t="b">
        <v>0</v>
      </c>
      <c r="E369" s="104"/>
      <c r="F369" s="134"/>
    </row>
    <row r="370">
      <c r="A370" s="138"/>
      <c r="B370" s="103"/>
      <c r="C370" s="74"/>
      <c r="D370" s="104" t="b">
        <v>0</v>
      </c>
      <c r="E370" s="104"/>
      <c r="F370" s="134"/>
    </row>
    <row r="371">
      <c r="A371" s="138"/>
      <c r="B371" s="103"/>
      <c r="C371" s="74"/>
      <c r="D371" s="104" t="b">
        <v>0</v>
      </c>
      <c r="E371" s="104"/>
      <c r="F371" s="134"/>
    </row>
    <row r="372">
      <c r="A372" s="138"/>
      <c r="B372" s="103"/>
      <c r="C372" s="74"/>
      <c r="D372" s="104" t="b">
        <v>0</v>
      </c>
      <c r="E372" s="104"/>
      <c r="F372" s="134"/>
    </row>
    <row r="373">
      <c r="A373" s="138"/>
      <c r="B373" s="103"/>
      <c r="C373" s="74"/>
      <c r="D373" s="104" t="b">
        <v>0</v>
      </c>
      <c r="E373" s="104"/>
      <c r="F373" s="134"/>
    </row>
    <row r="374">
      <c r="A374" s="138"/>
      <c r="B374" s="103"/>
      <c r="C374" s="74"/>
      <c r="D374" s="104" t="b">
        <v>0</v>
      </c>
      <c r="E374" s="104"/>
      <c r="F374" s="134"/>
    </row>
    <row r="375">
      <c r="A375" s="138"/>
      <c r="B375" s="103"/>
      <c r="C375" s="74"/>
      <c r="D375" s="104" t="b">
        <v>0</v>
      </c>
      <c r="E375" s="104"/>
      <c r="F375" s="134"/>
    </row>
    <row r="376">
      <c r="A376" s="138"/>
      <c r="B376" s="103"/>
      <c r="C376" s="74"/>
      <c r="D376" s="104" t="b">
        <v>0</v>
      </c>
      <c r="E376" s="104"/>
      <c r="F376" s="134"/>
    </row>
    <row r="377">
      <c r="A377" s="138"/>
      <c r="B377" s="103"/>
      <c r="C377" s="74"/>
      <c r="D377" s="104" t="b">
        <v>0</v>
      </c>
      <c r="E377" s="104"/>
      <c r="F377" s="134"/>
    </row>
    <row r="378">
      <c r="A378" s="138"/>
      <c r="B378" s="103"/>
      <c r="C378" s="74"/>
      <c r="D378" s="104" t="b">
        <v>0</v>
      </c>
      <c r="E378" s="104"/>
      <c r="F378" s="134"/>
    </row>
    <row r="379">
      <c r="A379" s="138"/>
      <c r="B379" s="103"/>
      <c r="C379" s="74"/>
      <c r="D379" s="104" t="b">
        <v>0</v>
      </c>
      <c r="E379" s="104"/>
      <c r="F379" s="134"/>
    </row>
    <row r="380">
      <c r="A380" s="138"/>
      <c r="B380" s="103"/>
      <c r="C380" s="74"/>
      <c r="D380" s="104" t="b">
        <v>0</v>
      </c>
      <c r="E380" s="104"/>
      <c r="F380" s="134"/>
    </row>
    <row r="381">
      <c r="A381" s="138"/>
      <c r="B381" s="103"/>
      <c r="C381" s="74"/>
      <c r="D381" s="104" t="b">
        <v>0</v>
      </c>
      <c r="E381" s="104"/>
      <c r="F381" s="134"/>
    </row>
    <row r="382">
      <c r="A382" s="138"/>
      <c r="B382" s="103"/>
      <c r="C382" s="74"/>
      <c r="D382" s="104" t="b">
        <v>0</v>
      </c>
      <c r="E382" s="104"/>
      <c r="F382" s="134"/>
    </row>
    <row r="383">
      <c r="A383" s="138"/>
      <c r="B383" s="103"/>
      <c r="C383" s="74"/>
      <c r="D383" s="104" t="b">
        <v>0</v>
      </c>
      <c r="E383" s="104"/>
      <c r="F383" s="134"/>
    </row>
    <row r="384">
      <c r="A384" s="138"/>
      <c r="B384" s="103"/>
      <c r="C384" s="74"/>
      <c r="D384" s="104" t="b">
        <v>0</v>
      </c>
      <c r="E384" s="104"/>
      <c r="F384" s="134"/>
    </row>
    <row r="385">
      <c r="A385" s="138"/>
      <c r="B385" s="103"/>
      <c r="C385" s="74"/>
      <c r="D385" s="104" t="b">
        <v>0</v>
      </c>
      <c r="E385" s="104"/>
      <c r="F385" s="134"/>
    </row>
    <row r="386">
      <c r="A386" s="138"/>
      <c r="B386" s="103"/>
      <c r="C386" s="74"/>
      <c r="D386" s="104" t="b">
        <v>0</v>
      </c>
      <c r="E386" s="104"/>
      <c r="F386" s="134"/>
    </row>
    <row r="387">
      <c r="A387" s="138"/>
      <c r="B387" s="103"/>
      <c r="C387" s="74"/>
      <c r="D387" s="104" t="b">
        <v>0</v>
      </c>
      <c r="E387" s="104"/>
      <c r="F387" s="134"/>
    </row>
    <row r="388">
      <c r="A388" s="138"/>
      <c r="B388" s="103"/>
      <c r="C388" s="74"/>
      <c r="D388" s="104" t="b">
        <v>0</v>
      </c>
      <c r="E388" s="104"/>
      <c r="F388" s="134"/>
    </row>
    <row r="389">
      <c r="A389" s="138"/>
      <c r="B389" s="103"/>
      <c r="C389" s="74"/>
      <c r="D389" s="104" t="b">
        <v>0</v>
      </c>
      <c r="E389" s="104"/>
      <c r="F389" s="134"/>
    </row>
    <row r="390">
      <c r="A390" s="138"/>
      <c r="B390" s="103"/>
      <c r="C390" s="74"/>
      <c r="D390" s="104" t="b">
        <v>0</v>
      </c>
      <c r="E390" s="104"/>
      <c r="F390" s="134"/>
    </row>
    <row r="391">
      <c r="A391" s="138"/>
      <c r="B391" s="103"/>
      <c r="C391" s="74"/>
      <c r="D391" s="104" t="b">
        <v>0</v>
      </c>
      <c r="E391" s="104"/>
      <c r="F391" s="134"/>
    </row>
    <row r="392">
      <c r="A392" s="138"/>
      <c r="B392" s="103"/>
      <c r="C392" s="74"/>
      <c r="D392" s="104" t="b">
        <v>0</v>
      </c>
      <c r="E392" s="104"/>
      <c r="F392" s="134"/>
    </row>
    <row r="393">
      <c r="A393" s="138"/>
      <c r="B393" s="103"/>
      <c r="C393" s="74"/>
      <c r="D393" s="104" t="b">
        <v>0</v>
      </c>
      <c r="E393" s="104"/>
      <c r="F393" s="134"/>
    </row>
    <row r="394">
      <c r="A394" s="138"/>
      <c r="B394" s="103"/>
      <c r="C394" s="74"/>
      <c r="D394" s="104" t="b">
        <v>0</v>
      </c>
      <c r="E394" s="104"/>
      <c r="F394" s="134"/>
    </row>
    <row r="395">
      <c r="A395" s="138"/>
      <c r="B395" s="103"/>
      <c r="C395" s="74"/>
      <c r="D395" s="104" t="b">
        <v>0</v>
      </c>
      <c r="E395" s="104"/>
      <c r="F395" s="134"/>
    </row>
    <row r="396">
      <c r="A396" s="138"/>
      <c r="B396" s="103"/>
      <c r="C396" s="74"/>
      <c r="D396" s="104" t="b">
        <v>0</v>
      </c>
      <c r="E396" s="104"/>
      <c r="F396" s="134"/>
    </row>
    <row r="397">
      <c r="A397" s="138"/>
      <c r="B397" s="103"/>
      <c r="C397" s="74"/>
      <c r="D397" s="104" t="b">
        <v>0</v>
      </c>
      <c r="E397" s="104"/>
      <c r="F397" s="134"/>
    </row>
    <row r="398">
      <c r="A398" s="138"/>
      <c r="B398" s="103"/>
      <c r="C398" s="74"/>
      <c r="D398" s="104" t="b">
        <v>0</v>
      </c>
      <c r="E398" s="104"/>
      <c r="F398" s="134"/>
    </row>
    <row r="399">
      <c r="A399" s="138"/>
      <c r="B399" s="103"/>
      <c r="C399" s="74"/>
      <c r="D399" s="104" t="b">
        <v>0</v>
      </c>
      <c r="E399" s="104"/>
      <c r="F399" s="134"/>
    </row>
    <row r="400">
      <c r="A400" s="138"/>
      <c r="B400" s="103"/>
      <c r="C400" s="74"/>
      <c r="D400" s="104" t="b">
        <v>0</v>
      </c>
      <c r="E400" s="104"/>
      <c r="F400" s="134"/>
    </row>
    <row r="401">
      <c r="A401" s="138"/>
      <c r="B401" s="103"/>
      <c r="C401" s="74"/>
      <c r="D401" s="104" t="b">
        <v>0</v>
      </c>
      <c r="E401" s="104"/>
      <c r="F401" s="134"/>
    </row>
    <row r="402">
      <c r="A402" s="138"/>
      <c r="B402" s="103"/>
      <c r="C402" s="74"/>
      <c r="D402" s="104" t="b">
        <v>0</v>
      </c>
      <c r="E402" s="104"/>
      <c r="F402" s="134"/>
    </row>
    <row r="403">
      <c r="A403" s="138"/>
      <c r="B403" s="103"/>
      <c r="C403" s="74"/>
      <c r="D403" s="104" t="b">
        <v>0</v>
      </c>
      <c r="E403" s="104"/>
      <c r="F403" s="134"/>
    </row>
    <row r="404">
      <c r="A404" s="138"/>
      <c r="B404" s="103"/>
      <c r="C404" s="74"/>
      <c r="D404" s="104" t="b">
        <v>0</v>
      </c>
      <c r="E404" s="104"/>
      <c r="F404" s="134"/>
    </row>
    <row r="405">
      <c r="A405" s="138"/>
      <c r="B405" s="103"/>
      <c r="C405" s="74"/>
      <c r="D405" s="104" t="b">
        <v>0</v>
      </c>
      <c r="E405" s="104"/>
      <c r="F405" s="134"/>
    </row>
    <row r="406">
      <c r="A406" s="138"/>
      <c r="B406" s="103"/>
      <c r="C406" s="74"/>
      <c r="D406" s="104" t="b">
        <v>0</v>
      </c>
      <c r="E406" s="104"/>
      <c r="F406" s="134"/>
    </row>
    <row r="407">
      <c r="A407" s="138"/>
      <c r="B407" s="103"/>
      <c r="C407" s="74"/>
      <c r="D407" s="104" t="b">
        <v>0</v>
      </c>
      <c r="E407" s="104"/>
      <c r="F407" s="134"/>
    </row>
    <row r="408">
      <c r="A408" s="138"/>
      <c r="B408" s="103"/>
      <c r="C408" s="74"/>
      <c r="D408" s="104" t="b">
        <v>0</v>
      </c>
      <c r="E408" s="104"/>
      <c r="F408" s="134"/>
    </row>
    <row r="409">
      <c r="A409" s="138"/>
      <c r="B409" s="103"/>
      <c r="C409" s="74"/>
      <c r="D409" s="104" t="b">
        <v>0</v>
      </c>
      <c r="E409" s="104"/>
      <c r="F409" s="134"/>
    </row>
    <row r="410">
      <c r="A410" s="138"/>
      <c r="B410" s="103"/>
      <c r="C410" s="74"/>
      <c r="D410" s="104" t="b">
        <v>0</v>
      </c>
      <c r="E410" s="104"/>
      <c r="F410" s="134"/>
    </row>
    <row r="411">
      <c r="A411" s="138"/>
      <c r="B411" s="103"/>
      <c r="C411" s="74"/>
      <c r="D411" s="104" t="b">
        <v>0</v>
      </c>
      <c r="E411" s="104"/>
      <c r="F411" s="134"/>
    </row>
    <row r="412">
      <c r="A412" s="138"/>
      <c r="B412" s="103"/>
      <c r="C412" s="74"/>
      <c r="D412" s="104" t="b">
        <v>0</v>
      </c>
      <c r="E412" s="104"/>
      <c r="F412" s="134"/>
    </row>
    <row r="413">
      <c r="A413" s="138"/>
      <c r="B413" s="103"/>
      <c r="C413" s="74"/>
      <c r="D413" s="104" t="b">
        <v>0</v>
      </c>
      <c r="E413" s="104"/>
      <c r="F413" s="134"/>
    </row>
    <row r="414">
      <c r="A414" s="138"/>
      <c r="B414" s="103"/>
      <c r="C414" s="74"/>
      <c r="D414" s="104" t="b">
        <v>0</v>
      </c>
      <c r="E414" s="104"/>
      <c r="F414" s="134"/>
    </row>
    <row r="415">
      <c r="A415" s="138"/>
      <c r="B415" s="103"/>
      <c r="C415" s="74"/>
      <c r="D415" s="104" t="b">
        <v>0</v>
      </c>
      <c r="E415" s="104"/>
      <c r="F415" s="134"/>
    </row>
    <row r="416">
      <c r="A416" s="138"/>
      <c r="B416" s="103"/>
      <c r="C416" s="74"/>
      <c r="D416" s="104" t="b">
        <v>0</v>
      </c>
      <c r="E416" s="104"/>
      <c r="F416" s="134"/>
    </row>
    <row r="417">
      <c r="A417" s="138"/>
      <c r="B417" s="103"/>
      <c r="C417" s="74"/>
      <c r="D417" s="104" t="b">
        <v>0</v>
      </c>
      <c r="E417" s="104"/>
      <c r="F417" s="134"/>
    </row>
    <row r="418">
      <c r="A418" s="138"/>
      <c r="B418" s="103"/>
      <c r="C418" s="74"/>
      <c r="D418" s="104" t="b">
        <v>0</v>
      </c>
      <c r="E418" s="104"/>
      <c r="F418" s="134"/>
    </row>
    <row r="419">
      <c r="A419" s="138"/>
      <c r="B419" s="103"/>
      <c r="C419" s="74"/>
      <c r="D419" s="104" t="b">
        <v>0</v>
      </c>
      <c r="E419" s="104"/>
      <c r="F419" s="134"/>
    </row>
    <row r="420">
      <c r="A420" s="138"/>
      <c r="B420" s="103"/>
      <c r="C420" s="74"/>
      <c r="D420" s="104" t="b">
        <v>0</v>
      </c>
      <c r="E420" s="104"/>
      <c r="F420" s="134"/>
    </row>
    <row r="421">
      <c r="A421" s="138"/>
      <c r="B421" s="103"/>
      <c r="C421" s="74"/>
      <c r="D421" s="104" t="b">
        <v>0</v>
      </c>
      <c r="E421" s="104"/>
      <c r="F421" s="134"/>
    </row>
    <row r="422">
      <c r="A422" s="138"/>
      <c r="B422" s="103"/>
      <c r="C422" s="74"/>
      <c r="D422" s="104" t="b">
        <v>0</v>
      </c>
      <c r="E422" s="104"/>
      <c r="F422" s="134"/>
    </row>
    <row r="423">
      <c r="A423" s="138"/>
      <c r="B423" s="103"/>
      <c r="C423" s="74"/>
      <c r="D423" s="104" t="b">
        <v>0</v>
      </c>
      <c r="E423" s="104"/>
      <c r="F423" s="134"/>
    </row>
    <row r="424">
      <c r="A424" s="138"/>
      <c r="B424" s="103"/>
      <c r="C424" s="74"/>
      <c r="D424" s="104" t="b">
        <v>0</v>
      </c>
      <c r="E424" s="104"/>
      <c r="F424" s="134"/>
    </row>
    <row r="425">
      <c r="A425" s="138"/>
      <c r="B425" s="103"/>
      <c r="C425" s="74"/>
      <c r="D425" s="104" t="b">
        <v>0</v>
      </c>
      <c r="E425" s="104"/>
      <c r="F425" s="134"/>
    </row>
    <row r="426">
      <c r="A426" s="138"/>
      <c r="B426" s="103"/>
      <c r="C426" s="74"/>
      <c r="D426" s="104" t="b">
        <v>0</v>
      </c>
      <c r="E426" s="104"/>
      <c r="F426" s="134"/>
    </row>
    <row r="427">
      <c r="A427" s="138"/>
      <c r="B427" s="103"/>
      <c r="C427" s="74"/>
      <c r="D427" s="104" t="b">
        <v>0</v>
      </c>
      <c r="E427" s="104"/>
      <c r="F427" s="134"/>
    </row>
    <row r="428">
      <c r="A428" s="138"/>
      <c r="B428" s="103"/>
      <c r="C428" s="74"/>
      <c r="D428" s="104" t="b">
        <v>0</v>
      </c>
      <c r="E428" s="104"/>
      <c r="F428" s="134"/>
    </row>
    <row r="429">
      <c r="A429" s="138"/>
      <c r="B429" s="103"/>
      <c r="C429" s="74"/>
      <c r="D429" s="104" t="b">
        <v>0</v>
      </c>
      <c r="E429" s="104"/>
      <c r="F429" s="134"/>
    </row>
    <row r="430">
      <c r="A430" s="138"/>
      <c r="B430" s="103"/>
      <c r="C430" s="74"/>
      <c r="D430" s="104" t="b">
        <v>0</v>
      </c>
      <c r="E430" s="104"/>
      <c r="F430" s="134"/>
    </row>
    <row r="431">
      <c r="A431" s="138"/>
      <c r="B431" s="103"/>
      <c r="C431" s="74"/>
      <c r="D431" s="104" t="b">
        <v>0</v>
      </c>
      <c r="E431" s="104"/>
      <c r="F431" s="134"/>
    </row>
    <row r="432">
      <c r="A432" s="138"/>
      <c r="B432" s="103"/>
      <c r="C432" s="74"/>
      <c r="D432" s="104" t="b">
        <v>0</v>
      </c>
      <c r="E432" s="104"/>
      <c r="F432" s="134"/>
    </row>
    <row r="433">
      <c r="A433" s="138"/>
      <c r="B433" s="103"/>
      <c r="C433" s="74"/>
      <c r="D433" s="104" t="b">
        <v>0</v>
      </c>
      <c r="E433" s="104"/>
      <c r="F433" s="134"/>
    </row>
    <row r="434">
      <c r="A434" s="138"/>
      <c r="B434" s="103"/>
      <c r="C434" s="74"/>
      <c r="D434" s="104" t="b">
        <v>0</v>
      </c>
      <c r="E434" s="104"/>
      <c r="F434" s="134"/>
    </row>
    <row r="435">
      <c r="A435" s="138"/>
      <c r="B435" s="103"/>
      <c r="C435" s="74"/>
      <c r="D435" s="104" t="b">
        <v>0</v>
      </c>
      <c r="E435" s="104"/>
      <c r="F435" s="134"/>
    </row>
    <row r="436">
      <c r="A436" s="138"/>
      <c r="B436" s="103"/>
      <c r="C436" s="74"/>
      <c r="D436" s="104" t="b">
        <v>0</v>
      </c>
      <c r="E436" s="104"/>
      <c r="F436" s="134"/>
    </row>
    <row r="437">
      <c r="A437" s="138"/>
      <c r="B437" s="103"/>
      <c r="C437" s="74"/>
      <c r="D437" s="104" t="b">
        <v>0</v>
      </c>
      <c r="E437" s="104"/>
      <c r="F437" s="134"/>
    </row>
    <row r="438">
      <c r="A438" s="138"/>
      <c r="B438" s="103"/>
      <c r="C438" s="74"/>
      <c r="D438" s="104" t="b">
        <v>0</v>
      </c>
      <c r="E438" s="104"/>
      <c r="F438" s="134"/>
    </row>
    <row r="439">
      <c r="A439" s="138"/>
      <c r="B439" s="103"/>
      <c r="C439" s="74"/>
      <c r="D439" s="104" t="b">
        <v>0</v>
      </c>
      <c r="E439" s="104"/>
      <c r="F439" s="134"/>
    </row>
    <row r="440">
      <c r="A440" s="138"/>
      <c r="B440" s="103"/>
      <c r="C440" s="74"/>
      <c r="D440" s="104" t="b">
        <v>0</v>
      </c>
      <c r="E440" s="104"/>
      <c r="F440" s="134"/>
    </row>
    <row r="441">
      <c r="A441" s="138"/>
      <c r="B441" s="103"/>
      <c r="C441" s="74"/>
      <c r="D441" s="104" t="b">
        <v>0</v>
      </c>
      <c r="E441" s="104"/>
      <c r="F441" s="134"/>
    </row>
    <row r="442">
      <c r="A442" s="138"/>
      <c r="B442" s="103"/>
      <c r="C442" s="74"/>
      <c r="D442" s="104" t="b">
        <v>0</v>
      </c>
      <c r="E442" s="104"/>
      <c r="F442" s="134"/>
    </row>
    <row r="443">
      <c r="A443" s="138"/>
      <c r="B443" s="103"/>
      <c r="C443" s="74"/>
      <c r="D443" s="104" t="b">
        <v>0</v>
      </c>
      <c r="E443" s="104"/>
      <c r="F443" s="134"/>
    </row>
    <row r="444">
      <c r="A444" s="138"/>
      <c r="B444" s="103"/>
      <c r="C444" s="74"/>
      <c r="D444" s="104" t="b">
        <v>0</v>
      </c>
      <c r="E444" s="104"/>
      <c r="F444" s="134"/>
    </row>
    <row r="445">
      <c r="A445" s="138"/>
      <c r="B445" s="103"/>
      <c r="C445" s="74"/>
      <c r="D445" s="104" t="b">
        <v>0</v>
      </c>
      <c r="E445" s="104"/>
      <c r="F445" s="134"/>
    </row>
    <row r="446">
      <c r="A446" s="138"/>
      <c r="B446" s="103"/>
      <c r="C446" s="74"/>
      <c r="D446" s="104" t="b">
        <v>0</v>
      </c>
      <c r="E446" s="104"/>
      <c r="F446" s="134"/>
    </row>
    <row r="447">
      <c r="A447" s="138"/>
      <c r="B447" s="103"/>
      <c r="C447" s="74"/>
      <c r="D447" s="104" t="b">
        <v>0</v>
      </c>
      <c r="E447" s="104"/>
      <c r="F447" s="134"/>
    </row>
    <row r="448">
      <c r="A448" s="138"/>
      <c r="B448" s="103"/>
      <c r="C448" s="74"/>
      <c r="D448" s="104" t="b">
        <v>0</v>
      </c>
      <c r="E448" s="104"/>
      <c r="F448" s="134"/>
    </row>
    <row r="449">
      <c r="A449" s="138"/>
      <c r="B449" s="103"/>
      <c r="C449" s="74"/>
      <c r="D449" s="104" t="b">
        <v>0</v>
      </c>
      <c r="E449" s="104"/>
      <c r="F449" s="134"/>
    </row>
    <row r="450">
      <c r="A450" s="138"/>
      <c r="B450" s="103"/>
      <c r="C450" s="74"/>
      <c r="D450" s="104" t="b">
        <v>0</v>
      </c>
      <c r="E450" s="104"/>
      <c r="F450" s="134"/>
    </row>
    <row r="451">
      <c r="A451" s="138"/>
      <c r="B451" s="103"/>
      <c r="C451" s="74"/>
      <c r="D451" s="104" t="b">
        <v>0</v>
      </c>
      <c r="E451" s="104"/>
      <c r="F451" s="134"/>
    </row>
    <row r="452">
      <c r="A452" s="138"/>
      <c r="B452" s="103"/>
      <c r="C452" s="74"/>
      <c r="D452" s="104" t="b">
        <v>0</v>
      </c>
      <c r="E452" s="104"/>
      <c r="F452" s="134"/>
    </row>
    <row r="453">
      <c r="A453" s="138"/>
      <c r="B453" s="103"/>
      <c r="C453" s="74"/>
      <c r="D453" s="104" t="b">
        <v>0</v>
      </c>
      <c r="E453" s="104"/>
      <c r="F453" s="134"/>
    </row>
    <row r="454">
      <c r="A454" s="138"/>
      <c r="B454" s="103"/>
      <c r="C454" s="74"/>
      <c r="D454" s="104" t="b">
        <v>0</v>
      </c>
      <c r="E454" s="104"/>
      <c r="F454" s="134"/>
    </row>
    <row r="455">
      <c r="A455" s="138"/>
      <c r="B455" s="103"/>
      <c r="C455" s="74"/>
      <c r="D455" s="104" t="b">
        <v>0</v>
      </c>
      <c r="E455" s="104"/>
      <c r="F455" s="134"/>
    </row>
    <row r="456">
      <c r="A456" s="138"/>
      <c r="B456" s="103"/>
      <c r="C456" s="74"/>
      <c r="D456" s="104" t="b">
        <v>0</v>
      </c>
      <c r="E456" s="104"/>
      <c r="F456" s="134"/>
    </row>
    <row r="457">
      <c r="A457" s="138"/>
      <c r="B457" s="103"/>
      <c r="C457" s="74"/>
      <c r="D457" s="104" t="b">
        <v>0</v>
      </c>
      <c r="E457" s="104"/>
      <c r="F457" s="134"/>
    </row>
    <row r="458">
      <c r="A458" s="138"/>
      <c r="B458" s="103"/>
      <c r="C458" s="74"/>
      <c r="D458" s="104" t="b">
        <v>0</v>
      </c>
      <c r="E458" s="104"/>
      <c r="F458" s="134"/>
    </row>
    <row r="459">
      <c r="A459" s="138"/>
      <c r="B459" s="103"/>
      <c r="C459" s="74"/>
      <c r="D459" s="104" t="b">
        <v>0</v>
      </c>
      <c r="E459" s="104"/>
      <c r="F459" s="134"/>
    </row>
    <row r="460">
      <c r="A460" s="138"/>
      <c r="B460" s="103"/>
      <c r="C460" s="74"/>
      <c r="D460" s="104" t="b">
        <v>0</v>
      </c>
      <c r="E460" s="104"/>
      <c r="F460" s="134"/>
    </row>
    <row r="461">
      <c r="A461" s="138"/>
      <c r="B461" s="103"/>
      <c r="C461" s="74"/>
      <c r="D461" s="104" t="b">
        <v>0</v>
      </c>
      <c r="E461" s="104"/>
      <c r="F461" s="134"/>
    </row>
    <row r="462">
      <c r="A462" s="138"/>
      <c r="B462" s="103"/>
      <c r="C462" s="74"/>
      <c r="D462" s="104" t="b">
        <v>0</v>
      </c>
      <c r="E462" s="104"/>
      <c r="F462" s="134"/>
    </row>
    <row r="463">
      <c r="A463" s="138"/>
      <c r="B463" s="103"/>
      <c r="C463" s="74"/>
      <c r="D463" s="104" t="b">
        <v>0</v>
      </c>
      <c r="E463" s="104"/>
      <c r="F463" s="134"/>
    </row>
    <row r="464">
      <c r="A464" s="138"/>
      <c r="B464" s="103"/>
      <c r="C464" s="74"/>
      <c r="D464" s="104" t="b">
        <v>0</v>
      </c>
      <c r="E464" s="104"/>
      <c r="F464" s="134"/>
    </row>
    <row r="465">
      <c r="A465" s="138"/>
      <c r="B465" s="103"/>
      <c r="C465" s="74"/>
      <c r="D465" s="104" t="b">
        <v>0</v>
      </c>
      <c r="E465" s="104"/>
      <c r="F465" s="134"/>
    </row>
    <row r="466">
      <c r="A466" s="138"/>
      <c r="B466" s="103"/>
      <c r="C466" s="74"/>
      <c r="D466" s="104" t="b">
        <v>0</v>
      </c>
      <c r="E466" s="104"/>
      <c r="F466" s="134"/>
    </row>
    <row r="467">
      <c r="A467" s="138"/>
      <c r="B467" s="103"/>
      <c r="C467" s="74"/>
      <c r="D467" s="104" t="b">
        <v>0</v>
      </c>
      <c r="E467" s="104"/>
      <c r="F467" s="134"/>
    </row>
    <row r="468">
      <c r="A468" s="138"/>
      <c r="B468" s="103"/>
      <c r="C468" s="74"/>
      <c r="D468" s="104" t="b">
        <v>0</v>
      </c>
      <c r="E468" s="104"/>
      <c r="F468" s="134"/>
    </row>
    <row r="469">
      <c r="A469" s="138"/>
      <c r="B469" s="103"/>
      <c r="C469" s="74"/>
      <c r="D469" s="104" t="b">
        <v>0</v>
      </c>
      <c r="E469" s="104"/>
      <c r="F469" s="134"/>
    </row>
    <row r="470">
      <c r="A470" s="138"/>
      <c r="B470" s="103"/>
      <c r="C470" s="74"/>
      <c r="D470" s="104" t="b">
        <v>0</v>
      </c>
      <c r="E470" s="104"/>
      <c r="F470" s="134"/>
    </row>
    <row r="471">
      <c r="A471" s="138"/>
      <c r="B471" s="103"/>
      <c r="C471" s="74"/>
      <c r="D471" s="104" t="b">
        <v>0</v>
      </c>
      <c r="E471" s="104"/>
      <c r="F471" s="134"/>
    </row>
    <row r="472">
      <c r="A472" s="138"/>
      <c r="B472" s="103"/>
      <c r="C472" s="74"/>
      <c r="D472" s="104" t="b">
        <v>0</v>
      </c>
      <c r="E472" s="104"/>
      <c r="F472" s="134"/>
    </row>
    <row r="473">
      <c r="A473" s="138"/>
      <c r="B473" s="103"/>
      <c r="C473" s="74"/>
      <c r="D473" s="104" t="b">
        <v>0</v>
      </c>
      <c r="E473" s="104"/>
      <c r="F473" s="134"/>
    </row>
    <row r="474">
      <c r="A474" s="138"/>
      <c r="B474" s="103"/>
      <c r="C474" s="74"/>
      <c r="D474" s="104" t="b">
        <v>0</v>
      </c>
      <c r="E474" s="104"/>
      <c r="F474" s="134"/>
    </row>
    <row r="475">
      <c r="A475" s="138"/>
      <c r="B475" s="103"/>
      <c r="C475" s="74"/>
      <c r="D475" s="104" t="b">
        <v>0</v>
      </c>
      <c r="E475" s="104"/>
      <c r="F475" s="134"/>
    </row>
    <row r="476">
      <c r="A476" s="138"/>
      <c r="B476" s="103"/>
      <c r="C476" s="74"/>
      <c r="D476" s="104" t="b">
        <v>0</v>
      </c>
      <c r="E476" s="104"/>
      <c r="F476" s="134"/>
    </row>
    <row r="477">
      <c r="A477" s="138"/>
      <c r="B477" s="103"/>
      <c r="C477" s="74"/>
      <c r="D477" s="104" t="b">
        <v>0</v>
      </c>
      <c r="E477" s="104"/>
      <c r="F477" s="134"/>
    </row>
    <row r="478">
      <c r="A478" s="138"/>
      <c r="B478" s="103"/>
      <c r="C478" s="74"/>
      <c r="D478" s="104" t="b">
        <v>0</v>
      </c>
      <c r="E478" s="104"/>
      <c r="F478" s="134"/>
    </row>
    <row r="479">
      <c r="A479" s="138"/>
      <c r="B479" s="103"/>
      <c r="C479" s="74"/>
      <c r="D479" s="104" t="b">
        <v>0</v>
      </c>
      <c r="E479" s="104"/>
      <c r="F479" s="134"/>
    </row>
    <row r="480">
      <c r="A480" s="138"/>
      <c r="B480" s="103"/>
      <c r="C480" s="74"/>
      <c r="D480" s="104" t="b">
        <v>0</v>
      </c>
      <c r="E480" s="104"/>
      <c r="F480" s="134"/>
    </row>
    <row r="481">
      <c r="A481" s="138"/>
      <c r="B481" s="103"/>
      <c r="C481" s="74"/>
      <c r="D481" s="104" t="b">
        <v>0</v>
      </c>
      <c r="E481" s="104"/>
      <c r="F481" s="134"/>
    </row>
    <row r="482">
      <c r="A482" s="138"/>
      <c r="B482" s="103"/>
      <c r="C482" s="74"/>
      <c r="D482" s="104" t="b">
        <v>0</v>
      </c>
      <c r="E482" s="104"/>
      <c r="F482" s="134"/>
    </row>
    <row r="483">
      <c r="A483" s="138"/>
      <c r="B483" s="103"/>
      <c r="C483" s="74"/>
      <c r="D483" s="104" t="b">
        <v>0</v>
      </c>
      <c r="E483" s="104"/>
      <c r="F483" s="134"/>
    </row>
    <row r="484">
      <c r="A484" s="138"/>
      <c r="B484" s="103"/>
      <c r="C484" s="74"/>
      <c r="D484" s="104" t="b">
        <v>0</v>
      </c>
      <c r="E484" s="104"/>
      <c r="F484" s="134"/>
    </row>
    <row r="485">
      <c r="A485" s="138"/>
      <c r="B485" s="103"/>
      <c r="C485" s="74"/>
      <c r="D485" s="104" t="b">
        <v>0</v>
      </c>
      <c r="E485" s="104"/>
      <c r="F485" s="134"/>
    </row>
    <row r="486">
      <c r="A486" s="138"/>
      <c r="B486" s="103"/>
      <c r="C486" s="74"/>
      <c r="D486" s="104" t="b">
        <v>0</v>
      </c>
      <c r="E486" s="104"/>
      <c r="F486" s="134"/>
    </row>
    <row r="487">
      <c r="A487" s="138"/>
      <c r="B487" s="103"/>
      <c r="C487" s="74"/>
      <c r="D487" s="104" t="b">
        <v>0</v>
      </c>
      <c r="E487" s="104"/>
      <c r="F487" s="134"/>
    </row>
    <row r="488">
      <c r="A488" s="138"/>
      <c r="B488" s="103"/>
      <c r="C488" s="74"/>
      <c r="D488" s="104" t="b">
        <v>0</v>
      </c>
      <c r="E488" s="104"/>
      <c r="F488" s="134"/>
    </row>
    <row r="489">
      <c r="A489" s="138"/>
      <c r="B489" s="103"/>
      <c r="C489" s="74"/>
      <c r="D489" s="104" t="b">
        <v>0</v>
      </c>
      <c r="E489" s="104"/>
      <c r="F489" s="134"/>
    </row>
    <row r="490">
      <c r="A490" s="138"/>
      <c r="B490" s="103"/>
      <c r="C490" s="74"/>
      <c r="D490" s="104" t="b">
        <v>0</v>
      </c>
      <c r="E490" s="104"/>
      <c r="F490" s="134"/>
    </row>
    <row r="491">
      <c r="A491" s="138"/>
      <c r="B491" s="103"/>
      <c r="C491" s="74"/>
      <c r="D491" s="104" t="b">
        <v>0</v>
      </c>
      <c r="E491" s="104"/>
      <c r="F491" s="134"/>
    </row>
    <row r="492">
      <c r="A492" s="138"/>
      <c r="B492" s="103"/>
      <c r="C492" s="74"/>
      <c r="D492" s="104" t="b">
        <v>0</v>
      </c>
      <c r="E492" s="104"/>
      <c r="F492" s="134"/>
    </row>
    <row r="493">
      <c r="A493" s="138"/>
      <c r="B493" s="103"/>
      <c r="C493" s="74"/>
      <c r="D493" s="104" t="b">
        <v>0</v>
      </c>
      <c r="E493" s="104"/>
      <c r="F493" s="134"/>
    </row>
    <row r="494">
      <c r="A494" s="138"/>
      <c r="B494" s="103"/>
      <c r="C494" s="74"/>
      <c r="D494" s="104" t="b">
        <v>0</v>
      </c>
      <c r="E494" s="104"/>
      <c r="F494" s="134"/>
    </row>
    <row r="495">
      <c r="A495" s="138"/>
      <c r="B495" s="103"/>
      <c r="C495" s="74"/>
      <c r="D495" s="104" t="b">
        <v>0</v>
      </c>
      <c r="E495" s="104"/>
      <c r="F495" s="134"/>
    </row>
    <row r="496">
      <c r="A496" s="138"/>
      <c r="B496" s="103"/>
      <c r="C496" s="74"/>
      <c r="D496" s="104" t="b">
        <v>0</v>
      </c>
      <c r="E496" s="104"/>
      <c r="F496" s="134"/>
    </row>
    <row r="497">
      <c r="A497" s="138"/>
      <c r="B497" s="103"/>
      <c r="C497" s="74"/>
      <c r="D497" s="104" t="b">
        <v>0</v>
      </c>
      <c r="E497" s="104"/>
      <c r="F497" s="134"/>
    </row>
    <row r="498">
      <c r="A498" s="138"/>
      <c r="B498" s="103"/>
      <c r="C498" s="74"/>
      <c r="D498" s="104" t="b">
        <v>0</v>
      </c>
      <c r="E498" s="104"/>
      <c r="F498" s="134"/>
    </row>
    <row r="499">
      <c r="A499" s="138"/>
      <c r="B499" s="103"/>
      <c r="C499" s="74"/>
      <c r="D499" s="104" t="b">
        <v>0</v>
      </c>
      <c r="E499" s="104"/>
      <c r="F499" s="134"/>
    </row>
    <row r="500">
      <c r="A500" s="138"/>
      <c r="B500" s="103"/>
      <c r="C500" s="74"/>
      <c r="D500" s="104" t="b">
        <v>0</v>
      </c>
      <c r="E500" s="104"/>
      <c r="F500" s="134"/>
    </row>
    <row r="501">
      <c r="A501" s="138"/>
      <c r="B501" s="103"/>
      <c r="C501" s="74"/>
      <c r="D501" s="104" t="b">
        <v>0</v>
      </c>
      <c r="E501" s="104"/>
      <c r="F501" s="134"/>
    </row>
    <row r="502">
      <c r="A502" s="138"/>
      <c r="B502" s="103"/>
      <c r="C502" s="74"/>
      <c r="D502" s="104" t="b">
        <v>0</v>
      </c>
      <c r="E502" s="104"/>
      <c r="F502" s="134"/>
    </row>
    <row r="503">
      <c r="A503" s="138"/>
      <c r="B503" s="103"/>
      <c r="C503" s="74"/>
      <c r="D503" s="104" t="b">
        <v>0</v>
      </c>
      <c r="E503" s="104"/>
      <c r="F503" s="134"/>
    </row>
    <row r="504">
      <c r="A504" s="138"/>
      <c r="B504" s="103"/>
      <c r="C504" s="74"/>
      <c r="D504" s="104" t="b">
        <v>0</v>
      </c>
      <c r="E504" s="104"/>
      <c r="F504" s="134"/>
    </row>
    <row r="505">
      <c r="A505" s="138"/>
      <c r="B505" s="103"/>
      <c r="C505" s="74"/>
      <c r="D505" s="104" t="b">
        <v>0</v>
      </c>
      <c r="E505" s="104"/>
      <c r="F505" s="134"/>
    </row>
    <row r="506">
      <c r="A506" s="138"/>
      <c r="B506" s="103"/>
      <c r="C506" s="74"/>
      <c r="D506" s="104" t="b">
        <v>0</v>
      </c>
      <c r="E506" s="104"/>
      <c r="F506" s="134"/>
    </row>
    <row r="507">
      <c r="A507" s="138"/>
      <c r="B507" s="103"/>
      <c r="C507" s="74"/>
      <c r="D507" s="104" t="b">
        <v>0</v>
      </c>
      <c r="E507" s="104"/>
      <c r="F507" s="134"/>
    </row>
    <row r="508">
      <c r="A508" s="138"/>
      <c r="B508" s="103"/>
      <c r="C508" s="74"/>
      <c r="D508" s="104" t="b">
        <v>0</v>
      </c>
      <c r="E508" s="104"/>
      <c r="F508" s="134"/>
    </row>
    <row r="509">
      <c r="A509" s="138"/>
      <c r="B509" s="103"/>
      <c r="C509" s="74"/>
      <c r="D509" s="104" t="b">
        <v>0</v>
      </c>
      <c r="E509" s="104"/>
      <c r="F509" s="134"/>
    </row>
    <row r="510">
      <c r="A510" s="138"/>
      <c r="B510" s="103"/>
      <c r="C510" s="74"/>
      <c r="D510" s="104" t="b">
        <v>0</v>
      </c>
      <c r="E510" s="104"/>
      <c r="F510" s="134"/>
    </row>
    <row r="511">
      <c r="A511" s="138"/>
      <c r="B511" s="103"/>
      <c r="C511" s="74"/>
      <c r="D511" s="104" t="b">
        <v>0</v>
      </c>
      <c r="E511" s="104"/>
      <c r="F511" s="134"/>
    </row>
    <row r="512">
      <c r="A512" s="138"/>
      <c r="B512" s="103"/>
      <c r="C512" s="74"/>
      <c r="D512" s="104" t="b">
        <v>0</v>
      </c>
      <c r="E512" s="104"/>
      <c r="F512" s="134"/>
    </row>
    <row r="513">
      <c r="A513" s="138"/>
      <c r="B513" s="103"/>
      <c r="C513" s="74"/>
      <c r="D513" s="104" t="b">
        <v>0</v>
      </c>
      <c r="E513" s="104"/>
      <c r="F513" s="134"/>
    </row>
    <row r="514">
      <c r="A514" s="138"/>
      <c r="B514" s="103"/>
      <c r="C514" s="74"/>
      <c r="D514" s="104" t="b">
        <v>0</v>
      </c>
      <c r="E514" s="104"/>
      <c r="F514" s="134"/>
    </row>
    <row r="515">
      <c r="A515" s="138"/>
      <c r="B515" s="103"/>
      <c r="C515" s="74"/>
      <c r="D515" s="104" t="b">
        <v>0</v>
      </c>
      <c r="E515" s="104"/>
      <c r="F515" s="134"/>
    </row>
    <row r="516">
      <c r="A516" s="138"/>
      <c r="B516" s="103"/>
      <c r="C516" s="74"/>
      <c r="D516" s="104" t="b">
        <v>0</v>
      </c>
      <c r="E516" s="104"/>
      <c r="F516" s="134"/>
    </row>
    <row r="517">
      <c r="A517" s="138"/>
      <c r="B517" s="103"/>
      <c r="C517" s="74"/>
      <c r="D517" s="104" t="b">
        <v>0</v>
      </c>
      <c r="E517" s="104"/>
      <c r="F517" s="134"/>
    </row>
    <row r="518">
      <c r="A518" s="138"/>
      <c r="B518" s="103"/>
      <c r="C518" s="74"/>
      <c r="D518" s="104" t="b">
        <v>0</v>
      </c>
      <c r="E518" s="104"/>
      <c r="F518" s="134"/>
    </row>
    <row r="519">
      <c r="A519" s="138"/>
      <c r="B519" s="103"/>
      <c r="C519" s="74"/>
      <c r="D519" s="104" t="b">
        <v>0</v>
      </c>
      <c r="E519" s="104"/>
      <c r="F519" s="134"/>
    </row>
    <row r="520">
      <c r="A520" s="138"/>
      <c r="B520" s="103"/>
      <c r="C520" s="74"/>
      <c r="D520" s="104" t="b">
        <v>0</v>
      </c>
      <c r="E520" s="104"/>
      <c r="F520" s="134"/>
    </row>
    <row r="521">
      <c r="A521" s="138"/>
      <c r="B521" s="103"/>
      <c r="C521" s="74"/>
      <c r="D521" s="104" t="b">
        <v>0</v>
      </c>
      <c r="E521" s="104"/>
      <c r="F521" s="134"/>
    </row>
    <row r="522">
      <c r="A522" s="138"/>
      <c r="B522" s="103"/>
      <c r="C522" s="74"/>
      <c r="D522" s="104" t="b">
        <v>0</v>
      </c>
      <c r="E522" s="104"/>
      <c r="F522" s="134"/>
    </row>
    <row r="523">
      <c r="A523" s="138"/>
      <c r="B523" s="103"/>
      <c r="C523" s="74"/>
      <c r="D523" s="104" t="b">
        <v>0</v>
      </c>
      <c r="E523" s="104"/>
      <c r="F523" s="134"/>
    </row>
    <row r="524">
      <c r="A524" s="138"/>
      <c r="B524" s="103"/>
      <c r="C524" s="74"/>
      <c r="D524" s="104" t="b">
        <v>0</v>
      </c>
      <c r="E524" s="104"/>
      <c r="F524" s="134"/>
    </row>
    <row r="525">
      <c r="A525" s="138"/>
      <c r="B525" s="103"/>
      <c r="C525" s="74"/>
      <c r="D525" s="104" t="b">
        <v>0</v>
      </c>
      <c r="E525" s="104"/>
      <c r="F525" s="134"/>
    </row>
    <row r="526">
      <c r="A526" s="138"/>
      <c r="B526" s="103"/>
      <c r="C526" s="74"/>
      <c r="D526" s="104" t="b">
        <v>0</v>
      </c>
      <c r="E526" s="104"/>
      <c r="F526" s="134"/>
    </row>
    <row r="527">
      <c r="A527" s="138"/>
      <c r="B527" s="103"/>
      <c r="C527" s="74"/>
      <c r="D527" s="104" t="b">
        <v>0</v>
      </c>
      <c r="E527" s="104"/>
      <c r="F527" s="134"/>
    </row>
    <row r="528">
      <c r="A528" s="138"/>
      <c r="B528" s="103"/>
      <c r="C528" s="74"/>
      <c r="D528" s="104" t="b">
        <v>0</v>
      </c>
      <c r="E528" s="104"/>
      <c r="F528" s="134"/>
    </row>
    <row r="529">
      <c r="A529" s="138"/>
      <c r="B529" s="103"/>
      <c r="C529" s="74"/>
      <c r="D529" s="104" t="b">
        <v>0</v>
      </c>
      <c r="E529" s="104"/>
      <c r="F529" s="134"/>
    </row>
    <row r="530">
      <c r="A530" s="138"/>
      <c r="B530" s="103"/>
      <c r="C530" s="74"/>
      <c r="D530" s="104" t="b">
        <v>0</v>
      </c>
      <c r="E530" s="104"/>
      <c r="F530" s="134"/>
    </row>
    <row r="531">
      <c r="A531" s="138"/>
      <c r="B531" s="103"/>
      <c r="C531" s="74"/>
      <c r="D531" s="104" t="b">
        <v>0</v>
      </c>
      <c r="E531" s="104"/>
      <c r="F531" s="134"/>
    </row>
    <row r="532">
      <c r="A532" s="138"/>
      <c r="B532" s="103"/>
      <c r="C532" s="74"/>
      <c r="D532" s="104" t="b">
        <v>0</v>
      </c>
      <c r="E532" s="104"/>
      <c r="F532" s="134"/>
    </row>
    <row r="533">
      <c r="A533" s="138"/>
      <c r="B533" s="103"/>
      <c r="C533" s="74"/>
      <c r="D533" s="104" t="b">
        <v>0</v>
      </c>
      <c r="E533" s="104"/>
      <c r="F533" s="134"/>
    </row>
    <row r="534">
      <c r="A534" s="138"/>
      <c r="B534" s="103"/>
      <c r="C534" s="74"/>
      <c r="D534" s="104" t="b">
        <v>0</v>
      </c>
      <c r="E534" s="104"/>
      <c r="F534" s="134"/>
    </row>
    <row r="535">
      <c r="A535" s="138"/>
      <c r="B535" s="103"/>
      <c r="C535" s="74"/>
      <c r="D535" s="104" t="b">
        <v>0</v>
      </c>
      <c r="E535" s="104"/>
      <c r="F535" s="134"/>
    </row>
    <row r="536">
      <c r="A536" s="138"/>
      <c r="B536" s="103"/>
      <c r="C536" s="74"/>
      <c r="D536" s="104" t="b">
        <v>0</v>
      </c>
      <c r="E536" s="104"/>
      <c r="F536" s="134"/>
    </row>
    <row r="537">
      <c r="A537" s="138"/>
      <c r="B537" s="103"/>
      <c r="C537" s="74"/>
      <c r="D537" s="104" t="b">
        <v>0</v>
      </c>
      <c r="E537" s="104"/>
      <c r="F537" s="134"/>
    </row>
    <row r="538">
      <c r="A538" s="138"/>
      <c r="B538" s="103"/>
      <c r="C538" s="74"/>
      <c r="D538" s="104" t="b">
        <v>0</v>
      </c>
      <c r="E538" s="104"/>
      <c r="F538" s="134"/>
    </row>
    <row r="539">
      <c r="A539" s="138"/>
      <c r="B539" s="103"/>
      <c r="C539" s="74"/>
      <c r="D539" s="104" t="b">
        <v>0</v>
      </c>
      <c r="E539" s="104"/>
      <c r="F539" s="134"/>
    </row>
    <row r="540">
      <c r="A540" s="138"/>
      <c r="B540" s="103"/>
      <c r="C540" s="74"/>
      <c r="D540" s="104" t="b">
        <v>0</v>
      </c>
      <c r="E540" s="104"/>
      <c r="F540" s="134"/>
    </row>
    <row r="541">
      <c r="A541" s="138"/>
      <c r="B541" s="103"/>
      <c r="C541" s="74"/>
      <c r="D541" s="104" t="b">
        <v>0</v>
      </c>
      <c r="E541" s="104"/>
      <c r="F541" s="134"/>
    </row>
    <row r="542">
      <c r="A542" s="138"/>
      <c r="B542" s="103"/>
      <c r="C542" s="74"/>
      <c r="D542" s="104" t="b">
        <v>0</v>
      </c>
      <c r="E542" s="104"/>
      <c r="F542" s="134"/>
    </row>
    <row r="543">
      <c r="A543" s="138"/>
      <c r="B543" s="103"/>
      <c r="C543" s="74"/>
      <c r="D543" s="104" t="b">
        <v>0</v>
      </c>
      <c r="E543" s="104"/>
      <c r="F543" s="134"/>
    </row>
    <row r="544">
      <c r="A544" s="138"/>
      <c r="B544" s="103"/>
      <c r="C544" s="74"/>
      <c r="D544" s="104" t="b">
        <v>0</v>
      </c>
      <c r="E544" s="104"/>
      <c r="F544" s="134"/>
    </row>
    <row r="545">
      <c r="A545" s="138"/>
      <c r="B545" s="103"/>
      <c r="C545" s="74"/>
      <c r="D545" s="104" t="b">
        <v>0</v>
      </c>
      <c r="E545" s="104"/>
      <c r="F545" s="134"/>
    </row>
    <row r="546">
      <c r="A546" s="138"/>
      <c r="B546" s="103"/>
      <c r="C546" s="74"/>
      <c r="D546" s="104" t="b">
        <v>0</v>
      </c>
      <c r="E546" s="104"/>
      <c r="F546" s="134"/>
    </row>
    <row r="547">
      <c r="A547" s="138"/>
      <c r="B547" s="103"/>
      <c r="C547" s="74"/>
      <c r="D547" s="104" t="b">
        <v>0</v>
      </c>
      <c r="E547" s="104"/>
      <c r="F547" s="134"/>
    </row>
    <row r="548">
      <c r="A548" s="138"/>
      <c r="B548" s="103"/>
      <c r="C548" s="74"/>
      <c r="D548" s="104" t="b">
        <v>0</v>
      </c>
      <c r="E548" s="104"/>
      <c r="F548" s="134"/>
    </row>
    <row r="549">
      <c r="A549" s="138"/>
      <c r="B549" s="103"/>
      <c r="C549" s="74"/>
      <c r="D549" s="104" t="b">
        <v>0</v>
      </c>
      <c r="E549" s="104"/>
      <c r="F549" s="134"/>
    </row>
    <row r="550">
      <c r="A550" s="138"/>
      <c r="B550" s="103"/>
      <c r="C550" s="74"/>
      <c r="D550" s="104" t="b">
        <v>0</v>
      </c>
      <c r="E550" s="104"/>
      <c r="F550" s="134"/>
    </row>
    <row r="551">
      <c r="A551" s="138"/>
      <c r="B551" s="103"/>
      <c r="C551" s="74"/>
      <c r="D551" s="104" t="b">
        <v>0</v>
      </c>
      <c r="E551" s="104"/>
      <c r="F551" s="134"/>
    </row>
    <row r="552">
      <c r="A552" s="138"/>
      <c r="B552" s="103"/>
      <c r="C552" s="74"/>
      <c r="D552" s="104" t="b">
        <v>0</v>
      </c>
      <c r="E552" s="104"/>
      <c r="F552" s="134"/>
    </row>
    <row r="553">
      <c r="A553" s="138"/>
      <c r="B553" s="103"/>
      <c r="C553" s="74"/>
      <c r="D553" s="104" t="b">
        <v>0</v>
      </c>
      <c r="E553" s="104"/>
      <c r="F553" s="134"/>
    </row>
    <row r="554">
      <c r="A554" s="138"/>
      <c r="B554" s="103"/>
      <c r="C554" s="74"/>
      <c r="D554" s="104" t="b">
        <v>0</v>
      </c>
      <c r="E554" s="104"/>
      <c r="F554" s="134"/>
    </row>
    <row r="555">
      <c r="A555" s="138"/>
      <c r="B555" s="103"/>
      <c r="C555" s="74"/>
      <c r="D555" s="104" t="b">
        <v>0</v>
      </c>
      <c r="E555" s="104"/>
      <c r="F555" s="134"/>
    </row>
    <row r="556">
      <c r="A556" s="138"/>
      <c r="B556" s="103"/>
      <c r="C556" s="74"/>
      <c r="D556" s="104" t="b">
        <v>0</v>
      </c>
      <c r="E556" s="104"/>
      <c r="F556" s="134"/>
    </row>
    <row r="557">
      <c r="A557" s="138"/>
      <c r="B557" s="103"/>
      <c r="C557" s="74"/>
      <c r="D557" s="104" t="b">
        <v>0</v>
      </c>
      <c r="E557" s="104"/>
      <c r="F557" s="134"/>
    </row>
    <row r="558">
      <c r="A558" s="138"/>
      <c r="B558" s="103"/>
      <c r="C558" s="74"/>
      <c r="D558" s="104" t="b">
        <v>0</v>
      </c>
      <c r="E558" s="104"/>
      <c r="F558" s="134"/>
    </row>
    <row r="559">
      <c r="A559" s="138"/>
      <c r="B559" s="103"/>
      <c r="C559" s="74"/>
      <c r="D559" s="104" t="b">
        <v>0</v>
      </c>
      <c r="E559" s="104"/>
      <c r="F559" s="134"/>
    </row>
    <row r="560">
      <c r="A560" s="138"/>
      <c r="B560" s="103"/>
      <c r="C560" s="74"/>
      <c r="D560" s="104" t="b">
        <v>0</v>
      </c>
      <c r="E560" s="104"/>
      <c r="F560" s="134"/>
    </row>
    <row r="561">
      <c r="A561" s="138"/>
      <c r="B561" s="103"/>
      <c r="C561" s="74"/>
      <c r="D561" s="104" t="b">
        <v>0</v>
      </c>
      <c r="E561" s="104"/>
      <c r="F561" s="134"/>
    </row>
    <row r="562">
      <c r="A562" s="138"/>
      <c r="B562" s="103"/>
      <c r="C562" s="74"/>
      <c r="D562" s="104" t="b">
        <v>0</v>
      </c>
      <c r="E562" s="104"/>
      <c r="F562" s="134"/>
    </row>
    <row r="563">
      <c r="A563" s="138"/>
      <c r="B563" s="103"/>
      <c r="C563" s="74"/>
      <c r="D563" s="104" t="b">
        <v>0</v>
      </c>
      <c r="E563" s="104"/>
      <c r="F563" s="134"/>
    </row>
    <row r="564">
      <c r="A564" s="138"/>
      <c r="B564" s="103"/>
      <c r="C564" s="74"/>
      <c r="D564" s="104" t="b">
        <v>0</v>
      </c>
      <c r="E564" s="104"/>
      <c r="F564" s="134"/>
    </row>
    <row r="565">
      <c r="A565" s="138"/>
      <c r="B565" s="103"/>
      <c r="C565" s="74"/>
      <c r="D565" s="104" t="b">
        <v>0</v>
      </c>
      <c r="E565" s="104"/>
      <c r="F565" s="134"/>
    </row>
    <row r="566">
      <c r="A566" s="138"/>
      <c r="B566" s="103"/>
      <c r="C566" s="74"/>
      <c r="D566" s="104" t="b">
        <v>0</v>
      </c>
      <c r="E566" s="104"/>
      <c r="F566" s="134"/>
    </row>
    <row r="567">
      <c r="A567" s="138"/>
      <c r="B567" s="103"/>
      <c r="C567" s="74"/>
      <c r="D567" s="104" t="b">
        <v>0</v>
      </c>
      <c r="E567" s="104"/>
      <c r="F567" s="134"/>
    </row>
    <row r="568">
      <c r="A568" s="138"/>
      <c r="B568" s="103"/>
      <c r="C568" s="74"/>
      <c r="D568" s="104" t="b">
        <v>0</v>
      </c>
      <c r="E568" s="104"/>
      <c r="F568" s="134"/>
    </row>
    <row r="569">
      <c r="A569" s="138"/>
      <c r="B569" s="103"/>
      <c r="C569" s="74"/>
      <c r="D569" s="104" t="b">
        <v>0</v>
      </c>
      <c r="E569" s="104"/>
      <c r="F569" s="134"/>
    </row>
    <row r="570">
      <c r="A570" s="138"/>
      <c r="B570" s="103"/>
      <c r="C570" s="74"/>
      <c r="D570" s="104" t="b">
        <v>0</v>
      </c>
      <c r="E570" s="104"/>
      <c r="F570" s="134"/>
    </row>
    <row r="571">
      <c r="A571" s="138"/>
      <c r="B571" s="103"/>
      <c r="C571" s="74"/>
      <c r="D571" s="104" t="b">
        <v>0</v>
      </c>
      <c r="E571" s="104"/>
      <c r="F571" s="134"/>
    </row>
    <row r="572">
      <c r="A572" s="138"/>
      <c r="B572" s="103"/>
      <c r="C572" s="74"/>
      <c r="D572" s="104" t="b">
        <v>0</v>
      </c>
      <c r="E572" s="104"/>
      <c r="F572" s="134"/>
    </row>
    <row r="573">
      <c r="A573" s="138"/>
      <c r="B573" s="103"/>
      <c r="C573" s="74"/>
      <c r="D573" s="104" t="b">
        <v>0</v>
      </c>
      <c r="E573" s="104"/>
      <c r="F573" s="134"/>
    </row>
    <row r="574">
      <c r="A574" s="138"/>
      <c r="B574" s="103"/>
      <c r="C574" s="74"/>
      <c r="D574" s="104" t="b">
        <v>0</v>
      </c>
      <c r="E574" s="104"/>
      <c r="F574" s="134"/>
    </row>
    <row r="575">
      <c r="A575" s="138"/>
      <c r="B575" s="103"/>
      <c r="C575" s="74"/>
      <c r="D575" s="104" t="b">
        <v>0</v>
      </c>
      <c r="E575" s="104"/>
      <c r="F575" s="134"/>
    </row>
    <row r="576">
      <c r="A576" s="138"/>
      <c r="B576" s="103"/>
      <c r="C576" s="74"/>
      <c r="D576" s="104" t="b">
        <v>0</v>
      </c>
      <c r="E576" s="104"/>
      <c r="F576" s="134"/>
    </row>
    <row r="577">
      <c r="A577" s="138"/>
      <c r="B577" s="103"/>
      <c r="C577" s="74"/>
      <c r="D577" s="104" t="b">
        <v>0</v>
      </c>
      <c r="E577" s="104"/>
      <c r="F577" s="134"/>
    </row>
    <row r="578">
      <c r="A578" s="138"/>
      <c r="B578" s="103"/>
      <c r="C578" s="74"/>
      <c r="D578" s="104" t="b">
        <v>0</v>
      </c>
      <c r="E578" s="104"/>
      <c r="F578" s="134"/>
    </row>
    <row r="579">
      <c r="A579" s="138"/>
      <c r="B579" s="103"/>
      <c r="C579" s="74"/>
      <c r="D579" s="104" t="b">
        <v>0</v>
      </c>
      <c r="E579" s="104"/>
      <c r="F579" s="134"/>
    </row>
    <row r="580">
      <c r="A580" s="138"/>
      <c r="B580" s="103"/>
      <c r="C580" s="74"/>
      <c r="D580" s="104" t="b">
        <v>0</v>
      </c>
      <c r="E580" s="104"/>
      <c r="F580" s="134"/>
    </row>
    <row r="581">
      <c r="A581" s="138"/>
      <c r="B581" s="103"/>
      <c r="C581" s="74"/>
      <c r="D581" s="104" t="b">
        <v>0</v>
      </c>
      <c r="E581" s="104"/>
      <c r="F581" s="134"/>
    </row>
    <row r="582">
      <c r="A582" s="138"/>
      <c r="B582" s="103"/>
      <c r="C582" s="74"/>
      <c r="D582" s="104" t="b">
        <v>0</v>
      </c>
      <c r="E582" s="104"/>
      <c r="F582" s="134"/>
    </row>
    <row r="583">
      <c r="A583" s="138"/>
      <c r="B583" s="103"/>
      <c r="C583" s="74"/>
      <c r="D583" s="104" t="b">
        <v>0</v>
      </c>
      <c r="E583" s="104"/>
      <c r="F583" s="134"/>
    </row>
    <row r="584">
      <c r="A584" s="138"/>
      <c r="B584" s="103"/>
      <c r="C584" s="74"/>
      <c r="D584" s="104" t="b">
        <v>0</v>
      </c>
      <c r="E584" s="104"/>
      <c r="F584" s="134"/>
    </row>
    <row r="585">
      <c r="A585" s="138"/>
      <c r="B585" s="103"/>
      <c r="C585" s="74"/>
      <c r="D585" s="104" t="b">
        <v>0</v>
      </c>
      <c r="E585" s="104"/>
      <c r="F585" s="134"/>
    </row>
    <row r="586">
      <c r="A586" s="138"/>
      <c r="B586" s="103"/>
      <c r="C586" s="74"/>
      <c r="D586" s="104" t="b">
        <v>0</v>
      </c>
      <c r="E586" s="104"/>
      <c r="F586" s="134"/>
    </row>
    <row r="587">
      <c r="A587" s="138"/>
      <c r="B587" s="103"/>
      <c r="C587" s="74"/>
      <c r="D587" s="104" t="b">
        <v>0</v>
      </c>
      <c r="E587" s="104"/>
      <c r="F587" s="134"/>
    </row>
    <row r="588">
      <c r="A588" s="138"/>
      <c r="B588" s="103"/>
      <c r="C588" s="74"/>
      <c r="D588" s="104" t="b">
        <v>0</v>
      </c>
      <c r="E588" s="104"/>
      <c r="F588" s="134"/>
    </row>
    <row r="589">
      <c r="A589" s="138"/>
      <c r="B589" s="103"/>
      <c r="C589" s="74"/>
      <c r="D589" s="104" t="b">
        <v>0</v>
      </c>
      <c r="E589" s="104"/>
      <c r="F589" s="134"/>
    </row>
    <row r="590">
      <c r="A590" s="138"/>
      <c r="B590" s="103"/>
      <c r="C590" s="74"/>
      <c r="D590" s="104" t="b">
        <v>0</v>
      </c>
      <c r="E590" s="104"/>
      <c r="F590" s="134"/>
    </row>
    <row r="591">
      <c r="A591" s="138"/>
      <c r="B591" s="103"/>
      <c r="C591" s="74"/>
      <c r="D591" s="104" t="b">
        <v>0</v>
      </c>
      <c r="E591" s="104"/>
      <c r="F591" s="134"/>
    </row>
    <row r="592">
      <c r="A592" s="138"/>
      <c r="B592" s="103"/>
      <c r="C592" s="74"/>
      <c r="D592" s="104" t="b">
        <v>0</v>
      </c>
      <c r="E592" s="104"/>
      <c r="F592" s="134"/>
    </row>
    <row r="593">
      <c r="A593" s="138"/>
      <c r="B593" s="103"/>
      <c r="C593" s="74"/>
      <c r="D593" s="104" t="b">
        <v>0</v>
      </c>
      <c r="E593" s="104"/>
      <c r="F593" s="134"/>
    </row>
    <row r="594">
      <c r="A594" s="138"/>
      <c r="B594" s="103"/>
      <c r="C594" s="74"/>
      <c r="D594" s="104" t="b">
        <v>0</v>
      </c>
      <c r="E594" s="104"/>
      <c r="F594" s="134"/>
    </row>
    <row r="595">
      <c r="A595" s="138"/>
      <c r="B595" s="103"/>
      <c r="C595" s="74"/>
      <c r="D595" s="104" t="b">
        <v>0</v>
      </c>
      <c r="E595" s="104"/>
      <c r="F595" s="134"/>
    </row>
    <row r="596">
      <c r="A596" s="138"/>
      <c r="B596" s="103"/>
      <c r="C596" s="74"/>
      <c r="D596" s="104" t="b">
        <v>0</v>
      </c>
      <c r="E596" s="104"/>
      <c r="F596" s="134"/>
    </row>
    <row r="597">
      <c r="A597" s="138"/>
      <c r="B597" s="103"/>
      <c r="C597" s="74"/>
      <c r="D597" s="104" t="b">
        <v>0</v>
      </c>
      <c r="E597" s="104"/>
      <c r="F597" s="134"/>
    </row>
    <row r="598">
      <c r="A598" s="138"/>
      <c r="B598" s="103"/>
      <c r="C598" s="74"/>
      <c r="D598" s="104" t="b">
        <v>0</v>
      </c>
      <c r="E598" s="104"/>
      <c r="F598" s="134"/>
    </row>
    <row r="599">
      <c r="A599" s="138"/>
      <c r="B599" s="103"/>
      <c r="C599" s="74"/>
      <c r="D599" s="104" t="b">
        <v>0</v>
      </c>
      <c r="E599" s="104"/>
      <c r="F599" s="134"/>
    </row>
    <row r="600">
      <c r="A600" s="138"/>
      <c r="B600" s="103"/>
      <c r="C600" s="74"/>
      <c r="D600" s="104" t="b">
        <v>0</v>
      </c>
      <c r="E600" s="104"/>
      <c r="F600" s="134"/>
    </row>
    <row r="601">
      <c r="A601" s="138"/>
      <c r="B601" s="103"/>
      <c r="C601" s="74"/>
      <c r="D601" s="104" t="b">
        <v>0</v>
      </c>
      <c r="E601" s="104"/>
      <c r="F601" s="134"/>
    </row>
    <row r="602">
      <c r="A602" s="138"/>
      <c r="B602" s="103"/>
      <c r="C602" s="74"/>
      <c r="D602" s="104" t="b">
        <v>0</v>
      </c>
      <c r="E602" s="104"/>
      <c r="F602" s="134"/>
    </row>
    <row r="603">
      <c r="A603" s="138"/>
      <c r="B603" s="103"/>
      <c r="C603" s="74"/>
      <c r="D603" s="104" t="b">
        <v>0</v>
      </c>
      <c r="E603" s="104"/>
      <c r="F603" s="134"/>
    </row>
    <row r="604">
      <c r="A604" s="138"/>
      <c r="B604" s="103"/>
      <c r="C604" s="74"/>
      <c r="D604" s="104" t="b">
        <v>0</v>
      </c>
      <c r="E604" s="104"/>
      <c r="F604" s="134"/>
    </row>
    <row r="605">
      <c r="A605" s="138"/>
      <c r="B605" s="103"/>
      <c r="C605" s="74"/>
      <c r="D605" s="104" t="b">
        <v>0</v>
      </c>
      <c r="E605" s="104"/>
      <c r="F605" s="134"/>
    </row>
    <row r="606">
      <c r="A606" s="138"/>
      <c r="B606" s="103"/>
      <c r="C606" s="74"/>
      <c r="D606" s="104" t="b">
        <v>0</v>
      </c>
      <c r="E606" s="104"/>
      <c r="F606" s="134"/>
    </row>
    <row r="607">
      <c r="A607" s="138"/>
      <c r="B607" s="103"/>
      <c r="C607" s="74"/>
      <c r="D607" s="104" t="b">
        <v>0</v>
      </c>
      <c r="E607" s="104"/>
      <c r="F607" s="134"/>
    </row>
    <row r="608">
      <c r="A608" s="138"/>
      <c r="B608" s="103"/>
      <c r="C608" s="74"/>
      <c r="D608" s="104" t="b">
        <v>0</v>
      </c>
      <c r="E608" s="104"/>
      <c r="F608" s="134"/>
    </row>
    <row r="609">
      <c r="A609" s="138"/>
      <c r="B609" s="103"/>
      <c r="C609" s="74"/>
      <c r="D609" s="104" t="b">
        <v>0</v>
      </c>
      <c r="E609" s="104"/>
      <c r="F609" s="134"/>
    </row>
    <row r="610">
      <c r="A610" s="138"/>
      <c r="B610" s="103"/>
      <c r="C610" s="74"/>
      <c r="D610" s="104" t="b">
        <v>0</v>
      </c>
      <c r="E610" s="104"/>
      <c r="F610" s="134"/>
    </row>
    <row r="611">
      <c r="A611" s="138"/>
      <c r="B611" s="103"/>
      <c r="C611" s="74"/>
      <c r="D611" s="104" t="b">
        <v>0</v>
      </c>
      <c r="E611" s="104"/>
      <c r="F611" s="134"/>
    </row>
    <row r="612">
      <c r="A612" s="138"/>
      <c r="B612" s="103"/>
      <c r="C612" s="74"/>
      <c r="D612" s="104" t="b">
        <v>0</v>
      </c>
      <c r="E612" s="104"/>
      <c r="F612" s="134"/>
    </row>
    <row r="613">
      <c r="A613" s="138"/>
      <c r="B613" s="103"/>
      <c r="C613" s="74"/>
      <c r="D613" s="104" t="b">
        <v>0</v>
      </c>
      <c r="E613" s="104"/>
      <c r="F613" s="134"/>
    </row>
    <row r="614">
      <c r="A614" s="138"/>
      <c r="B614" s="103"/>
      <c r="C614" s="74"/>
      <c r="D614" s="104" t="b">
        <v>0</v>
      </c>
      <c r="E614" s="104"/>
      <c r="F614" s="134"/>
    </row>
    <row r="615">
      <c r="A615" s="138"/>
      <c r="B615" s="103"/>
      <c r="C615" s="74"/>
      <c r="D615" s="104" t="b">
        <v>0</v>
      </c>
      <c r="E615" s="104"/>
      <c r="F615" s="134"/>
    </row>
    <row r="616">
      <c r="A616" s="138"/>
      <c r="B616" s="103"/>
      <c r="C616" s="74"/>
      <c r="D616" s="104" t="b">
        <v>0</v>
      </c>
      <c r="E616" s="104"/>
      <c r="F616" s="134"/>
    </row>
    <row r="617">
      <c r="A617" s="138"/>
      <c r="B617" s="103"/>
      <c r="C617" s="74"/>
      <c r="D617" s="104" t="b">
        <v>0</v>
      </c>
      <c r="E617" s="104"/>
      <c r="F617" s="134"/>
    </row>
    <row r="618">
      <c r="A618" s="138"/>
      <c r="B618" s="103"/>
      <c r="C618" s="74"/>
      <c r="D618" s="104" t="b">
        <v>0</v>
      </c>
      <c r="E618" s="104"/>
      <c r="F618" s="134"/>
    </row>
    <row r="619">
      <c r="A619" s="138"/>
      <c r="B619" s="103"/>
      <c r="C619" s="74"/>
      <c r="D619" s="104" t="b">
        <v>0</v>
      </c>
      <c r="E619" s="104"/>
      <c r="F619" s="134"/>
    </row>
    <row r="620">
      <c r="A620" s="138"/>
      <c r="B620" s="103"/>
      <c r="C620" s="74"/>
      <c r="D620" s="104" t="b">
        <v>0</v>
      </c>
      <c r="E620" s="104"/>
      <c r="F620" s="134"/>
    </row>
    <row r="621">
      <c r="A621" s="138"/>
      <c r="B621" s="103"/>
      <c r="C621" s="74"/>
      <c r="D621" s="104" t="b">
        <v>0</v>
      </c>
      <c r="E621" s="104"/>
      <c r="F621" s="134"/>
    </row>
    <row r="622">
      <c r="A622" s="138"/>
      <c r="B622" s="103"/>
      <c r="C622" s="74"/>
      <c r="D622" s="104" t="b">
        <v>0</v>
      </c>
      <c r="E622" s="104"/>
      <c r="F622" s="134"/>
    </row>
    <row r="623">
      <c r="A623" s="138"/>
      <c r="B623" s="103"/>
      <c r="C623" s="74"/>
      <c r="D623" s="104" t="b">
        <v>0</v>
      </c>
      <c r="E623" s="104"/>
      <c r="F623" s="134"/>
    </row>
    <row r="624">
      <c r="A624" s="138"/>
      <c r="B624" s="103"/>
      <c r="C624" s="74"/>
      <c r="D624" s="104" t="b">
        <v>0</v>
      </c>
      <c r="E624" s="104"/>
      <c r="F624" s="134"/>
    </row>
    <row r="625">
      <c r="A625" s="138"/>
      <c r="B625" s="103"/>
      <c r="C625" s="74"/>
      <c r="D625" s="104" t="b">
        <v>0</v>
      </c>
      <c r="E625" s="104"/>
      <c r="F625" s="134"/>
    </row>
    <row r="626">
      <c r="A626" s="138"/>
      <c r="B626" s="103"/>
      <c r="C626" s="74"/>
      <c r="D626" s="104" t="b">
        <v>0</v>
      </c>
      <c r="E626" s="104"/>
      <c r="F626" s="134"/>
    </row>
    <row r="627">
      <c r="A627" s="138"/>
      <c r="B627" s="103"/>
      <c r="C627" s="74"/>
      <c r="D627" s="104" t="b">
        <v>0</v>
      </c>
      <c r="E627" s="104"/>
      <c r="F627" s="134"/>
    </row>
    <row r="628">
      <c r="A628" s="138"/>
      <c r="B628" s="103"/>
      <c r="C628" s="74"/>
      <c r="D628" s="104" t="b">
        <v>0</v>
      </c>
      <c r="E628" s="104"/>
      <c r="F628" s="134"/>
    </row>
    <row r="629">
      <c r="A629" s="138"/>
      <c r="B629" s="103"/>
      <c r="C629" s="74"/>
      <c r="D629" s="104" t="b">
        <v>0</v>
      </c>
      <c r="E629" s="104"/>
      <c r="F629" s="134"/>
    </row>
    <row r="630">
      <c r="A630" s="138"/>
      <c r="B630" s="103"/>
      <c r="C630" s="74"/>
      <c r="D630" s="104" t="b">
        <v>0</v>
      </c>
      <c r="E630" s="104"/>
      <c r="F630" s="134"/>
    </row>
    <row r="631">
      <c r="A631" s="138"/>
      <c r="B631" s="103"/>
      <c r="C631" s="74"/>
      <c r="D631" s="104" t="b">
        <v>0</v>
      </c>
      <c r="E631" s="104"/>
      <c r="F631" s="134"/>
    </row>
    <row r="632">
      <c r="A632" s="138"/>
      <c r="B632" s="103"/>
      <c r="C632" s="74"/>
      <c r="D632" s="104" t="b">
        <v>0</v>
      </c>
      <c r="E632" s="104"/>
      <c r="F632" s="134"/>
    </row>
    <row r="633">
      <c r="A633" s="138"/>
      <c r="B633" s="103"/>
      <c r="C633" s="74"/>
      <c r="D633" s="104" t="b">
        <v>0</v>
      </c>
      <c r="E633" s="104"/>
      <c r="F633" s="134"/>
    </row>
    <row r="634">
      <c r="A634" s="138"/>
      <c r="B634" s="103"/>
      <c r="C634" s="74"/>
      <c r="D634" s="104" t="b">
        <v>0</v>
      </c>
      <c r="E634" s="104"/>
      <c r="F634" s="134"/>
    </row>
    <row r="635">
      <c r="A635" s="138"/>
      <c r="B635" s="103"/>
      <c r="C635" s="74"/>
      <c r="D635" s="104" t="b">
        <v>0</v>
      </c>
      <c r="E635" s="104"/>
      <c r="F635" s="134"/>
    </row>
    <row r="636">
      <c r="A636" s="138"/>
      <c r="B636" s="103"/>
      <c r="C636" s="74"/>
      <c r="D636" s="104" t="b">
        <v>0</v>
      </c>
      <c r="E636" s="104"/>
      <c r="F636" s="134"/>
    </row>
    <row r="637">
      <c r="A637" s="138"/>
      <c r="B637" s="103"/>
      <c r="C637" s="74"/>
      <c r="D637" s="104" t="b">
        <v>0</v>
      </c>
      <c r="E637" s="104"/>
      <c r="F637" s="134"/>
    </row>
    <row r="638">
      <c r="A638" s="138"/>
      <c r="B638" s="103"/>
      <c r="C638" s="74"/>
      <c r="D638" s="104" t="b">
        <v>0</v>
      </c>
      <c r="E638" s="104"/>
      <c r="F638" s="134"/>
    </row>
    <row r="639">
      <c r="A639" s="138"/>
      <c r="B639" s="103"/>
      <c r="C639" s="74"/>
      <c r="D639" s="104" t="b">
        <v>0</v>
      </c>
      <c r="E639" s="104"/>
      <c r="F639" s="134"/>
    </row>
    <row r="640">
      <c r="A640" s="138"/>
      <c r="B640" s="103"/>
      <c r="C640" s="74"/>
      <c r="D640" s="104" t="b">
        <v>0</v>
      </c>
      <c r="E640" s="104"/>
      <c r="F640" s="134"/>
    </row>
    <row r="641">
      <c r="A641" s="138"/>
      <c r="B641" s="103"/>
      <c r="C641" s="74"/>
      <c r="D641" s="104" t="b">
        <v>0</v>
      </c>
      <c r="E641" s="104"/>
      <c r="F641" s="134"/>
    </row>
    <row r="642">
      <c r="A642" s="138"/>
      <c r="B642" s="103"/>
      <c r="C642" s="74"/>
      <c r="D642" s="104" t="b">
        <v>0</v>
      </c>
      <c r="E642" s="104"/>
      <c r="F642" s="134"/>
    </row>
    <row r="643">
      <c r="A643" s="138"/>
      <c r="B643" s="103"/>
      <c r="C643" s="74"/>
      <c r="D643" s="104" t="b">
        <v>0</v>
      </c>
      <c r="E643" s="104"/>
      <c r="F643" s="134"/>
    </row>
    <row r="644">
      <c r="A644" s="138"/>
      <c r="B644" s="103"/>
      <c r="C644" s="74"/>
      <c r="D644" s="104" t="b">
        <v>0</v>
      </c>
      <c r="E644" s="104"/>
      <c r="F644" s="134"/>
    </row>
    <row r="645">
      <c r="A645" s="138"/>
      <c r="B645" s="103"/>
      <c r="C645" s="74"/>
      <c r="D645" s="104" t="b">
        <v>0</v>
      </c>
      <c r="E645" s="104"/>
      <c r="F645" s="134"/>
    </row>
    <row r="646">
      <c r="A646" s="138"/>
      <c r="B646" s="103"/>
      <c r="C646" s="74"/>
      <c r="D646" s="104" t="b">
        <v>0</v>
      </c>
      <c r="E646" s="104"/>
      <c r="F646" s="134"/>
    </row>
    <row r="647">
      <c r="A647" s="138"/>
      <c r="B647" s="103"/>
      <c r="C647" s="74"/>
      <c r="D647" s="104" t="b">
        <v>0</v>
      </c>
      <c r="E647" s="104"/>
      <c r="F647" s="134"/>
    </row>
    <row r="648">
      <c r="A648" s="138"/>
      <c r="B648" s="103"/>
      <c r="C648" s="74"/>
      <c r="D648" s="104" t="b">
        <v>0</v>
      </c>
      <c r="E648" s="104"/>
      <c r="F648" s="134"/>
    </row>
    <row r="649">
      <c r="A649" s="138"/>
      <c r="B649" s="103"/>
      <c r="C649" s="74"/>
      <c r="D649" s="104" t="b">
        <v>0</v>
      </c>
      <c r="E649" s="104"/>
      <c r="F649" s="134"/>
    </row>
    <row r="650">
      <c r="A650" s="138"/>
      <c r="B650" s="103"/>
      <c r="C650" s="74"/>
      <c r="D650" s="104" t="b">
        <v>0</v>
      </c>
      <c r="E650" s="104"/>
      <c r="F650" s="134"/>
    </row>
    <row r="651">
      <c r="A651" s="138"/>
      <c r="B651" s="103"/>
      <c r="C651" s="74"/>
      <c r="D651" s="104" t="b">
        <v>0</v>
      </c>
      <c r="E651" s="104"/>
      <c r="F651" s="134"/>
    </row>
    <row r="652">
      <c r="A652" s="138"/>
      <c r="B652" s="103"/>
      <c r="C652" s="74"/>
      <c r="D652" s="104" t="b">
        <v>0</v>
      </c>
      <c r="E652" s="104"/>
      <c r="F652" s="134"/>
    </row>
    <row r="653">
      <c r="A653" s="138"/>
      <c r="B653" s="103"/>
      <c r="C653" s="74"/>
      <c r="D653" s="104" t="b">
        <v>0</v>
      </c>
      <c r="E653" s="104"/>
      <c r="F653" s="134"/>
    </row>
    <row r="654">
      <c r="A654" s="138"/>
      <c r="B654" s="103"/>
      <c r="C654" s="74"/>
      <c r="D654" s="104" t="b">
        <v>0</v>
      </c>
      <c r="E654" s="104"/>
      <c r="F654" s="134"/>
    </row>
    <row r="655">
      <c r="A655" s="138"/>
      <c r="B655" s="103"/>
      <c r="C655" s="74"/>
      <c r="D655" s="104" t="b">
        <v>0</v>
      </c>
      <c r="E655" s="104"/>
      <c r="F655" s="134"/>
    </row>
    <row r="656">
      <c r="A656" s="138"/>
      <c r="B656" s="103"/>
      <c r="C656" s="74"/>
      <c r="D656" s="104" t="b">
        <v>0</v>
      </c>
      <c r="E656" s="104"/>
      <c r="F656" s="134"/>
    </row>
    <row r="657">
      <c r="A657" s="138"/>
      <c r="B657" s="103"/>
      <c r="C657" s="74"/>
      <c r="D657" s="104" t="b">
        <v>0</v>
      </c>
      <c r="E657" s="104"/>
      <c r="F657" s="134"/>
    </row>
    <row r="658">
      <c r="A658" s="138"/>
      <c r="B658" s="103"/>
      <c r="C658" s="74"/>
      <c r="D658" s="104" t="b">
        <v>0</v>
      </c>
      <c r="E658" s="104"/>
      <c r="F658" s="134"/>
    </row>
    <row r="659">
      <c r="A659" s="138"/>
      <c r="B659" s="103"/>
      <c r="C659" s="74"/>
      <c r="D659" s="104" t="b">
        <v>0</v>
      </c>
      <c r="E659" s="104"/>
      <c r="F659" s="134"/>
    </row>
    <row r="660">
      <c r="A660" s="138"/>
      <c r="B660" s="103"/>
      <c r="C660" s="74"/>
      <c r="D660" s="104" t="b">
        <v>0</v>
      </c>
      <c r="E660" s="104"/>
      <c r="F660" s="134"/>
    </row>
    <row r="661">
      <c r="A661" s="138"/>
      <c r="B661" s="103"/>
      <c r="C661" s="74"/>
      <c r="D661" s="104" t="b">
        <v>0</v>
      </c>
      <c r="E661" s="104"/>
      <c r="F661" s="134"/>
    </row>
    <row r="662">
      <c r="A662" s="138"/>
      <c r="B662" s="103"/>
      <c r="C662" s="74"/>
      <c r="D662" s="104" t="b">
        <v>0</v>
      </c>
      <c r="E662" s="104"/>
      <c r="F662" s="134"/>
    </row>
    <row r="663">
      <c r="A663" s="138"/>
      <c r="B663" s="103"/>
      <c r="C663" s="74"/>
      <c r="D663" s="104" t="b">
        <v>0</v>
      </c>
      <c r="E663" s="104"/>
      <c r="F663" s="134"/>
    </row>
    <row r="664">
      <c r="A664" s="138"/>
      <c r="B664" s="103"/>
      <c r="C664" s="74"/>
      <c r="D664" s="104" t="b">
        <v>0</v>
      </c>
      <c r="E664" s="104"/>
      <c r="F664" s="134"/>
    </row>
    <row r="665">
      <c r="A665" s="138"/>
      <c r="B665" s="103"/>
      <c r="C665" s="74"/>
      <c r="D665" s="104" t="b">
        <v>0</v>
      </c>
      <c r="E665" s="104"/>
      <c r="F665" s="134"/>
    </row>
    <row r="666">
      <c r="A666" s="138"/>
      <c r="B666" s="103"/>
      <c r="C666" s="74"/>
      <c r="D666" s="104" t="b">
        <v>0</v>
      </c>
      <c r="E666" s="104"/>
      <c r="F666" s="134"/>
    </row>
    <row r="667">
      <c r="A667" s="138"/>
      <c r="B667" s="103"/>
      <c r="C667" s="74"/>
      <c r="D667" s="104" t="b">
        <v>0</v>
      </c>
      <c r="E667" s="104"/>
      <c r="F667" s="134"/>
    </row>
    <row r="668">
      <c r="A668" s="138"/>
      <c r="B668" s="103"/>
      <c r="C668" s="74"/>
      <c r="D668" s="104" t="b">
        <v>0</v>
      </c>
      <c r="E668" s="104"/>
      <c r="F668" s="134"/>
    </row>
    <row r="669">
      <c r="A669" s="138"/>
      <c r="B669" s="103"/>
      <c r="C669" s="74"/>
      <c r="D669" s="104" t="b">
        <v>0</v>
      </c>
      <c r="E669" s="104"/>
      <c r="F669" s="134"/>
    </row>
    <row r="670">
      <c r="A670" s="138"/>
      <c r="B670" s="103"/>
      <c r="C670" s="74"/>
      <c r="D670" s="104" t="b">
        <v>0</v>
      </c>
      <c r="E670" s="104"/>
      <c r="F670" s="134"/>
    </row>
    <row r="671">
      <c r="A671" s="138"/>
      <c r="B671" s="103"/>
      <c r="C671" s="74"/>
      <c r="D671" s="104" t="b">
        <v>0</v>
      </c>
      <c r="E671" s="104"/>
      <c r="F671" s="134"/>
    </row>
    <row r="672">
      <c r="A672" s="138"/>
      <c r="B672" s="103"/>
      <c r="C672" s="74"/>
      <c r="D672" s="104" t="b">
        <v>0</v>
      </c>
      <c r="E672" s="104"/>
      <c r="F672" s="134"/>
    </row>
    <row r="673">
      <c r="A673" s="138"/>
      <c r="B673" s="103"/>
      <c r="C673" s="74"/>
      <c r="D673" s="104" t="b">
        <v>0</v>
      </c>
      <c r="E673" s="104"/>
      <c r="F673" s="134"/>
    </row>
    <row r="674">
      <c r="A674" s="138"/>
      <c r="B674" s="103"/>
      <c r="C674" s="74"/>
      <c r="D674" s="104" t="b">
        <v>0</v>
      </c>
      <c r="E674" s="104"/>
      <c r="F674" s="134"/>
    </row>
    <row r="675">
      <c r="A675" s="138"/>
      <c r="B675" s="103"/>
      <c r="C675" s="74"/>
      <c r="D675" s="104" t="b">
        <v>0</v>
      </c>
      <c r="E675" s="104"/>
      <c r="F675" s="134"/>
    </row>
    <row r="676">
      <c r="A676" s="138"/>
      <c r="B676" s="103"/>
      <c r="C676" s="74"/>
      <c r="D676" s="104" t="b">
        <v>0</v>
      </c>
      <c r="E676" s="104"/>
      <c r="F676" s="134"/>
    </row>
    <row r="677">
      <c r="A677" s="138"/>
      <c r="B677" s="103"/>
      <c r="C677" s="74"/>
      <c r="D677" s="104" t="b">
        <v>0</v>
      </c>
      <c r="E677" s="104"/>
      <c r="F677" s="134"/>
    </row>
    <row r="678">
      <c r="A678" s="138"/>
      <c r="B678" s="103"/>
      <c r="C678" s="74"/>
      <c r="D678" s="104" t="b">
        <v>0</v>
      </c>
      <c r="E678" s="104"/>
      <c r="F678" s="134"/>
    </row>
    <row r="679">
      <c r="A679" s="138"/>
      <c r="B679" s="103"/>
      <c r="C679" s="74"/>
      <c r="D679" s="104" t="b">
        <v>0</v>
      </c>
      <c r="E679" s="104"/>
      <c r="F679" s="134"/>
    </row>
    <row r="680">
      <c r="A680" s="138"/>
      <c r="B680" s="103"/>
      <c r="C680" s="74"/>
      <c r="D680" s="104" t="b">
        <v>0</v>
      </c>
      <c r="E680" s="104"/>
      <c r="F680" s="134"/>
    </row>
    <row r="681">
      <c r="A681" s="138"/>
      <c r="B681" s="103"/>
      <c r="C681" s="74"/>
      <c r="D681" s="104" t="b">
        <v>0</v>
      </c>
      <c r="E681" s="104"/>
      <c r="F681" s="134"/>
    </row>
    <row r="682">
      <c r="A682" s="138"/>
      <c r="B682" s="103"/>
      <c r="C682" s="74"/>
      <c r="D682" s="104" t="b">
        <v>0</v>
      </c>
      <c r="E682" s="104"/>
      <c r="F682" s="134"/>
    </row>
    <row r="683">
      <c r="A683" s="138"/>
      <c r="B683" s="103"/>
      <c r="C683" s="74"/>
      <c r="D683" s="104" t="b">
        <v>0</v>
      </c>
      <c r="E683" s="104"/>
      <c r="F683" s="134"/>
    </row>
    <row r="684">
      <c r="A684" s="138"/>
      <c r="B684" s="103"/>
      <c r="C684" s="74"/>
      <c r="D684" s="104" t="b">
        <v>0</v>
      </c>
      <c r="E684" s="104"/>
      <c r="F684" s="134"/>
    </row>
    <row r="685">
      <c r="A685" s="138"/>
      <c r="B685" s="103"/>
      <c r="C685" s="74"/>
      <c r="D685" s="104" t="b">
        <v>0</v>
      </c>
      <c r="E685" s="104"/>
      <c r="F685" s="134"/>
    </row>
    <row r="686">
      <c r="A686" s="138"/>
      <c r="B686" s="103"/>
      <c r="C686" s="74"/>
      <c r="D686" s="104" t="b">
        <v>0</v>
      </c>
      <c r="E686" s="104"/>
      <c r="F686" s="134"/>
    </row>
    <row r="687">
      <c r="A687" s="138"/>
      <c r="B687" s="103"/>
      <c r="C687" s="74"/>
      <c r="D687" s="104" t="b">
        <v>0</v>
      </c>
      <c r="E687" s="104"/>
      <c r="F687" s="134"/>
    </row>
    <row r="688">
      <c r="A688" s="138"/>
      <c r="B688" s="103"/>
      <c r="C688" s="74"/>
      <c r="D688" s="104" t="b">
        <v>0</v>
      </c>
      <c r="E688" s="104"/>
      <c r="F688" s="134"/>
    </row>
    <row r="689">
      <c r="A689" s="138"/>
      <c r="B689" s="103"/>
      <c r="C689" s="74"/>
      <c r="D689" s="104" t="b">
        <v>0</v>
      </c>
      <c r="E689" s="104"/>
      <c r="F689" s="134"/>
    </row>
    <row r="690">
      <c r="A690" s="138"/>
      <c r="B690" s="103"/>
      <c r="C690" s="74"/>
      <c r="D690" s="104" t="b">
        <v>0</v>
      </c>
      <c r="E690" s="104"/>
      <c r="F690" s="134"/>
    </row>
    <row r="691">
      <c r="A691" s="138"/>
      <c r="B691" s="103"/>
      <c r="C691" s="74"/>
      <c r="D691" s="104" t="b">
        <v>0</v>
      </c>
      <c r="E691" s="104"/>
      <c r="F691" s="134"/>
    </row>
    <row r="692">
      <c r="A692" s="138"/>
      <c r="B692" s="103"/>
      <c r="C692" s="74"/>
      <c r="D692" s="104" t="b">
        <v>0</v>
      </c>
      <c r="E692" s="104"/>
      <c r="F692" s="134"/>
    </row>
    <row r="693">
      <c r="A693" s="138"/>
      <c r="B693" s="103"/>
      <c r="C693" s="74"/>
      <c r="D693" s="104" t="b">
        <v>0</v>
      </c>
      <c r="E693" s="104"/>
      <c r="F693" s="134"/>
    </row>
    <row r="694">
      <c r="A694" s="138"/>
      <c r="B694" s="103"/>
      <c r="C694" s="74"/>
      <c r="D694" s="104" t="b">
        <v>0</v>
      </c>
      <c r="E694" s="104"/>
      <c r="F694" s="134"/>
    </row>
    <row r="695">
      <c r="A695" s="138"/>
      <c r="B695" s="103"/>
      <c r="C695" s="74"/>
      <c r="D695" s="104" t="b">
        <v>0</v>
      </c>
      <c r="E695" s="104"/>
      <c r="F695" s="134"/>
    </row>
    <row r="696">
      <c r="A696" s="138"/>
      <c r="B696" s="103"/>
      <c r="C696" s="74"/>
      <c r="D696" s="104" t="b">
        <v>0</v>
      </c>
      <c r="E696" s="104"/>
      <c r="F696" s="134"/>
    </row>
    <row r="697">
      <c r="A697" s="138"/>
      <c r="B697" s="103"/>
      <c r="C697" s="74"/>
      <c r="D697" s="104" t="b">
        <v>0</v>
      </c>
      <c r="E697" s="104"/>
      <c r="F697" s="134"/>
    </row>
    <row r="698">
      <c r="A698" s="138"/>
      <c r="B698" s="103"/>
      <c r="C698" s="74"/>
      <c r="D698" s="104" t="b">
        <v>0</v>
      </c>
      <c r="E698" s="104"/>
      <c r="F698" s="134"/>
    </row>
    <row r="699">
      <c r="A699" s="138"/>
      <c r="B699" s="103"/>
      <c r="C699" s="74"/>
      <c r="D699" s="104" t="b">
        <v>0</v>
      </c>
      <c r="E699" s="104"/>
      <c r="F699" s="134"/>
    </row>
    <row r="700">
      <c r="A700" s="138"/>
      <c r="B700" s="103"/>
      <c r="C700" s="74"/>
      <c r="D700" s="104" t="b">
        <v>0</v>
      </c>
      <c r="E700" s="104"/>
      <c r="F700" s="134"/>
    </row>
    <row r="701">
      <c r="A701" s="138"/>
      <c r="B701" s="103"/>
      <c r="C701" s="74"/>
      <c r="D701" s="104" t="b">
        <v>0</v>
      </c>
      <c r="E701" s="104"/>
      <c r="F701" s="134"/>
    </row>
    <row r="702">
      <c r="A702" s="138"/>
      <c r="B702" s="103"/>
      <c r="C702" s="74"/>
      <c r="D702" s="104" t="b">
        <v>0</v>
      </c>
      <c r="E702" s="104"/>
      <c r="F702" s="134"/>
    </row>
    <row r="703">
      <c r="A703" s="138"/>
      <c r="B703" s="103"/>
      <c r="C703" s="74"/>
      <c r="D703" s="104" t="b">
        <v>0</v>
      </c>
      <c r="E703" s="104"/>
      <c r="F703" s="134"/>
    </row>
    <row r="704">
      <c r="A704" s="138"/>
      <c r="B704" s="103"/>
      <c r="C704" s="74"/>
      <c r="D704" s="104" t="b">
        <v>0</v>
      </c>
      <c r="E704" s="104"/>
      <c r="F704" s="134"/>
    </row>
    <row r="705">
      <c r="A705" s="138"/>
      <c r="B705" s="103"/>
      <c r="C705" s="74"/>
      <c r="D705" s="104" t="b">
        <v>0</v>
      </c>
      <c r="E705" s="104"/>
      <c r="F705" s="134"/>
    </row>
    <row r="706">
      <c r="A706" s="138"/>
      <c r="B706" s="103"/>
      <c r="C706" s="74"/>
      <c r="D706" s="104" t="b">
        <v>0</v>
      </c>
      <c r="E706" s="104"/>
      <c r="F706" s="134"/>
    </row>
    <row r="707">
      <c r="A707" s="138"/>
      <c r="B707" s="103"/>
      <c r="C707" s="74"/>
      <c r="D707" s="104" t="b">
        <v>0</v>
      </c>
      <c r="E707" s="104"/>
      <c r="F707" s="134"/>
    </row>
    <row r="708">
      <c r="A708" s="138"/>
      <c r="B708" s="103"/>
      <c r="C708" s="74"/>
      <c r="D708" s="104" t="b">
        <v>0</v>
      </c>
      <c r="E708" s="104"/>
      <c r="F708" s="134"/>
    </row>
    <row r="709">
      <c r="A709" s="138"/>
      <c r="B709" s="103"/>
      <c r="C709" s="74"/>
      <c r="D709" s="104" t="b">
        <v>0</v>
      </c>
      <c r="E709" s="104"/>
      <c r="F709" s="134"/>
    </row>
    <row r="710">
      <c r="A710" s="138"/>
      <c r="B710" s="103"/>
      <c r="C710" s="74"/>
      <c r="D710" s="104" t="b">
        <v>0</v>
      </c>
      <c r="E710" s="104"/>
      <c r="F710" s="134"/>
    </row>
    <row r="711">
      <c r="A711" s="138"/>
      <c r="B711" s="103"/>
      <c r="C711" s="74"/>
      <c r="D711" s="104" t="b">
        <v>0</v>
      </c>
      <c r="E711" s="104"/>
      <c r="F711" s="134"/>
    </row>
    <row r="712">
      <c r="A712" s="138"/>
      <c r="B712" s="103"/>
      <c r="C712" s="74"/>
      <c r="D712" s="104" t="b">
        <v>0</v>
      </c>
      <c r="E712" s="104"/>
      <c r="F712" s="134"/>
    </row>
    <row r="713">
      <c r="A713" s="138"/>
      <c r="B713" s="103"/>
      <c r="C713" s="74"/>
      <c r="D713" s="104" t="b">
        <v>0</v>
      </c>
      <c r="E713" s="104"/>
      <c r="F713" s="134"/>
    </row>
    <row r="714">
      <c r="A714" s="138"/>
      <c r="B714" s="103"/>
      <c r="C714" s="74"/>
      <c r="D714" s="104" t="b">
        <v>0</v>
      </c>
      <c r="E714" s="104"/>
      <c r="F714" s="134"/>
    </row>
    <row r="715">
      <c r="A715" s="138"/>
      <c r="B715" s="103"/>
      <c r="C715" s="74"/>
      <c r="D715" s="104" t="b">
        <v>0</v>
      </c>
      <c r="E715" s="104"/>
      <c r="F715" s="134"/>
    </row>
    <row r="716">
      <c r="A716" s="138"/>
      <c r="B716" s="103"/>
      <c r="C716" s="74"/>
      <c r="D716" s="104" t="b">
        <v>0</v>
      </c>
      <c r="E716" s="104"/>
      <c r="F716" s="134"/>
    </row>
    <row r="717">
      <c r="A717" s="138"/>
      <c r="B717" s="103"/>
      <c r="C717" s="74"/>
      <c r="D717" s="104" t="b">
        <v>0</v>
      </c>
      <c r="E717" s="104"/>
      <c r="F717" s="134"/>
    </row>
    <row r="718">
      <c r="A718" s="138"/>
      <c r="B718" s="103"/>
      <c r="C718" s="74"/>
      <c r="D718" s="104" t="b">
        <v>0</v>
      </c>
      <c r="E718" s="104"/>
      <c r="F718" s="134"/>
    </row>
    <row r="719">
      <c r="A719" s="138"/>
      <c r="B719" s="103"/>
      <c r="C719" s="74"/>
      <c r="D719" s="104" t="b">
        <v>0</v>
      </c>
      <c r="E719" s="104"/>
      <c r="F719" s="134"/>
    </row>
    <row r="720">
      <c r="A720" s="138"/>
      <c r="B720" s="103"/>
      <c r="C720" s="74"/>
      <c r="D720" s="104" t="b">
        <v>0</v>
      </c>
      <c r="E720" s="104"/>
      <c r="F720" s="134"/>
    </row>
    <row r="721">
      <c r="A721" s="138"/>
      <c r="B721" s="103"/>
      <c r="C721" s="74"/>
      <c r="D721" s="104" t="b">
        <v>0</v>
      </c>
      <c r="E721" s="104"/>
      <c r="F721" s="134"/>
    </row>
    <row r="722">
      <c r="A722" s="138"/>
      <c r="B722" s="103"/>
      <c r="C722" s="74"/>
      <c r="D722" s="104" t="b">
        <v>0</v>
      </c>
      <c r="E722" s="104"/>
      <c r="F722" s="134"/>
    </row>
    <row r="723">
      <c r="A723" s="138"/>
      <c r="B723" s="103"/>
      <c r="C723" s="74"/>
      <c r="D723" s="104" t="b">
        <v>0</v>
      </c>
      <c r="E723" s="104"/>
      <c r="F723" s="134"/>
    </row>
    <row r="724">
      <c r="A724" s="138"/>
      <c r="B724" s="103"/>
      <c r="C724" s="74"/>
      <c r="D724" s="104" t="b">
        <v>0</v>
      </c>
      <c r="E724" s="104"/>
      <c r="F724" s="134"/>
    </row>
    <row r="725">
      <c r="A725" s="138"/>
      <c r="B725" s="103"/>
      <c r="C725" s="74"/>
      <c r="D725" s="104" t="b">
        <v>0</v>
      </c>
      <c r="E725" s="104"/>
      <c r="F725" s="134"/>
    </row>
    <row r="726">
      <c r="A726" s="138"/>
      <c r="B726" s="103"/>
      <c r="C726" s="74"/>
      <c r="D726" s="104" t="b">
        <v>0</v>
      </c>
      <c r="E726" s="104"/>
      <c r="F726" s="134"/>
    </row>
    <row r="727">
      <c r="A727" s="138"/>
      <c r="B727" s="103"/>
      <c r="C727" s="74"/>
      <c r="D727" s="104" t="b">
        <v>0</v>
      </c>
      <c r="E727" s="104"/>
      <c r="F727" s="134"/>
    </row>
    <row r="728">
      <c r="A728" s="138"/>
      <c r="B728" s="103"/>
      <c r="C728" s="74"/>
      <c r="D728" s="104" t="b">
        <v>0</v>
      </c>
      <c r="E728" s="104"/>
      <c r="F728" s="134"/>
    </row>
    <row r="729">
      <c r="A729" s="138"/>
      <c r="B729" s="103"/>
      <c r="C729" s="74"/>
      <c r="D729" s="104" t="b">
        <v>0</v>
      </c>
      <c r="E729" s="104"/>
      <c r="F729" s="134"/>
    </row>
    <row r="730">
      <c r="A730" s="138"/>
      <c r="B730" s="103"/>
      <c r="C730" s="74"/>
      <c r="D730" s="104" t="b">
        <v>0</v>
      </c>
      <c r="E730" s="104"/>
      <c r="F730" s="134"/>
    </row>
    <row r="731">
      <c r="A731" s="138"/>
      <c r="B731" s="103"/>
      <c r="C731" s="74"/>
      <c r="D731" s="104" t="b">
        <v>0</v>
      </c>
      <c r="E731" s="104"/>
      <c r="F731" s="134"/>
    </row>
    <row r="732">
      <c r="A732" s="138"/>
      <c r="B732" s="103"/>
      <c r="C732" s="74"/>
      <c r="D732" s="104" t="b">
        <v>0</v>
      </c>
      <c r="E732" s="104"/>
      <c r="F732" s="134"/>
    </row>
    <row r="733">
      <c r="A733" s="138"/>
      <c r="B733" s="103"/>
      <c r="C733" s="74"/>
      <c r="D733" s="104" t="b">
        <v>0</v>
      </c>
      <c r="E733" s="104"/>
      <c r="F733" s="134"/>
    </row>
    <row r="734">
      <c r="A734" s="138"/>
      <c r="B734" s="103"/>
      <c r="C734" s="74"/>
      <c r="D734" s="104" t="b">
        <v>0</v>
      </c>
      <c r="E734" s="104"/>
      <c r="F734" s="134"/>
    </row>
    <row r="735">
      <c r="A735" s="138"/>
      <c r="B735" s="103"/>
      <c r="C735" s="74"/>
      <c r="D735" s="104" t="b">
        <v>0</v>
      </c>
      <c r="E735" s="104"/>
      <c r="F735" s="134"/>
    </row>
    <row r="736">
      <c r="A736" s="138"/>
      <c r="B736" s="103"/>
      <c r="C736" s="74"/>
      <c r="D736" s="104" t="b">
        <v>0</v>
      </c>
      <c r="E736" s="104"/>
      <c r="F736" s="134"/>
    </row>
    <row r="737">
      <c r="A737" s="138"/>
      <c r="B737" s="103"/>
      <c r="C737" s="74"/>
      <c r="D737" s="104" t="b">
        <v>0</v>
      </c>
      <c r="E737" s="104"/>
      <c r="F737" s="134"/>
    </row>
    <row r="738">
      <c r="A738" s="138"/>
      <c r="B738" s="103"/>
      <c r="C738" s="74"/>
      <c r="D738" s="104" t="b">
        <v>0</v>
      </c>
      <c r="E738" s="104"/>
      <c r="F738" s="134"/>
    </row>
    <row r="739">
      <c r="A739" s="138"/>
      <c r="B739" s="103"/>
      <c r="C739" s="74"/>
      <c r="D739" s="104" t="b">
        <v>0</v>
      </c>
      <c r="E739" s="104"/>
      <c r="F739" s="134"/>
    </row>
    <row r="740">
      <c r="A740" s="138"/>
      <c r="B740" s="103"/>
      <c r="C740" s="74"/>
      <c r="D740" s="104" t="b">
        <v>0</v>
      </c>
      <c r="E740" s="104"/>
      <c r="F740" s="134"/>
    </row>
    <row r="741">
      <c r="A741" s="138"/>
      <c r="B741" s="103"/>
      <c r="C741" s="74"/>
      <c r="D741" s="104" t="b">
        <v>0</v>
      </c>
      <c r="E741" s="104"/>
      <c r="F741" s="134"/>
    </row>
    <row r="742">
      <c r="A742" s="138"/>
      <c r="B742" s="103"/>
      <c r="C742" s="74"/>
      <c r="D742" s="104" t="b">
        <v>0</v>
      </c>
      <c r="E742" s="104"/>
      <c r="F742" s="134"/>
    </row>
    <row r="743">
      <c r="A743" s="138"/>
      <c r="B743" s="103"/>
      <c r="C743" s="74"/>
      <c r="D743" s="104" t="b">
        <v>0</v>
      </c>
      <c r="E743" s="104"/>
      <c r="F743" s="134"/>
    </row>
    <row r="744">
      <c r="A744" s="138"/>
      <c r="B744" s="103"/>
      <c r="C744" s="74"/>
      <c r="D744" s="104" t="b">
        <v>0</v>
      </c>
      <c r="E744" s="104"/>
      <c r="F744" s="134"/>
    </row>
    <row r="745">
      <c r="A745" s="138"/>
      <c r="B745" s="103"/>
      <c r="C745" s="74"/>
      <c r="D745" s="104" t="b">
        <v>0</v>
      </c>
      <c r="E745" s="104"/>
      <c r="F745" s="134"/>
    </row>
    <row r="746">
      <c r="A746" s="138"/>
      <c r="B746" s="103"/>
      <c r="C746" s="74"/>
      <c r="D746" s="104" t="b">
        <v>0</v>
      </c>
      <c r="E746" s="104"/>
      <c r="F746" s="134"/>
    </row>
    <row r="747">
      <c r="A747" s="138"/>
      <c r="B747" s="103"/>
      <c r="C747" s="74"/>
      <c r="D747" s="104" t="b">
        <v>0</v>
      </c>
      <c r="E747" s="104"/>
      <c r="F747" s="134"/>
    </row>
    <row r="748">
      <c r="A748" s="138"/>
      <c r="B748" s="103"/>
      <c r="C748" s="74"/>
      <c r="D748" s="104" t="b">
        <v>0</v>
      </c>
      <c r="E748" s="104"/>
      <c r="F748" s="134"/>
    </row>
    <row r="749">
      <c r="A749" s="138"/>
      <c r="B749" s="103"/>
      <c r="C749" s="74"/>
      <c r="D749" s="104" t="b">
        <v>0</v>
      </c>
      <c r="E749" s="104"/>
      <c r="F749" s="134"/>
    </row>
    <row r="750">
      <c r="A750" s="138"/>
      <c r="B750" s="103"/>
      <c r="C750" s="74"/>
      <c r="D750" s="104" t="b">
        <v>0</v>
      </c>
      <c r="E750" s="104"/>
      <c r="F750" s="134"/>
    </row>
    <row r="751">
      <c r="A751" s="138"/>
      <c r="B751" s="103"/>
      <c r="C751" s="74"/>
      <c r="D751" s="104" t="b">
        <v>0</v>
      </c>
      <c r="E751" s="104"/>
      <c r="F751" s="134"/>
    </row>
    <row r="752">
      <c r="A752" s="138"/>
      <c r="B752" s="103"/>
      <c r="C752" s="74"/>
      <c r="D752" s="104" t="b">
        <v>0</v>
      </c>
      <c r="E752" s="104"/>
      <c r="F752" s="134"/>
    </row>
    <row r="753">
      <c r="A753" s="138"/>
      <c r="B753" s="103"/>
      <c r="C753" s="74"/>
      <c r="D753" s="104" t="b">
        <v>0</v>
      </c>
      <c r="E753" s="104"/>
      <c r="F753" s="134"/>
    </row>
    <row r="754">
      <c r="A754" s="138"/>
      <c r="B754" s="103"/>
      <c r="C754" s="74"/>
      <c r="D754" s="104" t="b">
        <v>0</v>
      </c>
      <c r="E754" s="104"/>
      <c r="F754" s="134"/>
    </row>
    <row r="755">
      <c r="A755" s="138"/>
      <c r="B755" s="103"/>
      <c r="C755" s="74"/>
      <c r="D755" s="104" t="b">
        <v>0</v>
      </c>
      <c r="E755" s="104"/>
      <c r="F755" s="134"/>
    </row>
    <row r="756">
      <c r="A756" s="138"/>
      <c r="B756" s="103"/>
      <c r="C756" s="74"/>
      <c r="D756" s="104" t="b">
        <v>0</v>
      </c>
      <c r="E756" s="104"/>
      <c r="F756" s="134"/>
    </row>
    <row r="757">
      <c r="A757" s="138"/>
      <c r="B757" s="103"/>
      <c r="C757" s="74"/>
      <c r="D757" s="104" t="b">
        <v>0</v>
      </c>
      <c r="E757" s="104"/>
      <c r="F757" s="134"/>
    </row>
    <row r="758">
      <c r="A758" s="138"/>
      <c r="B758" s="103"/>
      <c r="C758" s="74"/>
      <c r="D758" s="104" t="b">
        <v>0</v>
      </c>
      <c r="E758" s="104"/>
      <c r="F758" s="134"/>
    </row>
    <row r="759">
      <c r="A759" s="138"/>
      <c r="B759" s="103"/>
      <c r="C759" s="74"/>
      <c r="D759" s="104" t="b">
        <v>0</v>
      </c>
      <c r="E759" s="104"/>
      <c r="F759" s="134"/>
    </row>
    <row r="760">
      <c r="A760" s="138"/>
      <c r="B760" s="103"/>
      <c r="C760" s="74"/>
      <c r="D760" s="104" t="b">
        <v>0</v>
      </c>
      <c r="E760" s="104"/>
      <c r="F760" s="134"/>
    </row>
    <row r="761">
      <c r="A761" s="138"/>
      <c r="B761" s="103"/>
      <c r="C761" s="74"/>
      <c r="D761" s="104" t="b">
        <v>0</v>
      </c>
      <c r="E761" s="104"/>
      <c r="F761" s="134"/>
    </row>
    <row r="762">
      <c r="A762" s="138"/>
      <c r="B762" s="103"/>
      <c r="C762" s="74"/>
      <c r="D762" s="104" t="b">
        <v>0</v>
      </c>
      <c r="E762" s="104"/>
      <c r="F762" s="134"/>
    </row>
    <row r="763">
      <c r="A763" s="138"/>
      <c r="B763" s="103"/>
      <c r="C763" s="74"/>
      <c r="D763" s="104" t="b">
        <v>0</v>
      </c>
      <c r="E763" s="104"/>
      <c r="F763" s="134"/>
    </row>
    <row r="764">
      <c r="A764" s="138"/>
      <c r="B764" s="103"/>
      <c r="C764" s="74"/>
      <c r="D764" s="104" t="b">
        <v>0</v>
      </c>
      <c r="E764" s="104"/>
      <c r="F764" s="134"/>
    </row>
    <row r="765">
      <c r="A765" s="138"/>
      <c r="B765" s="103"/>
      <c r="C765" s="74"/>
      <c r="D765" s="104" t="b">
        <v>0</v>
      </c>
      <c r="E765" s="104"/>
      <c r="F765" s="134"/>
    </row>
    <row r="766">
      <c r="A766" s="138"/>
      <c r="B766" s="103"/>
      <c r="C766" s="74"/>
      <c r="D766" s="104" t="b">
        <v>0</v>
      </c>
      <c r="E766" s="104"/>
      <c r="F766" s="134"/>
    </row>
    <row r="767">
      <c r="A767" s="138"/>
      <c r="B767" s="103"/>
      <c r="C767" s="74"/>
      <c r="D767" s="104" t="b">
        <v>0</v>
      </c>
      <c r="E767" s="104"/>
      <c r="F767" s="134"/>
    </row>
    <row r="768">
      <c r="A768" s="138"/>
      <c r="B768" s="103"/>
      <c r="C768" s="74"/>
      <c r="D768" s="104" t="b">
        <v>0</v>
      </c>
      <c r="E768" s="104"/>
      <c r="F768" s="134"/>
    </row>
    <row r="769">
      <c r="A769" s="138"/>
      <c r="B769" s="103"/>
      <c r="C769" s="74"/>
      <c r="D769" s="104" t="b">
        <v>0</v>
      </c>
      <c r="E769" s="104"/>
      <c r="F769" s="134"/>
    </row>
    <row r="770">
      <c r="A770" s="138"/>
      <c r="B770" s="103"/>
      <c r="C770" s="74"/>
      <c r="D770" s="104" t="b">
        <v>0</v>
      </c>
      <c r="E770" s="104"/>
      <c r="F770" s="134"/>
    </row>
    <row r="771">
      <c r="A771" s="138"/>
      <c r="B771" s="103"/>
      <c r="C771" s="74"/>
      <c r="D771" s="104" t="b">
        <v>0</v>
      </c>
      <c r="E771" s="104"/>
      <c r="F771" s="134"/>
    </row>
    <row r="772">
      <c r="A772" s="138"/>
      <c r="B772" s="103"/>
      <c r="C772" s="74"/>
      <c r="D772" s="104" t="b">
        <v>0</v>
      </c>
      <c r="E772" s="104"/>
      <c r="F772" s="134"/>
    </row>
    <row r="773">
      <c r="A773" s="138"/>
      <c r="B773" s="103"/>
      <c r="C773" s="74"/>
      <c r="D773" s="104" t="b">
        <v>0</v>
      </c>
      <c r="E773" s="104"/>
      <c r="F773" s="134"/>
    </row>
    <row r="774">
      <c r="A774" s="138"/>
      <c r="B774" s="103"/>
      <c r="C774" s="74"/>
      <c r="D774" s="104" t="b">
        <v>0</v>
      </c>
      <c r="E774" s="104"/>
      <c r="F774" s="134"/>
    </row>
    <row r="775">
      <c r="A775" s="138"/>
      <c r="B775" s="103"/>
      <c r="C775" s="74"/>
      <c r="D775" s="104" t="b">
        <v>0</v>
      </c>
      <c r="E775" s="104"/>
      <c r="F775" s="134"/>
    </row>
    <row r="776">
      <c r="A776" s="138"/>
      <c r="B776" s="103"/>
      <c r="C776" s="74"/>
      <c r="D776" s="104" t="b">
        <v>0</v>
      </c>
      <c r="E776" s="104"/>
      <c r="F776" s="134"/>
    </row>
    <row r="777">
      <c r="A777" s="138"/>
      <c r="B777" s="103"/>
      <c r="C777" s="74"/>
      <c r="D777" s="104" t="b">
        <v>0</v>
      </c>
      <c r="E777" s="104"/>
      <c r="F777" s="134"/>
    </row>
    <row r="778">
      <c r="A778" s="138"/>
      <c r="B778" s="103"/>
      <c r="C778" s="74"/>
      <c r="D778" s="104" t="b">
        <v>0</v>
      </c>
      <c r="E778" s="104"/>
      <c r="F778" s="134"/>
    </row>
    <row r="779">
      <c r="A779" s="138"/>
      <c r="B779" s="103"/>
      <c r="C779" s="74"/>
      <c r="D779" s="104" t="b">
        <v>0</v>
      </c>
      <c r="E779" s="104"/>
      <c r="F779" s="134"/>
    </row>
    <row r="780">
      <c r="A780" s="138"/>
      <c r="B780" s="103"/>
      <c r="C780" s="74"/>
      <c r="D780" s="104" t="b">
        <v>0</v>
      </c>
      <c r="E780" s="104"/>
      <c r="F780" s="134"/>
    </row>
    <row r="781">
      <c r="A781" s="138"/>
      <c r="B781" s="103"/>
      <c r="C781" s="74"/>
      <c r="D781" s="104" t="b">
        <v>0</v>
      </c>
      <c r="E781" s="104"/>
      <c r="F781" s="134"/>
    </row>
    <row r="782">
      <c r="A782" s="138"/>
      <c r="B782" s="103"/>
      <c r="C782" s="74"/>
      <c r="D782" s="104" t="b">
        <v>0</v>
      </c>
      <c r="E782" s="104"/>
      <c r="F782" s="134"/>
    </row>
    <row r="783">
      <c r="A783" s="138"/>
      <c r="B783" s="103"/>
      <c r="C783" s="74"/>
      <c r="D783" s="104" t="b">
        <v>0</v>
      </c>
      <c r="E783" s="104"/>
      <c r="F783" s="134"/>
    </row>
    <row r="784">
      <c r="A784" s="138"/>
      <c r="B784" s="103"/>
      <c r="C784" s="74"/>
      <c r="D784" s="104" t="b">
        <v>0</v>
      </c>
      <c r="E784" s="104"/>
      <c r="F784" s="134"/>
    </row>
    <row r="785">
      <c r="A785" s="138"/>
      <c r="B785" s="103"/>
      <c r="C785" s="74"/>
      <c r="D785" s="104" t="b">
        <v>0</v>
      </c>
      <c r="E785" s="104"/>
      <c r="F785" s="134"/>
    </row>
    <row r="786">
      <c r="A786" s="138"/>
      <c r="B786" s="103"/>
      <c r="C786" s="74"/>
      <c r="D786" s="104" t="b">
        <v>0</v>
      </c>
      <c r="E786" s="104"/>
      <c r="F786" s="134"/>
    </row>
    <row r="787">
      <c r="A787" s="138"/>
      <c r="B787" s="103"/>
      <c r="C787" s="74"/>
      <c r="D787" s="104" t="b">
        <v>0</v>
      </c>
      <c r="E787" s="104"/>
      <c r="F787" s="134"/>
    </row>
    <row r="788">
      <c r="A788" s="138"/>
      <c r="B788" s="103"/>
      <c r="C788" s="74"/>
      <c r="D788" s="104" t="b">
        <v>0</v>
      </c>
      <c r="E788" s="104"/>
      <c r="F788" s="134"/>
    </row>
    <row r="789">
      <c r="A789" s="138"/>
      <c r="B789" s="103"/>
      <c r="C789" s="74"/>
      <c r="D789" s="104" t="b">
        <v>0</v>
      </c>
      <c r="E789" s="104"/>
      <c r="F789" s="134"/>
    </row>
    <row r="790">
      <c r="A790" s="138"/>
      <c r="B790" s="103"/>
      <c r="C790" s="74"/>
      <c r="D790" s="104" t="b">
        <v>0</v>
      </c>
      <c r="E790" s="104"/>
      <c r="F790" s="134"/>
    </row>
    <row r="791">
      <c r="A791" s="138"/>
      <c r="B791" s="103"/>
      <c r="C791" s="74"/>
      <c r="D791" s="104" t="b">
        <v>0</v>
      </c>
      <c r="E791" s="104"/>
      <c r="F791" s="134"/>
    </row>
    <row r="792">
      <c r="A792" s="138"/>
      <c r="B792" s="103"/>
      <c r="C792" s="74"/>
      <c r="D792" s="104" t="b">
        <v>0</v>
      </c>
      <c r="E792" s="104"/>
      <c r="F792" s="134"/>
    </row>
    <row r="793">
      <c r="A793" s="138"/>
      <c r="B793" s="103"/>
      <c r="C793" s="74"/>
      <c r="D793" s="104" t="b">
        <v>0</v>
      </c>
      <c r="E793" s="104"/>
      <c r="F793" s="134"/>
    </row>
    <row r="794">
      <c r="A794" s="138"/>
      <c r="B794" s="103"/>
      <c r="C794" s="74"/>
      <c r="D794" s="104" t="b">
        <v>0</v>
      </c>
      <c r="E794" s="104"/>
      <c r="F794" s="134"/>
    </row>
    <row r="795">
      <c r="A795" s="138"/>
      <c r="B795" s="103"/>
      <c r="C795" s="74"/>
      <c r="D795" s="104" t="b">
        <v>0</v>
      </c>
      <c r="E795" s="104"/>
      <c r="F795" s="134"/>
    </row>
    <row r="796">
      <c r="A796" s="138"/>
      <c r="B796" s="103"/>
      <c r="C796" s="74"/>
      <c r="D796" s="104" t="b">
        <v>0</v>
      </c>
      <c r="E796" s="104"/>
      <c r="F796" s="134"/>
    </row>
    <row r="797">
      <c r="A797" s="138"/>
      <c r="B797" s="103"/>
      <c r="C797" s="74"/>
      <c r="D797" s="104" t="b">
        <v>0</v>
      </c>
      <c r="E797" s="104"/>
      <c r="F797" s="134"/>
    </row>
    <row r="798">
      <c r="A798" s="138"/>
      <c r="B798" s="103"/>
      <c r="C798" s="74"/>
      <c r="D798" s="104" t="b">
        <v>0</v>
      </c>
      <c r="E798" s="104"/>
      <c r="F798" s="134"/>
    </row>
    <row r="799">
      <c r="A799" s="138"/>
      <c r="B799" s="103"/>
      <c r="C799" s="74"/>
      <c r="D799" s="104" t="b">
        <v>0</v>
      </c>
      <c r="E799" s="104"/>
      <c r="F799" s="134"/>
    </row>
    <row r="800">
      <c r="A800" s="138"/>
      <c r="B800" s="103"/>
      <c r="C800" s="74"/>
      <c r="D800" s="104" t="b">
        <v>0</v>
      </c>
      <c r="E800" s="104"/>
      <c r="F800" s="134"/>
    </row>
    <row r="801">
      <c r="A801" s="138"/>
      <c r="B801" s="103"/>
      <c r="C801" s="74"/>
      <c r="D801" s="104" t="b">
        <v>0</v>
      </c>
      <c r="E801" s="104"/>
      <c r="F801" s="134"/>
    </row>
    <row r="802">
      <c r="A802" s="138"/>
      <c r="B802" s="103"/>
      <c r="C802" s="74"/>
      <c r="D802" s="104" t="b">
        <v>0</v>
      </c>
      <c r="E802" s="104"/>
      <c r="F802" s="134"/>
    </row>
    <row r="803">
      <c r="A803" s="138"/>
      <c r="B803" s="103"/>
      <c r="C803" s="74"/>
      <c r="D803" s="104" t="b">
        <v>0</v>
      </c>
      <c r="E803" s="104"/>
      <c r="F803" s="134"/>
    </row>
    <row r="804">
      <c r="A804" s="138"/>
      <c r="B804" s="103"/>
      <c r="C804" s="74"/>
      <c r="D804" s="104" t="b">
        <v>0</v>
      </c>
      <c r="E804" s="104"/>
      <c r="F804" s="134"/>
    </row>
    <row r="805">
      <c r="A805" s="138"/>
      <c r="B805" s="103"/>
      <c r="C805" s="74"/>
      <c r="D805" s="104" t="b">
        <v>0</v>
      </c>
      <c r="E805" s="104"/>
      <c r="F805" s="134"/>
    </row>
    <row r="806">
      <c r="A806" s="138"/>
      <c r="B806" s="103"/>
      <c r="C806" s="74"/>
      <c r="D806" s="104" t="b">
        <v>0</v>
      </c>
      <c r="E806" s="104"/>
      <c r="F806" s="134"/>
    </row>
    <row r="807">
      <c r="A807" s="138"/>
      <c r="B807" s="103"/>
      <c r="C807" s="74"/>
      <c r="D807" s="104" t="b">
        <v>0</v>
      </c>
      <c r="E807" s="104"/>
      <c r="F807" s="134"/>
    </row>
    <row r="808">
      <c r="A808" s="138"/>
      <c r="B808" s="103"/>
      <c r="C808" s="74"/>
      <c r="D808" s="104" t="b">
        <v>0</v>
      </c>
      <c r="E808" s="104"/>
      <c r="F808" s="134"/>
    </row>
    <row r="809">
      <c r="A809" s="138"/>
      <c r="B809" s="103"/>
      <c r="C809" s="74"/>
      <c r="D809" s="104" t="b">
        <v>0</v>
      </c>
      <c r="E809" s="104"/>
      <c r="F809" s="134"/>
    </row>
    <row r="810">
      <c r="A810" s="138"/>
      <c r="B810" s="103"/>
      <c r="C810" s="74"/>
      <c r="D810" s="104" t="b">
        <v>0</v>
      </c>
      <c r="E810" s="104"/>
      <c r="F810" s="134"/>
    </row>
    <row r="811">
      <c r="A811" s="138"/>
      <c r="B811" s="103"/>
      <c r="C811" s="74"/>
      <c r="D811" s="104" t="b">
        <v>0</v>
      </c>
      <c r="E811" s="104"/>
      <c r="F811" s="134"/>
    </row>
    <row r="812">
      <c r="A812" s="138"/>
      <c r="B812" s="103"/>
      <c r="C812" s="74"/>
      <c r="D812" s="104" t="b">
        <v>0</v>
      </c>
      <c r="E812" s="104"/>
      <c r="F812" s="134"/>
    </row>
    <row r="813">
      <c r="A813" s="138"/>
      <c r="B813" s="103"/>
      <c r="C813" s="74"/>
      <c r="D813" s="104" t="b">
        <v>0</v>
      </c>
      <c r="E813" s="104"/>
      <c r="F813" s="134"/>
    </row>
    <row r="814">
      <c r="A814" s="138"/>
      <c r="B814" s="103"/>
      <c r="C814" s="74"/>
      <c r="D814" s="104" t="b">
        <v>0</v>
      </c>
      <c r="E814" s="104"/>
      <c r="F814" s="134"/>
    </row>
    <row r="815">
      <c r="A815" s="138"/>
      <c r="B815" s="103"/>
      <c r="C815" s="74"/>
      <c r="D815" s="104" t="b">
        <v>0</v>
      </c>
      <c r="E815" s="104"/>
      <c r="F815" s="134"/>
    </row>
    <row r="816">
      <c r="A816" s="138"/>
      <c r="B816" s="103"/>
      <c r="C816" s="74"/>
      <c r="D816" s="104" t="b">
        <v>0</v>
      </c>
      <c r="E816" s="104"/>
      <c r="F816" s="134"/>
    </row>
    <row r="817">
      <c r="A817" s="138"/>
      <c r="B817" s="103"/>
      <c r="C817" s="74"/>
      <c r="D817" s="104" t="b">
        <v>0</v>
      </c>
      <c r="E817" s="104"/>
      <c r="F817" s="134"/>
    </row>
    <row r="818">
      <c r="A818" s="138"/>
      <c r="B818" s="103"/>
      <c r="C818" s="74"/>
      <c r="D818" s="104" t="b">
        <v>0</v>
      </c>
      <c r="E818" s="104"/>
      <c r="F818" s="134"/>
    </row>
    <row r="819">
      <c r="A819" s="138"/>
      <c r="B819" s="103"/>
      <c r="C819" s="74"/>
      <c r="D819" s="104" t="b">
        <v>0</v>
      </c>
      <c r="E819" s="104"/>
      <c r="F819" s="134"/>
    </row>
    <row r="820">
      <c r="A820" s="138"/>
      <c r="B820" s="103"/>
      <c r="C820" s="74"/>
      <c r="D820" s="104" t="b">
        <v>0</v>
      </c>
      <c r="E820" s="104"/>
      <c r="F820" s="134"/>
    </row>
    <row r="821">
      <c r="A821" s="138"/>
      <c r="B821" s="103"/>
      <c r="C821" s="74"/>
      <c r="D821" s="104" t="b">
        <v>0</v>
      </c>
      <c r="E821" s="104"/>
      <c r="F821" s="134"/>
    </row>
    <row r="822">
      <c r="A822" s="138"/>
      <c r="B822" s="103"/>
      <c r="C822" s="74"/>
      <c r="D822" s="104" t="b">
        <v>0</v>
      </c>
      <c r="E822" s="104"/>
      <c r="F822" s="134"/>
    </row>
    <row r="823">
      <c r="A823" s="138"/>
      <c r="B823" s="103"/>
      <c r="C823" s="74"/>
      <c r="D823" s="104" t="b">
        <v>0</v>
      </c>
      <c r="E823" s="104"/>
      <c r="F823" s="134"/>
    </row>
    <row r="824">
      <c r="A824" s="138"/>
      <c r="B824" s="103"/>
      <c r="C824" s="74"/>
      <c r="D824" s="104" t="b">
        <v>0</v>
      </c>
      <c r="E824" s="104"/>
      <c r="F824" s="134"/>
    </row>
    <row r="825">
      <c r="A825" s="138"/>
      <c r="B825" s="103"/>
      <c r="C825" s="74"/>
      <c r="D825" s="104" t="b">
        <v>0</v>
      </c>
      <c r="E825" s="104"/>
      <c r="F825" s="134"/>
    </row>
    <row r="826">
      <c r="A826" s="138"/>
      <c r="B826" s="103"/>
      <c r="C826" s="74"/>
      <c r="D826" s="104" t="b">
        <v>0</v>
      </c>
      <c r="E826" s="104"/>
      <c r="F826" s="134"/>
    </row>
    <row r="827">
      <c r="A827" s="138"/>
      <c r="B827" s="103"/>
      <c r="C827" s="74"/>
      <c r="D827" s="104" t="b">
        <v>0</v>
      </c>
      <c r="E827" s="104"/>
      <c r="F827" s="134"/>
    </row>
    <row r="828">
      <c r="A828" s="138"/>
      <c r="B828" s="103"/>
      <c r="C828" s="74"/>
      <c r="D828" s="104" t="b">
        <v>0</v>
      </c>
      <c r="E828" s="104"/>
      <c r="F828" s="134"/>
    </row>
    <row r="829">
      <c r="A829" s="138"/>
      <c r="B829" s="103"/>
      <c r="C829" s="74"/>
      <c r="D829" s="104" t="b">
        <v>0</v>
      </c>
      <c r="E829" s="104"/>
      <c r="F829" s="134"/>
    </row>
    <row r="830">
      <c r="A830" s="138"/>
      <c r="B830" s="103"/>
      <c r="C830" s="74"/>
      <c r="D830" s="104" t="b">
        <v>0</v>
      </c>
      <c r="E830" s="104"/>
      <c r="F830" s="134"/>
    </row>
    <row r="831">
      <c r="A831" s="138"/>
      <c r="B831" s="103"/>
      <c r="C831" s="74"/>
      <c r="D831" s="104" t="b">
        <v>0</v>
      </c>
      <c r="E831" s="104"/>
      <c r="F831" s="134"/>
    </row>
    <row r="832">
      <c r="A832" s="138"/>
      <c r="B832" s="103"/>
      <c r="C832" s="74"/>
      <c r="D832" s="104" t="b">
        <v>0</v>
      </c>
      <c r="E832" s="104"/>
      <c r="F832" s="134"/>
    </row>
    <row r="833">
      <c r="A833" s="138"/>
      <c r="B833" s="103"/>
      <c r="C833" s="74"/>
      <c r="D833" s="104" t="b">
        <v>0</v>
      </c>
      <c r="E833" s="104"/>
      <c r="F833" s="134"/>
    </row>
    <row r="834">
      <c r="A834" s="138"/>
      <c r="B834" s="103"/>
      <c r="C834" s="74"/>
      <c r="D834" s="104" t="b">
        <v>0</v>
      </c>
      <c r="E834" s="104"/>
      <c r="F834" s="134"/>
    </row>
    <row r="835">
      <c r="A835" s="138"/>
      <c r="B835" s="103"/>
      <c r="C835" s="74"/>
      <c r="D835" s="104" t="b">
        <v>0</v>
      </c>
      <c r="E835" s="104"/>
      <c r="F835" s="134"/>
    </row>
    <row r="836">
      <c r="A836" s="138"/>
      <c r="B836" s="103"/>
      <c r="C836" s="74"/>
      <c r="D836" s="104" t="b">
        <v>0</v>
      </c>
      <c r="E836" s="104"/>
      <c r="F836" s="134"/>
    </row>
    <row r="837">
      <c r="A837" s="138"/>
      <c r="B837" s="103"/>
      <c r="C837" s="74"/>
      <c r="D837" s="104" t="b">
        <v>0</v>
      </c>
      <c r="E837" s="104"/>
      <c r="F837" s="134"/>
    </row>
    <row r="838">
      <c r="A838" s="138"/>
      <c r="B838" s="103"/>
      <c r="C838" s="74"/>
      <c r="D838" s="104" t="b">
        <v>0</v>
      </c>
      <c r="E838" s="104"/>
      <c r="F838" s="134"/>
    </row>
    <row r="839">
      <c r="A839" s="138"/>
      <c r="B839" s="103"/>
      <c r="C839" s="74"/>
      <c r="D839" s="104" t="b">
        <v>0</v>
      </c>
      <c r="E839" s="104"/>
      <c r="F839" s="134"/>
    </row>
    <row r="840">
      <c r="A840" s="138"/>
      <c r="B840" s="103"/>
      <c r="C840" s="74"/>
      <c r="D840" s="104" t="b">
        <v>0</v>
      </c>
      <c r="E840" s="104"/>
      <c r="F840" s="134"/>
    </row>
    <row r="841">
      <c r="A841" s="138"/>
      <c r="B841" s="103"/>
      <c r="C841" s="74"/>
      <c r="D841" s="104" t="b">
        <v>0</v>
      </c>
      <c r="E841" s="104"/>
      <c r="F841" s="134"/>
    </row>
    <row r="842">
      <c r="A842" s="138"/>
      <c r="B842" s="103"/>
      <c r="C842" s="74"/>
      <c r="D842" s="104" t="b">
        <v>0</v>
      </c>
      <c r="E842" s="104"/>
      <c r="F842" s="134"/>
    </row>
    <row r="843">
      <c r="A843" s="138"/>
      <c r="B843" s="103"/>
      <c r="C843" s="74"/>
      <c r="D843" s="104" t="b">
        <v>0</v>
      </c>
      <c r="E843" s="104"/>
      <c r="F843" s="134"/>
    </row>
    <row r="844">
      <c r="A844" s="138"/>
      <c r="B844" s="103"/>
      <c r="C844" s="74"/>
      <c r="D844" s="104" t="b">
        <v>0</v>
      </c>
      <c r="E844" s="104"/>
      <c r="F844" s="134"/>
    </row>
    <row r="845">
      <c r="A845" s="138"/>
      <c r="B845" s="103"/>
      <c r="C845" s="74"/>
      <c r="D845" s="104" t="b">
        <v>0</v>
      </c>
      <c r="E845" s="104"/>
      <c r="F845" s="134"/>
    </row>
    <row r="846">
      <c r="A846" s="138"/>
      <c r="B846" s="103"/>
      <c r="C846" s="74"/>
      <c r="D846" s="104" t="b">
        <v>0</v>
      </c>
      <c r="E846" s="104"/>
      <c r="F846" s="134"/>
    </row>
    <row r="847">
      <c r="A847" s="138"/>
      <c r="B847" s="103"/>
      <c r="C847" s="74"/>
      <c r="D847" s="104" t="b">
        <v>0</v>
      </c>
      <c r="E847" s="104"/>
      <c r="F847" s="134"/>
    </row>
    <row r="848">
      <c r="A848" s="138"/>
      <c r="B848" s="103"/>
      <c r="C848" s="74"/>
      <c r="D848" s="104" t="b">
        <v>0</v>
      </c>
      <c r="E848" s="104"/>
      <c r="F848" s="134"/>
    </row>
    <row r="849">
      <c r="A849" s="138"/>
      <c r="B849" s="103"/>
      <c r="C849" s="74"/>
      <c r="D849" s="104" t="b">
        <v>0</v>
      </c>
      <c r="E849" s="104"/>
      <c r="F849" s="134"/>
    </row>
    <row r="850">
      <c r="A850" s="138"/>
      <c r="B850" s="103"/>
      <c r="C850" s="74"/>
      <c r="D850" s="104" t="b">
        <v>0</v>
      </c>
      <c r="E850" s="104"/>
      <c r="F850" s="134"/>
    </row>
    <row r="851">
      <c r="A851" s="138"/>
      <c r="B851" s="103"/>
      <c r="C851" s="74"/>
      <c r="D851" s="104" t="b">
        <v>0</v>
      </c>
      <c r="E851" s="104"/>
      <c r="F851" s="134"/>
    </row>
    <row r="852">
      <c r="A852" s="138"/>
      <c r="B852" s="103"/>
      <c r="C852" s="74"/>
      <c r="D852" s="104" t="b">
        <v>0</v>
      </c>
      <c r="E852" s="104"/>
      <c r="F852" s="134"/>
    </row>
    <row r="853">
      <c r="A853" s="138"/>
      <c r="B853" s="103"/>
      <c r="C853" s="74"/>
      <c r="D853" s="104" t="b">
        <v>0</v>
      </c>
      <c r="E853" s="104"/>
      <c r="F853" s="134"/>
    </row>
    <row r="854">
      <c r="A854" s="138"/>
      <c r="B854" s="103"/>
      <c r="C854" s="74"/>
      <c r="D854" s="104" t="b">
        <v>0</v>
      </c>
      <c r="E854" s="104"/>
      <c r="F854" s="134"/>
    </row>
    <row r="855">
      <c r="A855" s="138"/>
      <c r="B855" s="103"/>
      <c r="C855" s="74"/>
      <c r="D855" s="104" t="b">
        <v>0</v>
      </c>
      <c r="E855" s="104"/>
      <c r="F855" s="134"/>
    </row>
    <row r="856">
      <c r="A856" s="138"/>
      <c r="B856" s="103"/>
      <c r="C856" s="74"/>
      <c r="D856" s="104" t="b">
        <v>0</v>
      </c>
      <c r="E856" s="104"/>
      <c r="F856" s="134"/>
    </row>
    <row r="857">
      <c r="A857" s="138"/>
      <c r="B857" s="103"/>
      <c r="C857" s="74"/>
      <c r="D857" s="104" t="b">
        <v>0</v>
      </c>
      <c r="E857" s="104"/>
      <c r="F857" s="134"/>
    </row>
    <row r="858">
      <c r="A858" s="138"/>
      <c r="B858" s="103"/>
      <c r="C858" s="74"/>
      <c r="D858" s="104" t="b">
        <v>0</v>
      </c>
      <c r="E858" s="104"/>
      <c r="F858" s="134"/>
    </row>
    <row r="859">
      <c r="A859" s="138"/>
      <c r="B859" s="103"/>
      <c r="C859" s="74"/>
      <c r="D859" s="104" t="b">
        <v>0</v>
      </c>
      <c r="E859" s="104"/>
      <c r="F859" s="134"/>
    </row>
    <row r="860">
      <c r="A860" s="138"/>
      <c r="B860" s="103"/>
      <c r="C860" s="74"/>
      <c r="D860" s="104" t="b">
        <v>0</v>
      </c>
      <c r="E860" s="104"/>
      <c r="F860" s="134"/>
    </row>
    <row r="861">
      <c r="A861" s="138"/>
      <c r="B861" s="103"/>
      <c r="C861" s="74"/>
      <c r="D861" s="104" t="b">
        <v>0</v>
      </c>
      <c r="E861" s="104"/>
      <c r="F861" s="134"/>
    </row>
    <row r="862">
      <c r="A862" s="138"/>
      <c r="B862" s="103"/>
      <c r="C862" s="74"/>
      <c r="D862" s="104" t="b">
        <v>0</v>
      </c>
      <c r="E862" s="104"/>
      <c r="F862" s="134"/>
    </row>
    <row r="863">
      <c r="A863" s="138"/>
      <c r="B863" s="103"/>
      <c r="C863" s="74"/>
      <c r="D863" s="104" t="b">
        <v>0</v>
      </c>
      <c r="E863" s="104"/>
      <c r="F863" s="134"/>
    </row>
    <row r="864">
      <c r="A864" s="138"/>
      <c r="B864" s="103"/>
      <c r="C864" s="74"/>
      <c r="D864" s="104" t="b">
        <v>0</v>
      </c>
      <c r="E864" s="104"/>
      <c r="F864" s="134"/>
    </row>
    <row r="865">
      <c r="A865" s="138"/>
      <c r="B865" s="103"/>
      <c r="C865" s="74"/>
      <c r="D865" s="104" t="b">
        <v>0</v>
      </c>
      <c r="E865" s="104"/>
      <c r="F865" s="134"/>
    </row>
    <row r="866">
      <c r="A866" s="138"/>
      <c r="B866" s="103"/>
      <c r="C866" s="74"/>
      <c r="D866" s="104" t="b">
        <v>0</v>
      </c>
      <c r="E866" s="104"/>
      <c r="F866" s="134"/>
    </row>
    <row r="867">
      <c r="A867" s="138"/>
      <c r="B867" s="103"/>
      <c r="C867" s="74"/>
      <c r="D867" s="104" t="b">
        <v>0</v>
      </c>
      <c r="E867" s="104"/>
      <c r="F867" s="134"/>
    </row>
    <row r="868">
      <c r="A868" s="138"/>
      <c r="B868" s="103"/>
      <c r="C868" s="74"/>
      <c r="D868" s="104" t="b">
        <v>0</v>
      </c>
      <c r="E868" s="104"/>
      <c r="F868" s="134"/>
    </row>
    <row r="869">
      <c r="A869" s="138"/>
      <c r="B869" s="103"/>
      <c r="C869" s="74"/>
      <c r="D869" s="104" t="b">
        <v>0</v>
      </c>
      <c r="E869" s="104"/>
      <c r="F869" s="134"/>
    </row>
    <row r="870">
      <c r="A870" s="138"/>
      <c r="B870" s="103"/>
      <c r="C870" s="74"/>
      <c r="D870" s="104" t="b">
        <v>0</v>
      </c>
      <c r="E870" s="104"/>
      <c r="F870" s="134"/>
    </row>
    <row r="871">
      <c r="A871" s="138"/>
      <c r="B871" s="103"/>
      <c r="C871" s="74"/>
      <c r="D871" s="104" t="b">
        <v>0</v>
      </c>
      <c r="E871" s="104"/>
      <c r="F871" s="134"/>
    </row>
    <row r="872">
      <c r="A872" s="138"/>
      <c r="B872" s="103"/>
      <c r="C872" s="74"/>
      <c r="D872" s="104" t="b">
        <v>0</v>
      </c>
      <c r="E872" s="104"/>
      <c r="F872" s="134"/>
    </row>
    <row r="873">
      <c r="A873" s="138"/>
      <c r="B873" s="103"/>
      <c r="C873" s="74"/>
      <c r="D873" s="104" t="b">
        <v>0</v>
      </c>
      <c r="E873" s="104"/>
      <c r="F873" s="134"/>
    </row>
    <row r="874">
      <c r="A874" s="138"/>
      <c r="B874" s="103"/>
      <c r="C874" s="74"/>
      <c r="D874" s="104" t="b">
        <v>0</v>
      </c>
      <c r="E874" s="104"/>
      <c r="F874" s="134"/>
    </row>
    <row r="875">
      <c r="A875" s="138"/>
      <c r="B875" s="103"/>
      <c r="C875" s="74"/>
      <c r="D875" s="104" t="b">
        <v>0</v>
      </c>
      <c r="E875" s="104"/>
      <c r="F875" s="134"/>
    </row>
    <row r="876">
      <c r="A876" s="138"/>
      <c r="B876" s="103"/>
      <c r="C876" s="74"/>
      <c r="D876" s="104" t="b">
        <v>0</v>
      </c>
      <c r="E876" s="104"/>
      <c r="F876" s="134"/>
    </row>
    <row r="877">
      <c r="A877" s="138"/>
      <c r="B877" s="103"/>
      <c r="C877" s="74"/>
      <c r="D877" s="104" t="b">
        <v>0</v>
      </c>
      <c r="E877" s="104"/>
      <c r="F877" s="134"/>
    </row>
    <row r="878">
      <c r="A878" s="138"/>
      <c r="B878" s="103"/>
      <c r="C878" s="74"/>
      <c r="D878" s="104" t="b">
        <v>0</v>
      </c>
      <c r="E878" s="104"/>
      <c r="F878" s="134"/>
    </row>
    <row r="879">
      <c r="A879" s="138"/>
      <c r="B879" s="103"/>
      <c r="C879" s="74"/>
      <c r="D879" s="104" t="b">
        <v>0</v>
      </c>
      <c r="E879" s="104"/>
      <c r="F879" s="134"/>
    </row>
    <row r="880">
      <c r="A880" s="138"/>
      <c r="B880" s="103"/>
      <c r="C880" s="74"/>
      <c r="D880" s="104" t="b">
        <v>0</v>
      </c>
      <c r="E880" s="104"/>
      <c r="F880" s="134"/>
    </row>
    <row r="881">
      <c r="A881" s="138"/>
      <c r="B881" s="103"/>
      <c r="C881" s="74"/>
      <c r="D881" s="104" t="b">
        <v>0</v>
      </c>
      <c r="E881" s="104"/>
      <c r="F881" s="134"/>
    </row>
    <row r="882">
      <c r="A882" s="138"/>
      <c r="B882" s="103"/>
      <c r="C882" s="74"/>
      <c r="D882" s="104" t="b">
        <v>0</v>
      </c>
      <c r="E882" s="104"/>
      <c r="F882" s="134"/>
    </row>
    <row r="883">
      <c r="A883" s="138"/>
      <c r="B883" s="103"/>
      <c r="C883" s="74"/>
      <c r="D883" s="104" t="b">
        <v>0</v>
      </c>
      <c r="E883" s="104"/>
      <c r="F883" s="134"/>
    </row>
    <row r="884">
      <c r="A884" s="138"/>
      <c r="B884" s="103"/>
      <c r="C884" s="74"/>
      <c r="D884" s="104" t="b">
        <v>0</v>
      </c>
      <c r="E884" s="104"/>
      <c r="F884" s="134"/>
    </row>
    <row r="885">
      <c r="A885" s="138"/>
      <c r="B885" s="103"/>
      <c r="C885" s="74"/>
      <c r="D885" s="104" t="b">
        <v>0</v>
      </c>
      <c r="E885" s="104"/>
      <c r="F885" s="134"/>
    </row>
    <row r="886">
      <c r="A886" s="138"/>
      <c r="B886" s="103"/>
      <c r="C886" s="74"/>
      <c r="D886" s="104" t="b">
        <v>0</v>
      </c>
      <c r="E886" s="104"/>
      <c r="F886" s="134"/>
    </row>
    <row r="887">
      <c r="A887" s="138"/>
      <c r="B887" s="103"/>
      <c r="C887" s="74"/>
      <c r="D887" s="104" t="b">
        <v>0</v>
      </c>
      <c r="E887" s="104"/>
      <c r="F887" s="134"/>
    </row>
    <row r="888">
      <c r="A888" s="138"/>
      <c r="B888" s="103"/>
      <c r="C888" s="74"/>
      <c r="D888" s="104" t="b">
        <v>0</v>
      </c>
      <c r="E888" s="104"/>
      <c r="F888" s="134"/>
    </row>
    <row r="889">
      <c r="A889" s="138"/>
      <c r="B889" s="103"/>
      <c r="C889" s="74"/>
      <c r="D889" s="104" t="b">
        <v>0</v>
      </c>
      <c r="E889" s="104"/>
      <c r="F889" s="134"/>
    </row>
    <row r="890">
      <c r="A890" s="138"/>
      <c r="B890" s="103"/>
      <c r="C890" s="74"/>
      <c r="D890" s="104" t="b">
        <v>0</v>
      </c>
      <c r="E890" s="104"/>
      <c r="F890" s="134"/>
    </row>
    <row r="891">
      <c r="A891" s="138"/>
      <c r="B891" s="103"/>
      <c r="C891" s="74"/>
      <c r="D891" s="104" t="b">
        <v>0</v>
      </c>
      <c r="E891" s="104"/>
      <c r="F891" s="134"/>
    </row>
    <row r="892">
      <c r="A892" s="138"/>
      <c r="B892" s="103"/>
      <c r="C892" s="74"/>
      <c r="D892" s="104" t="b">
        <v>0</v>
      </c>
      <c r="E892" s="104"/>
      <c r="F892" s="134"/>
    </row>
    <row r="893">
      <c r="A893" s="138"/>
      <c r="B893" s="103"/>
      <c r="C893" s="74"/>
      <c r="D893" s="104" t="b">
        <v>0</v>
      </c>
      <c r="E893" s="104"/>
      <c r="F893" s="134"/>
    </row>
    <row r="894">
      <c r="A894" s="138"/>
      <c r="B894" s="103"/>
      <c r="C894" s="74"/>
      <c r="D894" s="104" t="b">
        <v>0</v>
      </c>
      <c r="E894" s="104"/>
      <c r="F894" s="134"/>
    </row>
    <row r="895">
      <c r="A895" s="138"/>
      <c r="B895" s="103"/>
      <c r="C895" s="74"/>
      <c r="D895" s="104" t="b">
        <v>0</v>
      </c>
      <c r="E895" s="104"/>
      <c r="F895" s="134"/>
    </row>
    <row r="896">
      <c r="A896" s="138"/>
      <c r="B896" s="103"/>
      <c r="C896" s="74"/>
      <c r="D896" s="104" t="b">
        <v>0</v>
      </c>
      <c r="E896" s="104"/>
      <c r="F896" s="134"/>
    </row>
    <row r="897">
      <c r="A897" s="138"/>
      <c r="B897" s="103"/>
      <c r="C897" s="74"/>
      <c r="D897" s="104" t="b">
        <v>0</v>
      </c>
      <c r="E897" s="104"/>
      <c r="F897" s="134"/>
    </row>
    <row r="898">
      <c r="A898" s="138"/>
      <c r="B898" s="103"/>
      <c r="C898" s="74"/>
      <c r="D898" s="104" t="b">
        <v>0</v>
      </c>
      <c r="E898" s="104"/>
      <c r="F898" s="134"/>
    </row>
    <row r="899">
      <c r="A899" s="138"/>
      <c r="B899" s="103"/>
      <c r="C899" s="74"/>
      <c r="D899" s="104" t="b">
        <v>0</v>
      </c>
      <c r="E899" s="104"/>
      <c r="F899" s="134"/>
    </row>
    <row r="900">
      <c r="A900" s="138"/>
      <c r="B900" s="103"/>
      <c r="C900" s="74"/>
      <c r="D900" s="104" t="b">
        <v>0</v>
      </c>
      <c r="E900" s="104"/>
      <c r="F900" s="134"/>
    </row>
    <row r="901">
      <c r="A901" s="138"/>
      <c r="B901" s="103"/>
      <c r="C901" s="74"/>
      <c r="D901" s="104" t="b">
        <v>0</v>
      </c>
      <c r="E901" s="104"/>
      <c r="F901" s="134"/>
    </row>
    <row r="902">
      <c r="A902" s="138"/>
      <c r="B902" s="103"/>
      <c r="C902" s="74"/>
      <c r="D902" s="104" t="b">
        <v>0</v>
      </c>
      <c r="E902" s="104"/>
      <c r="F902" s="134"/>
    </row>
    <row r="903">
      <c r="A903" s="138"/>
      <c r="B903" s="103"/>
      <c r="C903" s="74"/>
      <c r="D903" s="104" t="b">
        <v>0</v>
      </c>
      <c r="E903" s="104"/>
      <c r="F903" s="134"/>
    </row>
    <row r="904">
      <c r="A904" s="138"/>
      <c r="B904" s="103"/>
      <c r="C904" s="74"/>
      <c r="D904" s="104" t="b">
        <v>0</v>
      </c>
      <c r="E904" s="104"/>
      <c r="F904" s="134"/>
    </row>
    <row r="905">
      <c r="A905" s="138"/>
      <c r="B905" s="103"/>
      <c r="C905" s="74"/>
      <c r="D905" s="104" t="b">
        <v>0</v>
      </c>
      <c r="E905" s="104"/>
      <c r="F905" s="134"/>
    </row>
    <row r="906">
      <c r="A906" s="138"/>
      <c r="B906" s="103"/>
      <c r="C906" s="74"/>
      <c r="D906" s="104" t="b">
        <v>0</v>
      </c>
      <c r="E906" s="104"/>
      <c r="F906" s="134"/>
    </row>
    <row r="907">
      <c r="A907" s="138"/>
      <c r="B907" s="103"/>
      <c r="C907" s="74"/>
      <c r="D907" s="104" t="b">
        <v>0</v>
      </c>
      <c r="E907" s="104"/>
      <c r="F907" s="134"/>
    </row>
    <row r="908">
      <c r="A908" s="138"/>
      <c r="B908" s="103"/>
      <c r="C908" s="74"/>
      <c r="D908" s="104" t="b">
        <v>0</v>
      </c>
      <c r="E908" s="104"/>
      <c r="F908" s="134"/>
    </row>
    <row r="909">
      <c r="A909" s="138"/>
      <c r="B909" s="103"/>
      <c r="C909" s="74"/>
      <c r="D909" s="104" t="b">
        <v>0</v>
      </c>
      <c r="E909" s="104"/>
      <c r="F909" s="134"/>
    </row>
    <row r="910">
      <c r="A910" s="138"/>
      <c r="B910" s="103"/>
      <c r="C910" s="74"/>
      <c r="D910" s="104" t="b">
        <v>0</v>
      </c>
      <c r="E910" s="104"/>
      <c r="F910" s="134"/>
    </row>
    <row r="911">
      <c r="A911" s="138"/>
      <c r="B911" s="103"/>
      <c r="C911" s="74"/>
      <c r="D911" s="104" t="b">
        <v>0</v>
      </c>
      <c r="E911" s="104"/>
      <c r="F911" s="134"/>
    </row>
    <row r="912">
      <c r="A912" s="138"/>
      <c r="B912" s="103"/>
      <c r="C912" s="74"/>
      <c r="D912" s="104" t="b">
        <v>0</v>
      </c>
      <c r="E912" s="104"/>
      <c r="F912" s="134"/>
    </row>
    <row r="913">
      <c r="A913" s="138"/>
      <c r="B913" s="103"/>
      <c r="C913" s="74"/>
      <c r="D913" s="104" t="b">
        <v>0</v>
      </c>
      <c r="E913" s="104"/>
      <c r="F913" s="134"/>
    </row>
    <row r="914">
      <c r="A914" s="138"/>
      <c r="B914" s="103"/>
      <c r="C914" s="74"/>
      <c r="D914" s="104" t="b">
        <v>0</v>
      </c>
      <c r="E914" s="104"/>
      <c r="F914" s="134"/>
    </row>
    <row r="915">
      <c r="A915" s="138"/>
      <c r="B915" s="103"/>
      <c r="C915" s="74"/>
      <c r="D915" s="104" t="b">
        <v>0</v>
      </c>
      <c r="E915" s="104"/>
      <c r="F915" s="134"/>
    </row>
    <row r="916">
      <c r="A916" s="138"/>
      <c r="B916" s="103"/>
      <c r="C916" s="74"/>
      <c r="D916" s="104" t="b">
        <v>0</v>
      </c>
      <c r="E916" s="104"/>
      <c r="F916" s="134"/>
    </row>
    <row r="917">
      <c r="A917" s="138"/>
      <c r="B917" s="103"/>
      <c r="C917" s="74"/>
      <c r="D917" s="104" t="b">
        <v>0</v>
      </c>
      <c r="E917" s="104"/>
      <c r="F917" s="134"/>
    </row>
    <row r="918">
      <c r="A918" s="138"/>
      <c r="B918" s="103"/>
      <c r="C918" s="74"/>
      <c r="D918" s="104" t="b">
        <v>0</v>
      </c>
      <c r="E918" s="104"/>
      <c r="F918" s="134"/>
    </row>
    <row r="919">
      <c r="A919" s="138"/>
      <c r="B919" s="103"/>
      <c r="C919" s="74"/>
      <c r="D919" s="104" t="b">
        <v>0</v>
      </c>
      <c r="E919" s="104"/>
      <c r="F919" s="134"/>
    </row>
    <row r="920">
      <c r="A920" s="138"/>
      <c r="B920" s="103"/>
      <c r="C920" s="74"/>
      <c r="D920" s="104" t="b">
        <v>0</v>
      </c>
      <c r="E920" s="104"/>
      <c r="F920" s="134"/>
    </row>
    <row r="921">
      <c r="A921" s="138"/>
      <c r="B921" s="103"/>
      <c r="C921" s="74"/>
      <c r="D921" s="104" t="b">
        <v>0</v>
      </c>
      <c r="E921" s="104"/>
      <c r="F921" s="134"/>
    </row>
    <row r="922">
      <c r="A922" s="138"/>
      <c r="B922" s="103"/>
      <c r="C922" s="74"/>
      <c r="D922" s="104" t="b">
        <v>0</v>
      </c>
      <c r="E922" s="104"/>
      <c r="F922" s="134"/>
    </row>
    <row r="923">
      <c r="A923" s="138"/>
      <c r="B923" s="103"/>
      <c r="C923" s="74"/>
      <c r="D923" s="104" t="b">
        <v>0</v>
      </c>
      <c r="E923" s="104"/>
      <c r="F923" s="134"/>
    </row>
    <row r="924">
      <c r="A924" s="138"/>
      <c r="B924" s="103"/>
      <c r="C924" s="74"/>
      <c r="D924" s="104" t="b">
        <v>0</v>
      </c>
      <c r="E924" s="104"/>
      <c r="F924" s="134"/>
    </row>
    <row r="925">
      <c r="A925" s="138"/>
      <c r="B925" s="103"/>
      <c r="C925" s="74"/>
      <c r="D925" s="104" t="b">
        <v>0</v>
      </c>
      <c r="E925" s="104"/>
      <c r="F925" s="134"/>
    </row>
    <row r="926">
      <c r="A926" s="138"/>
      <c r="B926" s="103"/>
      <c r="C926" s="74"/>
      <c r="D926" s="104" t="b">
        <v>0</v>
      </c>
      <c r="E926" s="104"/>
      <c r="F926" s="134"/>
    </row>
    <row r="927">
      <c r="A927" s="138"/>
      <c r="B927" s="103"/>
      <c r="C927" s="74"/>
      <c r="D927" s="104" t="b">
        <v>0</v>
      </c>
      <c r="E927" s="104"/>
      <c r="F927" s="134"/>
    </row>
    <row r="928">
      <c r="A928" s="138"/>
      <c r="B928" s="103"/>
      <c r="C928" s="74"/>
      <c r="D928" s="104" t="b">
        <v>0</v>
      </c>
      <c r="E928" s="104"/>
      <c r="F928" s="134"/>
    </row>
    <row r="929">
      <c r="A929" s="138"/>
      <c r="B929" s="103"/>
      <c r="C929" s="74"/>
      <c r="D929" s="104" t="b">
        <v>0</v>
      </c>
      <c r="E929" s="104"/>
      <c r="F929" s="134"/>
    </row>
    <row r="930">
      <c r="A930" s="138"/>
      <c r="B930" s="103"/>
      <c r="C930" s="74"/>
      <c r="D930" s="104" t="b">
        <v>0</v>
      </c>
      <c r="E930" s="104"/>
      <c r="F930" s="134"/>
    </row>
    <row r="931">
      <c r="A931" s="138"/>
      <c r="B931" s="103"/>
      <c r="C931" s="74"/>
      <c r="D931" s="104" t="b">
        <v>0</v>
      </c>
      <c r="E931" s="104"/>
      <c r="F931" s="134"/>
    </row>
    <row r="932">
      <c r="A932" s="138"/>
      <c r="B932" s="103"/>
      <c r="C932" s="74"/>
      <c r="D932" s="104" t="b">
        <v>0</v>
      </c>
      <c r="E932" s="104"/>
      <c r="F932" s="134"/>
    </row>
    <row r="933">
      <c r="A933" s="138"/>
      <c r="B933" s="103"/>
      <c r="C933" s="74"/>
      <c r="D933" s="104" t="b">
        <v>0</v>
      </c>
      <c r="E933" s="104"/>
      <c r="F933" s="134"/>
    </row>
    <row r="934">
      <c r="A934" s="138"/>
      <c r="B934" s="103"/>
      <c r="C934" s="74"/>
      <c r="D934" s="104" t="b">
        <v>0</v>
      </c>
      <c r="E934" s="104"/>
      <c r="F934" s="134"/>
    </row>
    <row r="935">
      <c r="A935" s="138"/>
      <c r="B935" s="103"/>
      <c r="C935" s="74"/>
      <c r="D935" s="104" t="b">
        <v>0</v>
      </c>
      <c r="E935" s="104"/>
      <c r="F935" s="134"/>
    </row>
    <row r="936">
      <c r="A936" s="138"/>
      <c r="B936" s="103"/>
      <c r="C936" s="74"/>
      <c r="D936" s="104" t="b">
        <v>0</v>
      </c>
      <c r="E936" s="104"/>
      <c r="F936" s="134"/>
    </row>
    <row r="937">
      <c r="A937" s="138"/>
      <c r="B937" s="103"/>
      <c r="C937" s="74"/>
      <c r="D937" s="104" t="b">
        <v>0</v>
      </c>
      <c r="E937" s="104"/>
      <c r="F937" s="134"/>
    </row>
    <row r="938">
      <c r="A938" s="138"/>
      <c r="B938" s="103"/>
      <c r="C938" s="74"/>
      <c r="D938" s="104" t="b">
        <v>0</v>
      </c>
      <c r="E938" s="104"/>
      <c r="F938" s="134"/>
    </row>
    <row r="939">
      <c r="A939" s="138"/>
      <c r="B939" s="103"/>
      <c r="C939" s="74"/>
      <c r="D939" s="104" t="b">
        <v>0</v>
      </c>
      <c r="E939" s="104"/>
      <c r="F939" s="134"/>
    </row>
    <row r="940">
      <c r="A940" s="138"/>
      <c r="B940" s="103"/>
      <c r="C940" s="74"/>
      <c r="D940" s="104" t="b">
        <v>0</v>
      </c>
      <c r="E940" s="104"/>
      <c r="F940" s="134"/>
    </row>
    <row r="941">
      <c r="A941" s="138"/>
      <c r="B941" s="103"/>
      <c r="C941" s="74"/>
      <c r="D941" s="104" t="b">
        <v>0</v>
      </c>
      <c r="E941" s="104"/>
      <c r="F941" s="134"/>
    </row>
    <row r="942">
      <c r="A942" s="138"/>
      <c r="B942" s="103"/>
      <c r="C942" s="74"/>
      <c r="D942" s="104" t="b">
        <v>0</v>
      </c>
      <c r="E942" s="104"/>
      <c r="F942" s="134"/>
    </row>
    <row r="943">
      <c r="A943" s="138"/>
      <c r="B943" s="103"/>
      <c r="C943" s="74"/>
      <c r="D943" s="104" t="b">
        <v>0</v>
      </c>
      <c r="E943" s="104"/>
      <c r="F943" s="134"/>
    </row>
    <row r="944">
      <c r="A944" s="138"/>
      <c r="B944" s="103"/>
      <c r="C944" s="74"/>
      <c r="D944" s="104" t="b">
        <v>0</v>
      </c>
      <c r="E944" s="104"/>
      <c r="F944" s="134"/>
    </row>
    <row r="945">
      <c r="A945" s="138"/>
      <c r="B945" s="103"/>
      <c r="C945" s="74"/>
      <c r="D945" s="104" t="b">
        <v>0</v>
      </c>
      <c r="E945" s="104"/>
      <c r="F945" s="134"/>
    </row>
    <row r="946">
      <c r="A946" s="138"/>
      <c r="B946" s="103"/>
      <c r="C946" s="74"/>
      <c r="D946" s="104" t="b">
        <v>0</v>
      </c>
      <c r="E946" s="104"/>
      <c r="F946" s="134"/>
    </row>
    <row r="947">
      <c r="A947" s="138"/>
      <c r="B947" s="103"/>
      <c r="C947" s="74"/>
      <c r="D947" s="104" t="b">
        <v>0</v>
      </c>
      <c r="E947" s="104"/>
      <c r="F947" s="134"/>
    </row>
    <row r="948">
      <c r="A948" s="138"/>
      <c r="B948" s="103"/>
      <c r="C948" s="74"/>
      <c r="D948" s="104" t="b">
        <v>0</v>
      </c>
      <c r="E948" s="104"/>
      <c r="F948" s="134"/>
    </row>
    <row r="949">
      <c r="A949" s="138"/>
      <c r="B949" s="103"/>
      <c r="C949" s="74"/>
      <c r="D949" s="104" t="b">
        <v>0</v>
      </c>
      <c r="E949" s="104"/>
      <c r="F949" s="134"/>
    </row>
    <row r="950">
      <c r="A950" s="138"/>
      <c r="B950" s="103"/>
      <c r="C950" s="74"/>
      <c r="D950" s="104" t="b">
        <v>0</v>
      </c>
      <c r="E950" s="104"/>
      <c r="F950" s="134"/>
    </row>
    <row r="951">
      <c r="A951" s="138"/>
      <c r="B951" s="103"/>
      <c r="C951" s="74"/>
      <c r="D951" s="104" t="b">
        <v>0</v>
      </c>
      <c r="E951" s="104"/>
      <c r="F951" s="134"/>
    </row>
    <row r="952">
      <c r="A952" s="138"/>
      <c r="B952" s="103"/>
      <c r="C952" s="74"/>
      <c r="D952" s="104" t="b">
        <v>0</v>
      </c>
      <c r="E952" s="104"/>
      <c r="F952" s="134"/>
    </row>
    <row r="953">
      <c r="A953" s="138"/>
      <c r="B953" s="103"/>
      <c r="C953" s="74"/>
      <c r="D953" s="104" t="b">
        <v>0</v>
      </c>
      <c r="E953" s="104"/>
      <c r="F953" s="134"/>
    </row>
    <row r="954">
      <c r="A954" s="138"/>
      <c r="B954" s="103"/>
      <c r="C954" s="74"/>
      <c r="D954" s="104" t="b">
        <v>0</v>
      </c>
      <c r="E954" s="104"/>
      <c r="F954" s="134"/>
    </row>
    <row r="955">
      <c r="A955" s="138"/>
      <c r="B955" s="103"/>
      <c r="C955" s="74"/>
      <c r="D955" s="104" t="b">
        <v>0</v>
      </c>
      <c r="E955" s="104"/>
      <c r="F955" s="134"/>
    </row>
    <row r="956">
      <c r="A956" s="138"/>
      <c r="B956" s="103"/>
      <c r="C956" s="74"/>
      <c r="D956" s="104" t="b">
        <v>0</v>
      </c>
      <c r="E956" s="104"/>
      <c r="F956" s="134"/>
    </row>
    <row r="957">
      <c r="A957" s="138"/>
      <c r="B957" s="103"/>
      <c r="C957" s="74"/>
      <c r="D957" s="104" t="b">
        <v>0</v>
      </c>
      <c r="E957" s="104"/>
      <c r="F957" s="134"/>
    </row>
    <row r="958">
      <c r="A958" s="138"/>
      <c r="B958" s="103"/>
      <c r="C958" s="74"/>
      <c r="D958" s="104" t="b">
        <v>0</v>
      </c>
      <c r="E958" s="104"/>
      <c r="F958" s="134"/>
    </row>
    <row r="959">
      <c r="A959" s="138"/>
      <c r="B959" s="103"/>
      <c r="C959" s="74"/>
      <c r="D959" s="104" t="b">
        <v>0</v>
      </c>
      <c r="E959" s="104"/>
      <c r="F959" s="134"/>
    </row>
    <row r="960">
      <c r="A960" s="138"/>
      <c r="B960" s="103"/>
      <c r="C960" s="74"/>
      <c r="D960" s="104" t="b">
        <v>0</v>
      </c>
      <c r="E960" s="104"/>
      <c r="F960" s="134"/>
    </row>
    <row r="961">
      <c r="A961" s="138"/>
      <c r="B961" s="103"/>
      <c r="C961" s="74"/>
      <c r="D961" s="104" t="b">
        <v>0</v>
      </c>
      <c r="E961" s="104"/>
      <c r="F961" s="134"/>
    </row>
    <row r="962">
      <c r="A962" s="138"/>
      <c r="B962" s="103"/>
      <c r="C962" s="74"/>
      <c r="D962" s="104" t="b">
        <v>0</v>
      </c>
      <c r="E962" s="104"/>
      <c r="F962" s="134"/>
    </row>
    <row r="963">
      <c r="A963" s="138"/>
      <c r="B963" s="103"/>
      <c r="C963" s="74"/>
      <c r="D963" s="104" t="b">
        <v>0</v>
      </c>
      <c r="E963" s="104"/>
      <c r="F963" s="134"/>
    </row>
    <row r="964">
      <c r="A964" s="138"/>
      <c r="B964" s="103"/>
      <c r="C964" s="74"/>
      <c r="D964" s="104" t="b">
        <v>0</v>
      </c>
      <c r="E964" s="104"/>
      <c r="F964" s="134"/>
    </row>
    <row r="965">
      <c r="A965" s="138"/>
      <c r="B965" s="103"/>
      <c r="C965" s="74"/>
      <c r="D965" s="104" t="b">
        <v>0</v>
      </c>
      <c r="E965" s="104"/>
      <c r="F965" s="134"/>
    </row>
    <row r="966">
      <c r="A966" s="138"/>
      <c r="B966" s="103"/>
      <c r="C966" s="74"/>
      <c r="D966" s="104" t="b">
        <v>0</v>
      </c>
      <c r="E966" s="104"/>
      <c r="F966" s="134"/>
    </row>
    <row r="967">
      <c r="A967" s="138"/>
      <c r="B967" s="103"/>
      <c r="C967" s="74"/>
      <c r="D967" s="104" t="b">
        <v>0</v>
      </c>
      <c r="E967" s="104"/>
      <c r="F967" s="134"/>
    </row>
    <row r="968">
      <c r="A968" s="138"/>
      <c r="B968" s="103"/>
      <c r="C968" s="74"/>
      <c r="D968" s="104" t="b">
        <v>0</v>
      </c>
      <c r="E968" s="104"/>
      <c r="F968" s="134"/>
    </row>
    <row r="969">
      <c r="A969" s="138"/>
      <c r="B969" s="103"/>
      <c r="C969" s="74"/>
      <c r="D969" s="104" t="b">
        <v>0</v>
      </c>
      <c r="E969" s="104"/>
      <c r="F969" s="134"/>
    </row>
    <row r="970">
      <c r="A970" s="138"/>
      <c r="B970" s="103"/>
      <c r="C970" s="74"/>
      <c r="D970" s="104" t="b">
        <v>0</v>
      </c>
      <c r="E970" s="104"/>
      <c r="F970" s="134"/>
    </row>
    <row r="971">
      <c r="A971" s="138"/>
      <c r="B971" s="103"/>
      <c r="C971" s="74"/>
      <c r="D971" s="104" t="b">
        <v>0</v>
      </c>
      <c r="E971" s="104"/>
      <c r="F971" s="134"/>
    </row>
    <row r="972">
      <c r="A972" s="138"/>
      <c r="B972" s="103"/>
      <c r="C972" s="74"/>
      <c r="D972" s="104" t="b">
        <v>0</v>
      </c>
      <c r="E972" s="104"/>
      <c r="F972" s="134"/>
    </row>
    <row r="973">
      <c r="A973" s="138"/>
      <c r="B973" s="103"/>
      <c r="C973" s="74"/>
      <c r="D973" s="104" t="b">
        <v>0</v>
      </c>
      <c r="E973" s="104"/>
      <c r="F973" s="134"/>
    </row>
    <row r="974">
      <c r="A974" s="138"/>
      <c r="B974" s="103"/>
      <c r="C974" s="74"/>
      <c r="D974" s="104" t="b">
        <v>0</v>
      </c>
      <c r="E974" s="104"/>
      <c r="F974" s="134"/>
    </row>
    <row r="975">
      <c r="A975" s="138"/>
      <c r="B975" s="103"/>
      <c r="C975" s="74"/>
      <c r="D975" s="104" t="b">
        <v>0</v>
      </c>
      <c r="E975" s="104"/>
      <c r="F975" s="134"/>
    </row>
    <row r="976">
      <c r="A976" s="138"/>
      <c r="B976" s="103"/>
      <c r="C976" s="74"/>
      <c r="D976" s="104" t="b">
        <v>0</v>
      </c>
      <c r="E976" s="104"/>
      <c r="F976" s="134"/>
    </row>
    <row r="977">
      <c r="A977" s="138"/>
      <c r="B977" s="103"/>
      <c r="C977" s="74"/>
      <c r="D977" s="104" t="b">
        <v>0</v>
      </c>
      <c r="E977" s="104"/>
      <c r="F977" s="134"/>
    </row>
    <row r="978">
      <c r="A978" s="138"/>
      <c r="B978" s="103"/>
      <c r="C978" s="74"/>
      <c r="D978" s="104" t="b">
        <v>0</v>
      </c>
      <c r="E978" s="104"/>
      <c r="F978" s="134"/>
    </row>
    <row r="979">
      <c r="A979" s="138"/>
      <c r="B979" s="103"/>
      <c r="C979" s="74"/>
      <c r="D979" s="104" t="b">
        <v>0</v>
      </c>
      <c r="E979" s="104"/>
      <c r="F979" s="134"/>
    </row>
    <row r="980">
      <c r="A980" s="138"/>
      <c r="B980" s="103"/>
      <c r="C980" s="74"/>
      <c r="D980" s="104" t="b">
        <v>0</v>
      </c>
      <c r="E980" s="104"/>
      <c r="F980" s="134"/>
    </row>
    <row r="981">
      <c r="A981" s="138"/>
      <c r="B981" s="103"/>
      <c r="C981" s="74"/>
      <c r="D981" s="104" t="b">
        <v>0</v>
      </c>
      <c r="E981" s="104"/>
      <c r="F981" s="134"/>
    </row>
    <row r="982">
      <c r="A982" s="138"/>
      <c r="B982" s="103"/>
      <c r="C982" s="74"/>
      <c r="D982" s="104" t="b">
        <v>0</v>
      </c>
      <c r="E982" s="104"/>
      <c r="F982" s="134"/>
    </row>
    <row r="983">
      <c r="A983" s="138"/>
      <c r="B983" s="103"/>
      <c r="C983" s="74"/>
      <c r="D983" s="104" t="b">
        <v>0</v>
      </c>
      <c r="E983" s="104"/>
      <c r="F983" s="134"/>
    </row>
    <row r="984">
      <c r="A984" s="138"/>
      <c r="B984" s="103"/>
      <c r="C984" s="74"/>
      <c r="D984" s="104" t="b">
        <v>0</v>
      </c>
      <c r="E984" s="104"/>
      <c r="F984" s="134"/>
    </row>
    <row r="985">
      <c r="A985" s="138"/>
      <c r="B985" s="103"/>
      <c r="C985" s="74"/>
      <c r="D985" s="104" t="b">
        <v>0</v>
      </c>
      <c r="E985" s="104"/>
      <c r="F985" s="134"/>
    </row>
    <row r="986">
      <c r="A986" s="138"/>
      <c r="B986" s="103"/>
      <c r="C986" s="74"/>
      <c r="D986" s="104" t="b">
        <v>0</v>
      </c>
      <c r="E986" s="104"/>
      <c r="F986" s="134"/>
    </row>
    <row r="987">
      <c r="A987" s="138"/>
      <c r="B987" s="103"/>
      <c r="C987" s="74"/>
      <c r="D987" s="104" t="b">
        <v>0</v>
      </c>
      <c r="E987" s="104"/>
      <c r="F987" s="134"/>
    </row>
    <row r="988">
      <c r="A988" s="138"/>
      <c r="B988" s="103"/>
      <c r="C988" s="74"/>
      <c r="D988" s="104" t="b">
        <v>0</v>
      </c>
      <c r="E988" s="104"/>
      <c r="F988" s="134"/>
    </row>
    <row r="989">
      <c r="A989" s="138"/>
      <c r="B989" s="103"/>
      <c r="C989" s="74"/>
      <c r="D989" s="104" t="b">
        <v>0</v>
      </c>
      <c r="E989" s="104"/>
      <c r="F989" s="134"/>
    </row>
    <row r="990">
      <c r="A990" s="138"/>
      <c r="B990" s="103"/>
      <c r="C990" s="74"/>
      <c r="D990" s="104" t="b">
        <v>0</v>
      </c>
      <c r="E990" s="104"/>
      <c r="F990" s="134"/>
    </row>
    <row r="991">
      <c r="A991" s="138"/>
      <c r="B991" s="103"/>
      <c r="C991" s="74"/>
      <c r="D991" s="104" t="b">
        <v>0</v>
      </c>
      <c r="E991" s="104"/>
      <c r="F991" s="134"/>
    </row>
    <row r="992">
      <c r="A992" s="138"/>
      <c r="B992" s="103"/>
      <c r="C992" s="74"/>
      <c r="D992" s="104" t="b">
        <v>0</v>
      </c>
      <c r="E992" s="104"/>
      <c r="F992" s="134"/>
    </row>
    <row r="993">
      <c r="A993" s="138"/>
      <c r="B993" s="103"/>
      <c r="C993" s="74"/>
      <c r="D993" s="104" t="b">
        <v>0</v>
      </c>
      <c r="E993" s="104"/>
      <c r="F993" s="134"/>
    </row>
    <row r="994">
      <c r="A994" s="138"/>
      <c r="B994" s="103"/>
      <c r="C994" s="74"/>
      <c r="D994" s="104" t="b">
        <v>0</v>
      </c>
      <c r="E994" s="104"/>
      <c r="F994" s="134"/>
    </row>
    <row r="995">
      <c r="A995" s="138"/>
      <c r="B995" s="103"/>
      <c r="C995" s="74"/>
      <c r="D995" s="104" t="b">
        <v>0</v>
      </c>
      <c r="E995" s="104"/>
      <c r="F995" s="134"/>
    </row>
    <row r="996">
      <c r="A996" s="138"/>
      <c r="B996" s="103"/>
      <c r="C996" s="74"/>
      <c r="D996" s="104" t="b">
        <v>0</v>
      </c>
      <c r="E996" s="104"/>
      <c r="F996" s="134"/>
    </row>
    <row r="997">
      <c r="A997" s="138"/>
      <c r="B997" s="103"/>
      <c r="C997" s="74"/>
      <c r="D997" s="104" t="b">
        <v>0</v>
      </c>
      <c r="E997" s="104"/>
      <c r="F997" s="134"/>
    </row>
    <row r="998">
      <c r="A998" s="138"/>
      <c r="B998" s="103"/>
      <c r="C998" s="74"/>
      <c r="D998" s="104" t="b">
        <v>0</v>
      </c>
      <c r="E998" s="104"/>
      <c r="F998" s="134"/>
    </row>
    <row r="999">
      <c r="A999" s="138"/>
      <c r="B999" s="103"/>
      <c r="C999" s="74"/>
      <c r="D999" s="104" t="b">
        <v>0</v>
      </c>
      <c r="E999" s="104"/>
      <c r="F999" s="134"/>
    </row>
    <row r="1000">
      <c r="A1000" s="138"/>
      <c r="B1000" s="103"/>
      <c r="C1000" s="74"/>
      <c r="D1000" s="104" t="b">
        <v>0</v>
      </c>
      <c r="E1000" s="104"/>
      <c r="F1000" s="134"/>
    </row>
    <row r="1001">
      <c r="A1001" s="138"/>
      <c r="B1001" s="103"/>
      <c r="C1001" s="74"/>
      <c r="D1001" s="104" t="b">
        <v>0</v>
      </c>
      <c r="E1001" s="104"/>
      <c r="F1001" s="134"/>
    </row>
    <row r="1002">
      <c r="A1002" s="138"/>
      <c r="B1002" s="103"/>
      <c r="C1002" s="74"/>
      <c r="D1002" s="104" t="b">
        <v>0</v>
      </c>
      <c r="E1002" s="104"/>
      <c r="F1002" s="134"/>
    </row>
    <row r="1003">
      <c r="A1003" s="138"/>
      <c r="B1003" s="103"/>
      <c r="C1003" s="74"/>
      <c r="D1003" s="104" t="b">
        <v>0</v>
      </c>
      <c r="E1003" s="104"/>
      <c r="F1003" s="134"/>
    </row>
    <row r="1004">
      <c r="A1004" s="138"/>
      <c r="B1004" s="103"/>
      <c r="C1004" s="74"/>
      <c r="D1004" s="104" t="b">
        <v>0</v>
      </c>
      <c r="E1004" s="104"/>
      <c r="F1004" s="134"/>
    </row>
    <row r="1005">
      <c r="A1005" s="138"/>
      <c r="B1005" s="103"/>
      <c r="C1005" s="74"/>
      <c r="D1005" s="104" t="b">
        <v>0</v>
      </c>
      <c r="E1005" s="104"/>
      <c r="F1005" s="134"/>
    </row>
    <row r="1006">
      <c r="A1006" s="138"/>
      <c r="B1006" s="103"/>
      <c r="C1006" s="74"/>
      <c r="D1006" s="104" t="b">
        <v>0</v>
      </c>
      <c r="E1006" s="104"/>
      <c r="F1006" s="134"/>
    </row>
    <row r="1007">
      <c r="A1007" s="138"/>
      <c r="B1007" s="103"/>
      <c r="C1007" s="74"/>
      <c r="D1007" s="104" t="b">
        <v>0</v>
      </c>
      <c r="E1007" s="104"/>
      <c r="F1007" s="134"/>
    </row>
    <row r="1008">
      <c r="A1008" s="138"/>
      <c r="B1008" s="103"/>
      <c r="C1008" s="74"/>
      <c r="D1008" s="104" t="b">
        <v>0</v>
      </c>
      <c r="E1008" s="104"/>
      <c r="F1008" s="134"/>
    </row>
    <row r="1009">
      <c r="A1009" s="138"/>
      <c r="B1009" s="103"/>
      <c r="C1009" s="74"/>
      <c r="D1009" s="104" t="b">
        <v>0</v>
      </c>
      <c r="E1009" s="104"/>
      <c r="F1009" s="134"/>
    </row>
    <row r="1010">
      <c r="A1010" s="138"/>
      <c r="B1010" s="103"/>
      <c r="C1010" s="74"/>
      <c r="D1010" s="104" t="b">
        <v>0</v>
      </c>
      <c r="E1010" s="104"/>
      <c r="F1010" s="134"/>
    </row>
    <row r="1011">
      <c r="A1011" s="138"/>
      <c r="B1011" s="103"/>
      <c r="C1011" s="74"/>
      <c r="D1011" s="104" t="b">
        <v>0</v>
      </c>
      <c r="E1011" s="104"/>
      <c r="F1011" s="134"/>
    </row>
    <row r="1012">
      <c r="A1012" s="138"/>
      <c r="B1012" s="103"/>
      <c r="C1012" s="74"/>
      <c r="D1012" s="104" t="b">
        <v>0</v>
      </c>
      <c r="E1012" s="104"/>
      <c r="F1012" s="134"/>
    </row>
    <row r="1013">
      <c r="A1013" s="138"/>
      <c r="B1013" s="103"/>
      <c r="C1013" s="74"/>
      <c r="D1013" s="104" t="b">
        <v>0</v>
      </c>
      <c r="E1013" s="104"/>
      <c r="F1013" s="134"/>
    </row>
    <row r="1014">
      <c r="A1014" s="138"/>
      <c r="B1014" s="103"/>
      <c r="C1014" s="74"/>
      <c r="D1014" s="104" t="b">
        <v>0</v>
      </c>
      <c r="E1014" s="104"/>
      <c r="F1014" s="134"/>
    </row>
    <row r="1015">
      <c r="A1015" s="138"/>
      <c r="B1015" s="103"/>
      <c r="C1015" s="74"/>
      <c r="D1015" s="104" t="b">
        <v>0</v>
      </c>
      <c r="E1015" s="104"/>
      <c r="F1015" s="134"/>
    </row>
    <row r="1016">
      <c r="A1016" s="138"/>
      <c r="B1016" s="103"/>
      <c r="C1016" s="74"/>
      <c r="D1016" s="104" t="b">
        <v>0</v>
      </c>
      <c r="E1016" s="104"/>
      <c r="F1016" s="134"/>
    </row>
    <row r="1017">
      <c r="A1017" s="138"/>
      <c r="B1017" s="103"/>
      <c r="C1017" s="74"/>
      <c r="D1017" s="104" t="b">
        <v>0</v>
      </c>
      <c r="E1017" s="104"/>
      <c r="F1017" s="134"/>
    </row>
    <row r="1018">
      <c r="A1018" s="138"/>
      <c r="B1018" s="103"/>
      <c r="C1018" s="74"/>
      <c r="D1018" s="104" t="b">
        <v>0</v>
      </c>
      <c r="E1018" s="104"/>
      <c r="F1018" s="134"/>
    </row>
    <row r="1019">
      <c r="A1019" s="138"/>
      <c r="B1019" s="103"/>
      <c r="C1019" s="74"/>
      <c r="D1019" s="104" t="b">
        <v>0</v>
      </c>
      <c r="E1019" s="104"/>
      <c r="F1019" s="134"/>
    </row>
    <row r="1020">
      <c r="A1020" s="138"/>
      <c r="B1020" s="103"/>
      <c r="C1020" s="74"/>
      <c r="D1020" s="104" t="b">
        <v>0</v>
      </c>
      <c r="E1020" s="104"/>
      <c r="F1020" s="134"/>
    </row>
    <row r="1021">
      <c r="A1021" s="138"/>
      <c r="B1021" s="103"/>
      <c r="C1021" s="74"/>
      <c r="D1021" s="104" t="b">
        <v>0</v>
      </c>
      <c r="E1021" s="104"/>
      <c r="F1021" s="134"/>
    </row>
    <row r="1022">
      <c r="A1022" s="138"/>
      <c r="B1022" s="103"/>
      <c r="C1022" s="74"/>
      <c r="D1022" s="104" t="b">
        <v>0</v>
      </c>
      <c r="E1022" s="104"/>
      <c r="F1022" s="134"/>
    </row>
    <row r="1023">
      <c r="A1023" s="138"/>
      <c r="B1023" s="103"/>
      <c r="C1023" s="74"/>
      <c r="D1023" s="104" t="b">
        <v>0</v>
      </c>
      <c r="E1023" s="104"/>
      <c r="F1023" s="134"/>
    </row>
    <row r="1024">
      <c r="A1024" s="138"/>
      <c r="B1024" s="103"/>
      <c r="C1024" s="74"/>
      <c r="D1024" s="104" t="b">
        <v>0</v>
      </c>
      <c r="E1024" s="104"/>
      <c r="F1024" s="134"/>
    </row>
    <row r="1025">
      <c r="A1025" s="138"/>
      <c r="B1025" s="103"/>
      <c r="C1025" s="74"/>
      <c r="D1025" s="104" t="b">
        <v>0</v>
      </c>
      <c r="E1025" s="104"/>
      <c r="F1025" s="134"/>
    </row>
    <row r="1026">
      <c r="A1026" s="138"/>
      <c r="B1026" s="103"/>
      <c r="C1026" s="74"/>
      <c r="D1026" s="104" t="b">
        <v>0</v>
      </c>
      <c r="E1026" s="104"/>
      <c r="F1026" s="134"/>
    </row>
    <row r="1027">
      <c r="A1027" s="138"/>
      <c r="B1027" s="103"/>
      <c r="C1027" s="74"/>
      <c r="D1027" s="104" t="b">
        <v>0</v>
      </c>
      <c r="E1027" s="104"/>
      <c r="F1027" s="134"/>
    </row>
    <row r="1028">
      <c r="A1028" s="138"/>
      <c r="B1028" s="103"/>
      <c r="C1028" s="74"/>
      <c r="D1028" s="104" t="b">
        <v>0</v>
      </c>
      <c r="E1028" s="104"/>
      <c r="F1028" s="134"/>
    </row>
    <row r="1029">
      <c r="A1029" s="138"/>
      <c r="B1029" s="103"/>
      <c r="C1029" s="74"/>
      <c r="D1029" s="104" t="b">
        <v>0</v>
      </c>
      <c r="E1029" s="104"/>
      <c r="F1029" s="134"/>
    </row>
  </sheetData>
  <mergeCells count="1">
    <mergeCell ref="D1:E1"/>
  </mergeCells>
  <conditionalFormatting sqref="D3:F1029">
    <cfRule type="expression" dxfId="3" priority="1">
      <formula>IF(NOT(ISBLANK($A3)), $D3=FALSE, FALSE)</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 customWidth="1" min="2" max="2" width="28.5"/>
    <col customWidth="1" min="3" max="3" width="18.88"/>
    <col customWidth="1" min="4" max="4" width="34.0"/>
    <col customWidth="1" min="5" max="5" width="22.25"/>
    <col customWidth="1" min="6" max="6" width="30.63"/>
    <col customWidth="1" min="7" max="7" width="15.63"/>
  </cols>
  <sheetData>
    <row r="1">
      <c r="A1" s="20" t="s">
        <v>724</v>
      </c>
    </row>
    <row r="2">
      <c r="A2" s="5" t="s">
        <v>51</v>
      </c>
      <c r="B2" s="5" t="s">
        <v>725</v>
      </c>
      <c r="C2" s="5" t="s">
        <v>726</v>
      </c>
      <c r="D2" s="5" t="s">
        <v>727</v>
      </c>
      <c r="E2" s="5" t="s">
        <v>500</v>
      </c>
    </row>
    <row r="3" ht="33.0" customHeight="1">
      <c r="A3" s="4">
        <v>0.0</v>
      </c>
      <c r="B3" s="4" t="s">
        <v>53</v>
      </c>
      <c r="C3" s="4" t="str">
        <f t="shared" ref="C3:C11" si="1">LOCALIZE(B3, "English")</f>
        <v>Loose Dry</v>
      </c>
      <c r="D3" s="139" t="str">
        <f t="shared" ref="D3:D11" si="2">CONCAT(B3, "-about")</f>
        <v>problem-type-loose-dry-about</v>
      </c>
      <c r="E3" s="44"/>
    </row>
    <row r="4" ht="33.0" customHeight="1">
      <c r="A4" s="4">
        <v>1.0</v>
      </c>
      <c r="B4" s="4" t="s">
        <v>57</v>
      </c>
      <c r="C4" s="4" t="str">
        <f t="shared" si="1"/>
        <v>Loose Wet</v>
      </c>
      <c r="D4" s="139" t="str">
        <f t="shared" si="2"/>
        <v>problem-type-loose-wet-about</v>
      </c>
      <c r="E4" s="44"/>
    </row>
    <row r="5" ht="33.0" customHeight="1">
      <c r="A5" s="4">
        <v>2.0</v>
      </c>
      <c r="B5" s="4" t="s">
        <v>60</v>
      </c>
      <c r="C5" s="4" t="str">
        <f t="shared" si="1"/>
        <v>Storm Slab</v>
      </c>
      <c r="D5" s="139" t="str">
        <f t="shared" si="2"/>
        <v>problem-type-storm-slab-about</v>
      </c>
      <c r="E5" s="44"/>
    </row>
    <row r="6" ht="33.0" customHeight="1">
      <c r="A6" s="4">
        <v>3.0</v>
      </c>
      <c r="B6" s="4" t="s">
        <v>63</v>
      </c>
      <c r="C6" s="4" t="str">
        <f t="shared" si="1"/>
        <v>Wind Slab</v>
      </c>
      <c r="D6" s="139" t="str">
        <f t="shared" si="2"/>
        <v>problem-type-wind-slab-about</v>
      </c>
      <c r="E6" s="44"/>
    </row>
    <row r="7" ht="33.0" customHeight="1">
      <c r="A7" s="4">
        <v>4.0</v>
      </c>
      <c r="B7" s="4" t="s">
        <v>66</v>
      </c>
      <c r="C7" s="4" t="str">
        <f t="shared" si="1"/>
        <v>Wet Slab</v>
      </c>
      <c r="D7" s="139" t="str">
        <f t="shared" si="2"/>
        <v>problem-type-wet-slab-about</v>
      </c>
      <c r="E7" s="44"/>
    </row>
    <row r="8" ht="33.0" customHeight="1">
      <c r="A8" s="4">
        <v>5.0</v>
      </c>
      <c r="B8" s="4" t="s">
        <v>70</v>
      </c>
      <c r="C8" s="4" t="str">
        <f t="shared" si="1"/>
        <v>Persistent Slab</v>
      </c>
      <c r="D8" s="139" t="str">
        <f t="shared" si="2"/>
        <v>problem-type-persistent-slab-about</v>
      </c>
      <c r="E8" s="44"/>
    </row>
    <row r="9" ht="33.0" customHeight="1">
      <c r="A9" s="4">
        <v>6.0</v>
      </c>
      <c r="B9" s="4" t="s">
        <v>74</v>
      </c>
      <c r="C9" s="4" t="str">
        <f t="shared" si="1"/>
        <v>Deep Slab</v>
      </c>
      <c r="D9" s="139" t="str">
        <f t="shared" si="2"/>
        <v>problem-type-deep-slab-about</v>
      </c>
      <c r="E9" s="44"/>
    </row>
    <row r="10" ht="33.0" customHeight="1">
      <c r="A10" s="4">
        <v>7.0</v>
      </c>
      <c r="B10" s="4" t="s">
        <v>77</v>
      </c>
      <c r="C10" s="4" t="str">
        <f t="shared" si="1"/>
        <v>Cornice</v>
      </c>
      <c r="D10" s="139" t="str">
        <f t="shared" si="2"/>
        <v>problem-stype-cornice-about</v>
      </c>
      <c r="E10" s="44"/>
    </row>
    <row r="11" ht="33.0" customHeight="1">
      <c r="A11" s="4">
        <v>8.0</v>
      </c>
      <c r="B11" s="4" t="s">
        <v>81</v>
      </c>
      <c r="C11" s="4" t="str">
        <f t="shared" si="1"/>
        <v>Glide</v>
      </c>
      <c r="D11" s="139" t="str">
        <f t="shared" si="2"/>
        <v>problem-type-glide-about</v>
      </c>
      <c r="E11" s="44"/>
    </row>
    <row r="12">
      <c r="D12" s="140"/>
    </row>
    <row r="19">
      <c r="A19" s="20" t="s">
        <v>127</v>
      </c>
    </row>
    <row r="20">
      <c r="A20" s="5" t="s">
        <v>51</v>
      </c>
      <c r="B20" s="5" t="s">
        <v>725</v>
      </c>
      <c r="C20" s="5" t="s">
        <v>726</v>
      </c>
      <c r="D20" s="5" t="s">
        <v>727</v>
      </c>
      <c r="E20" s="5" t="s">
        <v>728</v>
      </c>
      <c r="F20" s="5"/>
      <c r="G20" s="5"/>
    </row>
    <row r="21">
      <c r="A21" s="4" t="s">
        <v>729</v>
      </c>
      <c r="B21" s="4" t="s">
        <v>133</v>
      </c>
      <c r="C21" s="4" t="str">
        <f t="shared" ref="C21:C23" si="3">LOCALIZE(B21, "English")</f>
        <v>Sub Alpine</v>
      </c>
      <c r="D21" s="139" t="str">
        <f t="shared" ref="D21:D23" si="4">CONCAT(B21, "-about")</f>
        <v>elevation-zone-sub-alpine-about</v>
      </c>
      <c r="E21" s="4" t="s">
        <v>729</v>
      </c>
    </row>
    <row r="22">
      <c r="A22" s="4" t="s">
        <v>730</v>
      </c>
      <c r="B22" s="4" t="s">
        <v>137</v>
      </c>
      <c r="C22" s="4" t="str">
        <f t="shared" si="3"/>
        <v>Alpine</v>
      </c>
      <c r="D22" s="139" t="str">
        <f t="shared" si="4"/>
        <v>elevation-zone-alpine-about</v>
      </c>
      <c r="E22" s="4" t="s">
        <v>730</v>
      </c>
    </row>
    <row r="23">
      <c r="A23" s="4" t="s">
        <v>731</v>
      </c>
      <c r="B23" s="4" t="s">
        <v>141</v>
      </c>
      <c r="C23" s="4" t="str">
        <f t="shared" si="3"/>
        <v>High Alpine</v>
      </c>
      <c r="D23" s="139" t="str">
        <f t="shared" si="4"/>
        <v>elevation-zone-high-alpine-about</v>
      </c>
      <c r="E23" s="4" t="s">
        <v>731</v>
      </c>
    </row>
    <row r="25">
      <c r="A25" s="20" t="s">
        <v>732</v>
      </c>
    </row>
    <row r="26">
      <c r="A26" s="5" t="s">
        <v>51</v>
      </c>
      <c r="B26" s="5" t="s">
        <v>725</v>
      </c>
      <c r="C26" s="5" t="s">
        <v>726</v>
      </c>
      <c r="D26" s="5" t="s">
        <v>727</v>
      </c>
      <c r="E26" s="5" t="s">
        <v>733</v>
      </c>
      <c r="F26" s="141" t="s">
        <v>734</v>
      </c>
    </row>
    <row r="27">
      <c r="A27" s="4">
        <v>0.0</v>
      </c>
      <c r="C27" s="4" t="s">
        <v>2</v>
      </c>
      <c r="E27" s="4">
        <v>3.0</v>
      </c>
      <c r="F27" s="4" t="s">
        <v>735</v>
      </c>
    </row>
    <row r="28">
      <c r="A28" s="4">
        <v>1.0</v>
      </c>
      <c r="C28" s="4" t="s">
        <v>42</v>
      </c>
      <c r="E28" s="4">
        <v>5.0</v>
      </c>
      <c r="F28" s="4" t="s">
        <v>736</v>
      </c>
    </row>
    <row r="32">
      <c r="A32" s="20" t="s">
        <v>155</v>
      </c>
    </row>
    <row r="33">
      <c r="A33" s="5" t="s">
        <v>51</v>
      </c>
      <c r="B33" s="5" t="s">
        <v>725</v>
      </c>
      <c r="C33" s="5" t="s">
        <v>726</v>
      </c>
      <c r="D33" s="5" t="s">
        <v>727</v>
      </c>
    </row>
    <row r="34">
      <c r="A34" s="4">
        <v>1.0</v>
      </c>
      <c r="B34" s="4" t="s">
        <v>737</v>
      </c>
      <c r="C34" s="4">
        <v>1.0</v>
      </c>
      <c r="D34" s="139" t="str">
        <f t="shared" ref="D34:D38" si="5">CONCAT(B34, "-about")</f>
        <v>avalanche-size-1-about</v>
      </c>
    </row>
    <row r="35">
      <c r="A35" s="4">
        <v>2.0</v>
      </c>
      <c r="B35" s="4" t="s">
        <v>738</v>
      </c>
      <c r="C35" s="4">
        <v>2.0</v>
      </c>
      <c r="D35" s="139" t="str">
        <f t="shared" si="5"/>
        <v>avalanche-size-2-about</v>
      </c>
    </row>
    <row r="36">
      <c r="A36" s="4">
        <v>3.0</v>
      </c>
      <c r="B36" s="4" t="s">
        <v>739</v>
      </c>
      <c r="C36" s="4">
        <v>3.0</v>
      </c>
      <c r="D36" s="139" t="str">
        <f t="shared" si="5"/>
        <v>avalanche-size-3-about</v>
      </c>
    </row>
    <row r="37">
      <c r="A37" s="4">
        <v>4.0</v>
      </c>
      <c r="B37" s="4" t="s">
        <v>740</v>
      </c>
      <c r="C37" s="4">
        <v>4.0</v>
      </c>
      <c r="D37" s="139" t="str">
        <f t="shared" si="5"/>
        <v>avalanche-size-4-about</v>
      </c>
    </row>
    <row r="38">
      <c r="A38" s="4">
        <v>5.0</v>
      </c>
      <c r="B38" s="4" t="s">
        <v>741</v>
      </c>
      <c r="C38" s="4">
        <v>5.0</v>
      </c>
      <c r="D38" s="139" t="str">
        <f t="shared" si="5"/>
        <v>avalanche-size-5-about</v>
      </c>
    </row>
    <row r="41">
      <c r="A41" s="20" t="s">
        <v>742</v>
      </c>
    </row>
    <row r="42">
      <c r="A42" s="5" t="s">
        <v>51</v>
      </c>
      <c r="B42" s="5" t="s">
        <v>725</v>
      </c>
      <c r="C42" s="5" t="s">
        <v>726</v>
      </c>
      <c r="D42" s="5" t="s">
        <v>727</v>
      </c>
    </row>
    <row r="43">
      <c r="A43" s="4">
        <v>0.0</v>
      </c>
      <c r="B43" s="4" t="s">
        <v>161</v>
      </c>
      <c r="C43" s="4" t="str">
        <f t="shared" ref="C43:C46" si="6">LOCALIZE(B43, "English")</f>
        <v>Unlikely</v>
      </c>
      <c r="D43" s="139" t="str">
        <f t="shared" ref="D43:D46" si="7">CONCAT(B43, "-about")</f>
        <v>avalanche-likelihood-unlikely-about</v>
      </c>
    </row>
    <row r="44">
      <c r="A44" s="4">
        <v>1.0</v>
      </c>
      <c r="B44" s="4" t="s">
        <v>165</v>
      </c>
      <c r="C44" s="4" t="str">
        <f t="shared" si="6"/>
        <v>Possible</v>
      </c>
      <c r="D44" s="139" t="str">
        <f t="shared" si="7"/>
        <v>avalanche-likelihood-possible-about</v>
      </c>
    </row>
    <row r="45">
      <c r="A45" s="4">
        <v>2.0</v>
      </c>
      <c r="B45" s="4" t="s">
        <v>169</v>
      </c>
      <c r="C45" s="4" t="str">
        <f t="shared" si="6"/>
        <v>Likely</v>
      </c>
      <c r="D45" s="139" t="str">
        <f t="shared" si="7"/>
        <v>avalanche-likelihood-likely-about</v>
      </c>
    </row>
    <row r="46">
      <c r="A46" s="4">
        <v>3.0</v>
      </c>
      <c r="B46" s="4" t="s">
        <v>173</v>
      </c>
      <c r="C46" s="4" t="str">
        <f t="shared" si="6"/>
        <v>Very likely</v>
      </c>
      <c r="D46" s="139" t="str">
        <f t="shared" si="7"/>
        <v>avalanche-likelihood-very-likely-about</v>
      </c>
    </row>
    <row r="47">
      <c r="D47" s="139"/>
    </row>
    <row r="48">
      <c r="D48" s="140"/>
    </row>
    <row r="49">
      <c r="A49" s="20" t="s">
        <v>743</v>
      </c>
    </row>
    <row r="50">
      <c r="A50" s="5" t="s">
        <v>51</v>
      </c>
      <c r="B50" s="5" t="s">
        <v>725</v>
      </c>
      <c r="C50" s="5" t="s">
        <v>726</v>
      </c>
      <c r="D50" s="5" t="s">
        <v>727</v>
      </c>
    </row>
    <row r="51">
      <c r="A51" s="4">
        <v>0.0</v>
      </c>
      <c r="B51" s="4" t="s">
        <v>201</v>
      </c>
      <c r="C51" s="4" t="str">
        <f t="shared" ref="C51:C53" si="8">LOCALIZE(B51, "English")</f>
        <v>Improving</v>
      </c>
      <c r="D51" s="139" t="str">
        <f t="shared" ref="D51:D53" si="9">CONCAT(B51, "-about")</f>
        <v>trend-improving-about</v>
      </c>
    </row>
    <row r="52">
      <c r="A52" s="4">
        <v>1.0</v>
      </c>
      <c r="B52" s="4" t="s">
        <v>204</v>
      </c>
      <c r="C52" s="4" t="str">
        <f t="shared" si="8"/>
        <v>No change</v>
      </c>
      <c r="D52" s="139" t="str">
        <f t="shared" si="9"/>
        <v>trend-no-change-about</v>
      </c>
    </row>
    <row r="53">
      <c r="A53" s="4">
        <v>2.0</v>
      </c>
      <c r="B53" s="4" t="s">
        <v>207</v>
      </c>
      <c r="C53" s="4" t="str">
        <f t="shared" si="8"/>
        <v>Deteriorating</v>
      </c>
      <c r="D53" s="139" t="str">
        <f t="shared" si="9"/>
        <v>trend-deteriorating-about</v>
      </c>
    </row>
    <row r="57">
      <c r="A57" s="20" t="s">
        <v>744</v>
      </c>
    </row>
    <row r="58">
      <c r="A58" s="5" t="s">
        <v>51</v>
      </c>
      <c r="B58" s="5" t="s">
        <v>725</v>
      </c>
      <c r="C58" s="5" t="s">
        <v>726</v>
      </c>
      <c r="D58" s="5" t="s">
        <v>727</v>
      </c>
    </row>
    <row r="59">
      <c r="A59" s="4" t="s">
        <v>578</v>
      </c>
      <c r="B59" s="4" t="s">
        <v>355</v>
      </c>
      <c r="C59" s="4" t="str">
        <f t="shared" ref="C59:C66" si="10">LOCALIZE(B59, "English")</f>
        <v>North</v>
      </c>
      <c r="D59" s="140"/>
    </row>
    <row r="60">
      <c r="A60" s="4" t="s">
        <v>582</v>
      </c>
      <c r="B60" s="4" t="s">
        <v>359</v>
      </c>
      <c r="C60" s="4" t="str">
        <f t="shared" si="10"/>
        <v>North-East</v>
      </c>
      <c r="D60" s="140"/>
    </row>
    <row r="61">
      <c r="A61" s="4" t="s">
        <v>586</v>
      </c>
      <c r="B61" s="4" t="s">
        <v>362</v>
      </c>
      <c r="C61" s="4" t="str">
        <f t="shared" si="10"/>
        <v>East</v>
      </c>
      <c r="D61" s="140"/>
    </row>
    <row r="62">
      <c r="A62" s="4" t="s">
        <v>590</v>
      </c>
      <c r="B62" s="4" t="s">
        <v>365</v>
      </c>
      <c r="C62" s="4" t="str">
        <f t="shared" si="10"/>
        <v>South-East</v>
      </c>
    </row>
    <row r="63">
      <c r="A63" s="4" t="s">
        <v>594</v>
      </c>
      <c r="B63" s="4" t="s">
        <v>368</v>
      </c>
      <c r="C63" s="4" t="str">
        <f t="shared" si="10"/>
        <v>South</v>
      </c>
    </row>
    <row r="64">
      <c r="A64" s="4" t="s">
        <v>598</v>
      </c>
      <c r="B64" s="4" t="s">
        <v>371</v>
      </c>
      <c r="C64" s="4" t="str">
        <f t="shared" si="10"/>
        <v>South-West</v>
      </c>
    </row>
    <row r="65">
      <c r="A65" s="4" t="s">
        <v>602</v>
      </c>
      <c r="B65" s="4" t="s">
        <v>374</v>
      </c>
      <c r="C65" s="4" t="str">
        <f t="shared" si="10"/>
        <v>West</v>
      </c>
    </row>
    <row r="66">
      <c r="A66" s="4" t="s">
        <v>606</v>
      </c>
      <c r="B66" s="4" t="s">
        <v>377</v>
      </c>
      <c r="C66" s="4" t="str">
        <f t="shared" si="10"/>
        <v>North-West</v>
      </c>
    </row>
    <row r="68">
      <c r="A68" s="20" t="s">
        <v>745</v>
      </c>
    </row>
    <row r="69">
      <c r="A69" s="5" t="s">
        <v>51</v>
      </c>
      <c r="B69" s="5" t="s">
        <v>725</v>
      </c>
      <c r="C69" s="5" t="s">
        <v>726</v>
      </c>
      <c r="D69" s="5" t="s">
        <v>727</v>
      </c>
    </row>
    <row r="70">
      <c r="A70" s="4">
        <v>0.0</v>
      </c>
      <c r="B70" s="4" t="s">
        <v>426</v>
      </c>
      <c r="C70" s="4" t="s">
        <v>263</v>
      </c>
      <c r="D70" s="139" t="str">
        <f t="shared" ref="D70:D72" si="11">CONCAT(B70, "-about")</f>
        <v>confidence-low-about</v>
      </c>
    </row>
    <row r="71">
      <c r="A71" s="4">
        <v>1.0</v>
      </c>
      <c r="B71" s="4" t="s">
        <v>428</v>
      </c>
      <c r="C71" s="4" t="s">
        <v>34</v>
      </c>
      <c r="D71" s="139" t="str">
        <f t="shared" si="11"/>
        <v>confidence-moderate-about</v>
      </c>
    </row>
    <row r="72">
      <c r="A72" s="4">
        <v>2.0</v>
      </c>
      <c r="B72" s="4" t="s">
        <v>430</v>
      </c>
      <c r="C72" s="4" t="s">
        <v>274</v>
      </c>
      <c r="D72" s="139" t="str">
        <f t="shared" si="11"/>
        <v>confidence-high-about</v>
      </c>
    </row>
    <row r="76">
      <c r="A76" s="20" t="s">
        <v>746</v>
      </c>
    </row>
    <row r="77">
      <c r="A77" s="5" t="s">
        <v>51</v>
      </c>
      <c r="B77" s="5" t="s">
        <v>725</v>
      </c>
      <c r="C77" s="5" t="s">
        <v>726</v>
      </c>
      <c r="D77" s="5" t="s">
        <v>727</v>
      </c>
      <c r="E77" s="5" t="s">
        <v>747</v>
      </c>
      <c r="F77" s="5" t="s">
        <v>728</v>
      </c>
      <c r="G77" s="5" t="s">
        <v>500</v>
      </c>
    </row>
    <row r="78" ht="33.0" customHeight="1">
      <c r="A78" s="142" t="s">
        <v>748</v>
      </c>
      <c r="B78" s="4" t="s">
        <v>257</v>
      </c>
      <c r="C78" s="4" t="s">
        <v>259</v>
      </c>
      <c r="D78" s="139" t="str">
        <f t="shared" ref="D78:D83" si="12">CONCAT(B78, "-about")</f>
        <v>avalanche-hazard-no-rating-about</v>
      </c>
      <c r="E78" s="4" t="s">
        <v>259</v>
      </c>
      <c r="F78" s="4" t="s">
        <v>749</v>
      </c>
      <c r="G78" s="44"/>
    </row>
    <row r="79" ht="33.0" customHeight="1">
      <c r="A79" s="4">
        <v>1.0</v>
      </c>
      <c r="B79" s="4" t="s">
        <v>261</v>
      </c>
      <c r="C79" s="4" t="str">
        <f t="shared" ref="C79:C83" si="13">LOCALIZE(B79, "English")</f>
        <v>Low</v>
      </c>
      <c r="D79" s="139" t="str">
        <f t="shared" si="12"/>
        <v>avalanche-hazard-low-about</v>
      </c>
      <c r="E79" s="44" t="str">
        <f t="shared" ref="E79:E83" si="14">CONCAT(CONCAT(C79, " "), A79)</f>
        <v>Low 1</v>
      </c>
      <c r="F79" s="4" t="str">
        <f t="shared" ref="F79:F83" si="15">RIGHT(B79,LEN(B79) - (FIND(CHAR(160),SUBSTITUTE(B79,"-",CHAR(160),2))))</f>
        <v>low</v>
      </c>
      <c r="G79" s="44"/>
    </row>
    <row r="80" ht="33.0" customHeight="1">
      <c r="A80" s="4">
        <v>2.0</v>
      </c>
      <c r="B80" s="4" t="s">
        <v>265</v>
      </c>
      <c r="C80" s="4" t="str">
        <f t="shared" si="13"/>
        <v>Moderate</v>
      </c>
      <c r="D80" s="139" t="str">
        <f t="shared" si="12"/>
        <v>avalanche-hazard-moderate-about</v>
      </c>
      <c r="E80" s="44" t="str">
        <f t="shared" si="14"/>
        <v>Moderate 2</v>
      </c>
      <c r="F80" s="4" t="str">
        <f t="shared" si="15"/>
        <v>moderate</v>
      </c>
      <c r="G80" s="44"/>
    </row>
    <row r="81" ht="33.0" customHeight="1">
      <c r="A81" s="4">
        <v>3.0</v>
      </c>
      <c r="B81" s="4" t="s">
        <v>268</v>
      </c>
      <c r="C81" s="4" t="str">
        <f t="shared" si="13"/>
        <v>Considerable</v>
      </c>
      <c r="D81" s="139" t="str">
        <f t="shared" si="12"/>
        <v>avalanche-hazard-considerable-about</v>
      </c>
      <c r="E81" s="44" t="str">
        <f t="shared" si="14"/>
        <v>Considerable 3</v>
      </c>
      <c r="F81" s="44" t="str">
        <f t="shared" si="15"/>
        <v>considerable</v>
      </c>
      <c r="G81" s="44"/>
    </row>
    <row r="82" ht="33.0" customHeight="1">
      <c r="A82" s="4">
        <v>4.0</v>
      </c>
      <c r="B82" s="4" t="s">
        <v>272</v>
      </c>
      <c r="C82" s="4" t="str">
        <f t="shared" si="13"/>
        <v>High</v>
      </c>
      <c r="D82" s="139" t="str">
        <f t="shared" si="12"/>
        <v>avalanche-hazard-high-about</v>
      </c>
      <c r="E82" s="44" t="str">
        <f t="shared" si="14"/>
        <v>High 4</v>
      </c>
      <c r="F82" s="44" t="str">
        <f t="shared" si="15"/>
        <v>high</v>
      </c>
      <c r="G82" s="44"/>
    </row>
    <row r="83" ht="33.0" customHeight="1">
      <c r="A83" s="4">
        <v>5.0</v>
      </c>
      <c r="B83" s="4" t="s">
        <v>276</v>
      </c>
      <c r="C83" s="4" t="str">
        <f t="shared" si="13"/>
        <v>Extreme</v>
      </c>
      <c r="D83" s="139" t="str">
        <f t="shared" si="12"/>
        <v>avalanche-hazard-extreme-about</v>
      </c>
      <c r="E83" s="44" t="str">
        <f t="shared" si="14"/>
        <v>Extreme 5</v>
      </c>
      <c r="F83" s="44" t="str">
        <f t="shared" si="15"/>
        <v>extreme</v>
      </c>
      <c r="G83" s="44"/>
    </row>
    <row r="87">
      <c r="A87" s="20" t="s">
        <v>219</v>
      </c>
    </row>
    <row r="88">
      <c r="A88" s="5" t="s">
        <v>51</v>
      </c>
      <c r="B88" s="5" t="s">
        <v>725</v>
      </c>
      <c r="C88" s="5" t="s">
        <v>726</v>
      </c>
      <c r="D88" s="5" t="s">
        <v>727</v>
      </c>
      <c r="E88" s="5" t="s">
        <v>127</v>
      </c>
      <c r="F88" s="5" t="s">
        <v>750</v>
      </c>
      <c r="G88" s="5" t="s">
        <v>751</v>
      </c>
    </row>
    <row r="89" ht="105.0" customHeight="1">
      <c r="A89" s="4">
        <v>0.0</v>
      </c>
      <c r="B89" s="4" t="s">
        <v>404</v>
      </c>
      <c r="C89" s="4" t="str">
        <f>LOCALIZE(B89, "English")</f>
        <v>Gudauri</v>
      </c>
      <c r="D89" s="139"/>
      <c r="E89" s="114" t="s">
        <v>752</v>
      </c>
      <c r="F89" s="4" t="s">
        <v>753</v>
      </c>
      <c r="G89" s="44"/>
    </row>
    <row r="90" ht="105.0" customHeight="1">
      <c r="D90" s="139"/>
    </row>
    <row r="91">
      <c r="D91" s="139"/>
    </row>
    <row r="97">
      <c r="A97" s="20" t="s">
        <v>754</v>
      </c>
    </row>
    <row r="98">
      <c r="A98" s="5" t="s">
        <v>51</v>
      </c>
      <c r="B98" s="5" t="s">
        <v>725</v>
      </c>
      <c r="C98" s="5" t="s">
        <v>726</v>
      </c>
      <c r="D98" s="5" t="s">
        <v>727</v>
      </c>
    </row>
    <row r="99">
      <c r="A99" s="4">
        <v>0.0</v>
      </c>
      <c r="B99" s="4" t="s">
        <v>407</v>
      </c>
      <c r="C99" s="4" t="str">
        <f t="shared" ref="C99:C101" si="16">LOCALIZE(B99, "English")</f>
        <v>All day</v>
      </c>
      <c r="D99" s="139"/>
    </row>
    <row r="100">
      <c r="A100" s="4">
        <v>1.0</v>
      </c>
      <c r="B100" s="4" t="s">
        <v>410</v>
      </c>
      <c r="C100" s="4" t="str">
        <f t="shared" si="16"/>
        <v>Morning</v>
      </c>
      <c r="D100" s="139"/>
    </row>
    <row r="101">
      <c r="A101" s="4">
        <v>2.0</v>
      </c>
      <c r="B101" s="4" t="s">
        <v>413</v>
      </c>
      <c r="C101" s="4" t="str">
        <f t="shared" si="16"/>
        <v>Afternoon</v>
      </c>
      <c r="D101" s="139"/>
    </row>
    <row r="106">
      <c r="A106" s="20" t="s">
        <v>755</v>
      </c>
    </row>
    <row r="107">
      <c r="A107" s="5" t="s">
        <v>756</v>
      </c>
      <c r="B107" s="143" t="s">
        <v>757</v>
      </c>
      <c r="C107" s="4"/>
    </row>
    <row r="108">
      <c r="A108" s="5" t="s">
        <v>758</v>
      </c>
      <c r="B108" s="4">
        <v>1.0</v>
      </c>
    </row>
    <row r="109">
      <c r="A109" s="5" t="s">
        <v>759</v>
      </c>
      <c r="B109" s="143" t="s">
        <v>760</v>
      </c>
    </row>
    <row r="116">
      <c r="A116" s="20" t="s">
        <v>761</v>
      </c>
    </row>
    <row r="117">
      <c r="A117" s="5" t="s">
        <v>51</v>
      </c>
      <c r="B117" s="5" t="s">
        <v>725</v>
      </c>
      <c r="C117" s="5" t="s">
        <v>726</v>
      </c>
      <c r="D117" s="5" t="s">
        <v>727</v>
      </c>
    </row>
    <row r="118">
      <c r="A118" s="4">
        <v>0.0</v>
      </c>
      <c r="B118" s="4" t="s">
        <v>502</v>
      </c>
      <c r="C118" s="4" t="str">
        <f t="shared" ref="C118:C121" si="17">LOCALIZE(B118, "English")</f>
        <v>Unreactive</v>
      </c>
      <c r="D118" s="139" t="str">
        <f t="shared" ref="D118:D121" si="18">CONCAT(B118, "-about")</f>
        <v>sensitivity-unreactive-about</v>
      </c>
    </row>
    <row r="119">
      <c r="A119" s="4">
        <v>1.0</v>
      </c>
      <c r="B119" s="4" t="s">
        <v>506</v>
      </c>
      <c r="C119" s="4" t="str">
        <f t="shared" si="17"/>
        <v>Stubborn</v>
      </c>
      <c r="D119" s="139" t="str">
        <f t="shared" si="18"/>
        <v>sensitivity-stubborn-about</v>
      </c>
    </row>
    <row r="120">
      <c r="A120" s="4">
        <v>2.0</v>
      </c>
      <c r="B120" s="4" t="s">
        <v>509</v>
      </c>
      <c r="C120" s="4" t="str">
        <f t="shared" si="17"/>
        <v>Reactive</v>
      </c>
      <c r="D120" s="139" t="str">
        <f t="shared" si="18"/>
        <v>sensitivity-reactive-about</v>
      </c>
    </row>
    <row r="121">
      <c r="A121" s="4">
        <v>3.0</v>
      </c>
      <c r="B121" s="4" t="s">
        <v>512</v>
      </c>
      <c r="C121" s="4" t="str">
        <f t="shared" si="17"/>
        <v>Touchy</v>
      </c>
      <c r="D121" s="139" t="str">
        <f t="shared" si="18"/>
        <v>sensitivity-touchy-about</v>
      </c>
    </row>
    <row r="126">
      <c r="A126" s="20" t="s">
        <v>762</v>
      </c>
    </row>
    <row r="127">
      <c r="A127" s="5" t="s">
        <v>51</v>
      </c>
      <c r="B127" s="5" t="s">
        <v>725</v>
      </c>
      <c r="C127" s="5" t="s">
        <v>726</v>
      </c>
      <c r="D127" s="5" t="s">
        <v>727</v>
      </c>
    </row>
    <row r="128">
      <c r="A128" s="4">
        <v>0.0</v>
      </c>
      <c r="B128" s="4" t="s">
        <v>531</v>
      </c>
      <c r="C128" s="4" t="str">
        <f t="shared" ref="C128:C130" si="19">LOCALIZE(B128, "English")</f>
        <v>Isolated</v>
      </c>
      <c r="D128" s="139" t="str">
        <f t="shared" ref="D128:D130" si="20">CONCAT(B128, "-about")</f>
        <v>distribution-isolated-about</v>
      </c>
    </row>
    <row r="129">
      <c r="A129" s="4">
        <v>1.0</v>
      </c>
      <c r="B129" s="4" t="s">
        <v>534</v>
      </c>
      <c r="C129" s="4" t="str">
        <f t="shared" si="19"/>
        <v>Specific</v>
      </c>
      <c r="D129" s="139" t="str">
        <f t="shared" si="20"/>
        <v>distribution-specific-about</v>
      </c>
    </row>
    <row r="130">
      <c r="A130" s="4">
        <v>2.0</v>
      </c>
      <c r="B130" s="4" t="s">
        <v>537</v>
      </c>
      <c r="C130" s="4" t="str">
        <f t="shared" si="19"/>
        <v>Widespread</v>
      </c>
      <c r="D130" s="139" t="str">
        <f t="shared" si="20"/>
        <v>distribution-widespread-about</v>
      </c>
    </row>
    <row r="135">
      <c r="A135" s="20" t="s">
        <v>763</v>
      </c>
    </row>
    <row r="136">
      <c r="A136" s="5" t="s">
        <v>51</v>
      </c>
      <c r="B136" s="5" t="s">
        <v>725</v>
      </c>
      <c r="C136" s="5" t="s">
        <v>726</v>
      </c>
      <c r="D136" s="5" t="s">
        <v>764</v>
      </c>
      <c r="E136" s="5" t="s">
        <v>765</v>
      </c>
    </row>
    <row r="137">
      <c r="A137" s="4">
        <v>1.0</v>
      </c>
      <c r="B137" s="8" t="s">
        <v>645</v>
      </c>
      <c r="C137" s="44" t="str">
        <f t="shared" ref="C137:C148" si="21">LOCALIZE(B137, "English")</f>
        <v>January</v>
      </c>
      <c r="D137" s="44" t="str">
        <f t="shared" ref="D137:D148" si="22">CONCAT(B137, "-short")</f>
        <v>month-january-short</v>
      </c>
      <c r="E137" s="44" t="str">
        <f t="shared" ref="E137:E148" si="23">LOCALIZE(D137, "English")</f>
        <v>Jan</v>
      </c>
    </row>
    <row r="138">
      <c r="A138" s="4">
        <v>2.0</v>
      </c>
      <c r="B138" s="8" t="s">
        <v>649</v>
      </c>
      <c r="C138" s="44" t="str">
        <f t="shared" si="21"/>
        <v>February</v>
      </c>
      <c r="D138" s="44" t="str">
        <f t="shared" si="22"/>
        <v>month-february-short</v>
      </c>
      <c r="E138" s="44" t="str">
        <f t="shared" si="23"/>
        <v>Feb</v>
      </c>
    </row>
    <row r="139">
      <c r="A139" s="4">
        <v>3.0</v>
      </c>
      <c r="B139" s="8" t="s">
        <v>652</v>
      </c>
      <c r="C139" s="44" t="str">
        <f t="shared" si="21"/>
        <v>March</v>
      </c>
      <c r="D139" s="44" t="str">
        <f t="shared" si="22"/>
        <v>month-march-short</v>
      </c>
      <c r="E139" s="44" t="str">
        <f t="shared" si="23"/>
        <v>Mar</v>
      </c>
    </row>
    <row r="140">
      <c r="A140" s="4">
        <v>4.0</v>
      </c>
      <c r="B140" s="8" t="s">
        <v>655</v>
      </c>
      <c r="C140" s="44" t="str">
        <f t="shared" si="21"/>
        <v>April</v>
      </c>
      <c r="D140" s="44" t="str">
        <f t="shared" si="22"/>
        <v>month-april-short</v>
      </c>
      <c r="E140" s="44" t="str">
        <f t="shared" si="23"/>
        <v>Apr</v>
      </c>
    </row>
    <row r="141">
      <c r="A141" s="4">
        <v>5.0</v>
      </c>
      <c r="B141" s="8" t="s">
        <v>658</v>
      </c>
      <c r="C141" s="44" t="str">
        <f t="shared" si="21"/>
        <v>May</v>
      </c>
      <c r="D141" s="44" t="str">
        <f t="shared" si="22"/>
        <v>month-may-short</v>
      </c>
      <c r="E141" s="44" t="str">
        <f t="shared" si="23"/>
        <v>May</v>
      </c>
    </row>
    <row r="142">
      <c r="A142" s="4">
        <v>6.0</v>
      </c>
      <c r="B142" s="8" t="s">
        <v>660</v>
      </c>
      <c r="C142" s="44" t="str">
        <f t="shared" si="21"/>
        <v>June</v>
      </c>
      <c r="D142" s="44" t="str">
        <f t="shared" si="22"/>
        <v>month-june-short</v>
      </c>
      <c r="E142" s="44" t="str">
        <f t="shared" si="23"/>
        <v>Jun</v>
      </c>
    </row>
    <row r="143">
      <c r="A143" s="4">
        <v>7.0</v>
      </c>
      <c r="B143" s="8" t="s">
        <v>663</v>
      </c>
      <c r="C143" s="44" t="str">
        <f t="shared" si="21"/>
        <v>July</v>
      </c>
      <c r="D143" s="44" t="str">
        <f t="shared" si="22"/>
        <v>month-july-short</v>
      </c>
      <c r="E143" s="44" t="str">
        <f t="shared" si="23"/>
        <v>Jul</v>
      </c>
    </row>
    <row r="144">
      <c r="A144" s="4">
        <v>8.0</v>
      </c>
      <c r="B144" s="8" t="s">
        <v>666</v>
      </c>
      <c r="C144" s="44" t="str">
        <f t="shared" si="21"/>
        <v>August</v>
      </c>
      <c r="D144" s="44" t="str">
        <f t="shared" si="22"/>
        <v>month-august-short</v>
      </c>
      <c r="E144" s="44" t="str">
        <f t="shared" si="23"/>
        <v>Aug</v>
      </c>
    </row>
    <row r="145">
      <c r="A145" s="4">
        <v>9.0</v>
      </c>
      <c r="B145" s="8" t="s">
        <v>669</v>
      </c>
      <c r="C145" s="44" t="str">
        <f t="shared" si="21"/>
        <v>September</v>
      </c>
      <c r="D145" s="44" t="str">
        <f t="shared" si="22"/>
        <v>month-september-short</v>
      </c>
      <c r="E145" s="44" t="str">
        <f t="shared" si="23"/>
        <v>Sep</v>
      </c>
    </row>
    <row r="146">
      <c r="A146" s="4">
        <v>10.0</v>
      </c>
      <c r="B146" s="8" t="s">
        <v>672</v>
      </c>
      <c r="C146" s="44" t="str">
        <f t="shared" si="21"/>
        <v>October</v>
      </c>
      <c r="D146" s="44" t="str">
        <f t="shared" si="22"/>
        <v>month-october-short</v>
      </c>
      <c r="E146" s="44" t="str">
        <f t="shared" si="23"/>
        <v>Oct</v>
      </c>
    </row>
    <row r="147">
      <c r="A147" s="4">
        <v>11.0</v>
      </c>
      <c r="B147" s="8" t="s">
        <v>675</v>
      </c>
      <c r="C147" s="44" t="str">
        <f t="shared" si="21"/>
        <v>November</v>
      </c>
      <c r="D147" s="44" t="str">
        <f t="shared" si="22"/>
        <v>month-november-short</v>
      </c>
      <c r="E147" s="44" t="str">
        <f t="shared" si="23"/>
        <v>Nov</v>
      </c>
    </row>
    <row r="148">
      <c r="A148" s="4">
        <v>12.0</v>
      </c>
      <c r="B148" s="8" t="s">
        <v>678</v>
      </c>
      <c r="C148" s="44" t="str">
        <f t="shared" si="21"/>
        <v>December</v>
      </c>
      <c r="D148" s="44" t="str">
        <f t="shared" si="22"/>
        <v>month-december-short</v>
      </c>
      <c r="E148" s="44" t="str">
        <f t="shared" si="23"/>
        <v>Dec</v>
      </c>
    </row>
    <row r="150">
      <c r="A150" s="20" t="s">
        <v>766</v>
      </c>
      <c r="D150" s="8"/>
      <c r="E150" s="8"/>
    </row>
    <row r="151">
      <c r="A151" s="5" t="s">
        <v>51</v>
      </c>
      <c r="B151" s="5" t="s">
        <v>725</v>
      </c>
      <c r="C151" s="5" t="s">
        <v>726</v>
      </c>
    </row>
    <row r="152">
      <c r="A152" s="4">
        <v>0.0</v>
      </c>
      <c r="B152" s="4" t="s">
        <v>696</v>
      </c>
      <c r="C152" s="4" t="s">
        <v>8</v>
      </c>
    </row>
    <row r="153">
      <c r="A153" s="4">
        <v>1.0</v>
      </c>
      <c r="B153" s="4" t="s">
        <v>699</v>
      </c>
      <c r="C153" s="44" t="str">
        <f t="shared" ref="C153:C155" si="24">LOCALIZE(B153, "English")</f>
        <v>Name &amp; Organisation</v>
      </c>
    </row>
    <row r="154">
      <c r="A154" s="4">
        <v>2.0</v>
      </c>
      <c r="B154" s="4" t="s">
        <v>703</v>
      </c>
      <c r="C154" s="44" t="str">
        <f t="shared" si="24"/>
        <v>Only Name</v>
      </c>
    </row>
    <row r="155">
      <c r="A155" s="4">
        <v>3.0</v>
      </c>
      <c r="B155" s="4" t="s">
        <v>706</v>
      </c>
      <c r="C155" s="44" t="str">
        <f t="shared" si="24"/>
        <v>Only Organisation</v>
      </c>
    </row>
  </sheetData>
  <mergeCells count="16">
    <mergeCell ref="A1:E1"/>
    <mergeCell ref="A19:G19"/>
    <mergeCell ref="A25:F25"/>
    <mergeCell ref="A32:E32"/>
    <mergeCell ref="A41:D41"/>
    <mergeCell ref="A49:D49"/>
    <mergeCell ref="A57:D57"/>
    <mergeCell ref="A135:E135"/>
    <mergeCell ref="A150:C150"/>
    <mergeCell ref="A68:D68"/>
    <mergeCell ref="A76:G76"/>
    <mergeCell ref="A87:G87"/>
    <mergeCell ref="A97:D97"/>
    <mergeCell ref="A106:D106"/>
    <mergeCell ref="A116:D116"/>
    <mergeCell ref="A126:D126"/>
  </mergeCells>
  <hyperlinks>
    <hyperlink r:id="rId2" ref="B107"/>
    <hyperlink r:id="rId3" ref="B109"/>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s>
  <sheetData>
    <row r="1">
      <c r="A1" s="20" t="s">
        <v>151</v>
      </c>
    </row>
    <row r="2">
      <c r="C2" s="70" t="s">
        <v>558</v>
      </c>
    </row>
    <row r="3">
      <c r="C3" s="44" t="str">
        <f t="array" ref="C3:H3">TRANSPOSE(Terms!$C$128:$C$133)</f>
        <v>Isolated</v>
      </c>
      <c r="D3" s="44" t="s">
        <v>29</v>
      </c>
      <c r="E3" s="44" t="s">
        <v>14</v>
      </c>
      <c r="F3" s="44"/>
      <c r="G3" s="44"/>
      <c r="H3" s="44"/>
    </row>
    <row r="4">
      <c r="A4" s="144" t="s">
        <v>554</v>
      </c>
      <c r="B4" s="44" t="str">
        <f t="array" ref="B4:B7">Terms!$C$118:$C$121</f>
        <v>Unreactive</v>
      </c>
      <c r="C4" s="145" t="str">
        <f>Terms!$C$43</f>
        <v>Unlikely</v>
      </c>
      <c r="D4" s="145" t="str">
        <f>Terms!$C$43</f>
        <v>Unlikely</v>
      </c>
      <c r="E4" s="145" t="str">
        <f>Terms!$C$43</f>
        <v>Unlikely</v>
      </c>
    </row>
    <row r="5">
      <c r="B5" s="44" t="s">
        <v>21</v>
      </c>
      <c r="C5" s="145" t="str">
        <f>Terms!$C$43</f>
        <v>Unlikely</v>
      </c>
      <c r="D5" s="145" t="str">
        <f>Terms!$C$44</f>
        <v>Possible</v>
      </c>
      <c r="E5" s="145" t="str">
        <f>Terms!$C$44</f>
        <v>Possible</v>
      </c>
    </row>
    <row r="6">
      <c r="B6" s="44" t="s">
        <v>13</v>
      </c>
      <c r="C6" s="145" t="str">
        <f>Terms!$C$44</f>
        <v>Possible</v>
      </c>
      <c r="D6" s="145" t="str">
        <f>Terms!$C$44</f>
        <v>Possible</v>
      </c>
      <c r="E6" s="145" t="str">
        <f>Terms!$C$45</f>
        <v>Likely</v>
      </c>
      <c r="G6" s="146"/>
    </row>
    <row r="7">
      <c r="B7" s="44" t="s">
        <v>514</v>
      </c>
      <c r="C7" s="145" t="str">
        <f>Terms!$C$44</f>
        <v>Possible</v>
      </c>
      <c r="D7" s="145" t="str">
        <f>Terms!$C$45</f>
        <v>Likely</v>
      </c>
      <c r="E7" s="145" t="str">
        <f>Terms!$C$46</f>
        <v>Very likely</v>
      </c>
    </row>
    <row r="9">
      <c r="A9" s="20" t="s">
        <v>767</v>
      </c>
    </row>
    <row r="10">
      <c r="C10" s="70" t="s">
        <v>155</v>
      </c>
    </row>
    <row r="11">
      <c r="A11" s="144" t="s">
        <v>151</v>
      </c>
      <c r="C11" s="44">
        <f t="array" ref="C11:G11">TRANSPOSE(Terms!$C$34:$C$38)</f>
        <v>1</v>
      </c>
      <c r="D11" s="44">
        <v>2.0</v>
      </c>
      <c r="E11" s="44">
        <v>3.0</v>
      </c>
      <c r="F11" s="44">
        <v>4.0</v>
      </c>
      <c r="G11" s="44">
        <v>5.0</v>
      </c>
    </row>
    <row r="12">
      <c r="B12" s="44" t="str">
        <f t="array" ref="B12:B15">Terms!$C$43:$C$46</f>
        <v>Unlikely</v>
      </c>
      <c r="C12" s="4">
        <v>1.0</v>
      </c>
      <c r="D12" s="4">
        <v>1.0</v>
      </c>
      <c r="E12" s="4">
        <v>2.0</v>
      </c>
      <c r="F12" s="4">
        <v>3.0</v>
      </c>
      <c r="G12" s="4">
        <v>4.0</v>
      </c>
      <c r="H12" s="147"/>
    </row>
    <row r="13">
      <c r="B13" s="44" t="s">
        <v>167</v>
      </c>
      <c r="C13" s="4">
        <v>1.0</v>
      </c>
      <c r="D13" s="4">
        <v>2.0</v>
      </c>
      <c r="E13" s="4">
        <v>3.0</v>
      </c>
      <c r="F13" s="4">
        <v>4.0</v>
      </c>
      <c r="G13" s="4">
        <v>4.0</v>
      </c>
    </row>
    <row r="14">
      <c r="B14" s="44" t="s">
        <v>171</v>
      </c>
      <c r="C14" s="4">
        <v>2.0</v>
      </c>
      <c r="D14" s="4">
        <v>3.0</v>
      </c>
      <c r="E14" s="4">
        <v>4.0</v>
      </c>
      <c r="F14" s="4">
        <v>4.0</v>
      </c>
      <c r="G14" s="4">
        <v>5.0</v>
      </c>
    </row>
    <row r="15">
      <c r="B15" s="44" t="s">
        <v>175</v>
      </c>
      <c r="C15" s="4">
        <v>3.0</v>
      </c>
      <c r="D15" s="4">
        <v>4.0</v>
      </c>
      <c r="E15" s="4">
        <v>4.0</v>
      </c>
      <c r="F15" s="4">
        <v>5.0</v>
      </c>
      <c r="G15" s="4">
        <v>5.0</v>
      </c>
    </row>
  </sheetData>
  <mergeCells count="6">
    <mergeCell ref="A1:E1"/>
    <mergeCell ref="C2:E2"/>
    <mergeCell ref="A4:A7"/>
    <mergeCell ref="A9:G9"/>
    <mergeCell ref="C10:G10"/>
    <mergeCell ref="A11:A15"/>
  </mergeCells>
  <drawing r:id="rId2"/>
  <legacyDrawing r:id="rId3"/>
</worksheet>
</file>