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200" windowHeight="7190"/>
  </bookViews>
  <sheets>
    <sheet name="stock profile" sheetId="1" r:id="rId1"/>
    <sheet name="Analysis " sheetId="3" r:id="rId2"/>
  </sheets>
  <calcPr calcId="15251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J5" i="1" l="1"/>
  <c r="K5" i="1" s="1"/>
  <c r="L5" i="1" s="1"/>
  <c r="J6" i="1"/>
  <c r="J7" i="1"/>
  <c r="J8" i="1"/>
  <c r="J9" i="1"/>
  <c r="J10" i="1"/>
  <c r="J11" i="1"/>
  <c r="J12" i="1"/>
  <c r="J13" i="1"/>
  <c r="K13" i="1" s="1"/>
  <c r="L13" i="1" s="1"/>
  <c r="J4" i="1"/>
  <c r="I5" i="1"/>
  <c r="I6" i="1"/>
  <c r="I7" i="1"/>
  <c r="K7" i="1" s="1"/>
  <c r="L7" i="1" s="1"/>
  <c r="I8" i="1"/>
  <c r="K8" i="1" s="1"/>
  <c r="L8" i="1" s="1"/>
  <c r="I9" i="1"/>
  <c r="K9" i="1" s="1"/>
  <c r="L9" i="1" s="1"/>
  <c r="I10" i="1"/>
  <c r="I11" i="1"/>
  <c r="I12" i="1"/>
  <c r="K12" i="1" s="1"/>
  <c r="L12" i="1" s="1"/>
  <c r="I13" i="1"/>
  <c r="I4" i="1"/>
  <c r="K10" i="1" l="1"/>
  <c r="L10" i="1" s="1"/>
  <c r="K6" i="1"/>
  <c r="L6" i="1" s="1"/>
  <c r="K11" i="1"/>
  <c r="L11" i="1" s="1"/>
  <c r="M11" i="1" s="1"/>
  <c r="K4" i="1"/>
  <c r="L4" i="1" s="1"/>
  <c r="M12" i="1" s="1"/>
  <c r="M8" i="1"/>
  <c r="M10" i="1"/>
  <c r="M13" i="1"/>
  <c r="M6" i="1"/>
  <c r="M7" i="1" l="1"/>
  <c r="M5" i="1"/>
  <c r="M9" i="1"/>
  <c r="M4" i="1"/>
</calcChain>
</file>

<file path=xl/sharedStrings.xml><?xml version="1.0" encoding="utf-8"?>
<sst xmlns="http://schemas.openxmlformats.org/spreadsheetml/2006/main" count="89" uniqueCount="53">
  <si>
    <t>Stock Symbol</t>
  </si>
  <si>
    <t>Company Name</t>
  </si>
  <si>
    <t>Sector</t>
  </si>
  <si>
    <t>Buy Price</t>
  </si>
  <si>
    <t>Quantity</t>
  </si>
  <si>
    <t>Current Price</t>
  </si>
  <si>
    <t>Risk Score (1-5)</t>
  </si>
  <si>
    <t>Buy Date</t>
  </si>
  <si>
    <t>AAPL</t>
  </si>
  <si>
    <t>Apple Inc.</t>
  </si>
  <si>
    <t>Tech</t>
  </si>
  <si>
    <t>TSLA</t>
  </si>
  <si>
    <t>Tesla Inc.</t>
  </si>
  <si>
    <t>Auto</t>
  </si>
  <si>
    <t>JPM</t>
  </si>
  <si>
    <t>JPMorgan Chase</t>
  </si>
  <si>
    <t>Financials</t>
  </si>
  <si>
    <t>AMZN</t>
  </si>
  <si>
    <t>Amazon.com Inc.</t>
  </si>
  <si>
    <t>Retail</t>
  </si>
  <si>
    <t>MSFT</t>
  </si>
  <si>
    <t>Microsoft Corp.</t>
  </si>
  <si>
    <t>PFE</t>
  </si>
  <si>
    <t>Pfizer Inc.</t>
  </si>
  <si>
    <t>Healthcare</t>
  </si>
  <si>
    <t>NKE</t>
  </si>
  <si>
    <t>Nike Inc.</t>
  </si>
  <si>
    <t>Consumer Goods</t>
  </si>
  <si>
    <t>NFLX</t>
  </si>
  <si>
    <t>Netflix Inc.</t>
  </si>
  <si>
    <t>Media</t>
  </si>
  <si>
    <t>NVDA</t>
  </si>
  <si>
    <t>Nvidia Corp.</t>
  </si>
  <si>
    <t>UNH</t>
  </si>
  <si>
    <t>UnitedHealth Group</t>
  </si>
  <si>
    <t>Total Invested value</t>
  </si>
  <si>
    <t xml:space="preserve">Total Portfolio Value </t>
  </si>
  <si>
    <t>Total Profit/loss</t>
  </si>
  <si>
    <t xml:space="preserve">Current Value </t>
  </si>
  <si>
    <t xml:space="preserve">Invested value </t>
  </si>
  <si>
    <t>Profit/Loss</t>
  </si>
  <si>
    <t>Percent Gain/Loss</t>
  </si>
  <si>
    <t>Rank by gain/loss%</t>
  </si>
  <si>
    <r>
      <rPr>
        <sz val="24"/>
        <color theme="0"/>
        <rFont val="Arial Black"/>
        <family val="2"/>
      </rPr>
      <t>Stock Portfolio Tracker</t>
    </r>
    <r>
      <rPr>
        <sz val="18"/>
        <color theme="0"/>
        <rFont val="Arial Black"/>
        <family val="2"/>
      </rPr>
      <t xml:space="preserve"> </t>
    </r>
  </si>
  <si>
    <t>Analysis of different sectors</t>
  </si>
  <si>
    <t>Sectors</t>
  </si>
  <si>
    <t>Average Buy Price</t>
  </si>
  <si>
    <t xml:space="preserve">Average Risk Score </t>
  </si>
  <si>
    <t>Grand Total</t>
  </si>
  <si>
    <t xml:space="preserve">Sum of Current Value </t>
  </si>
  <si>
    <t xml:space="preserve">Sum of Invested value </t>
  </si>
  <si>
    <t>Sum of Profit/Loss</t>
  </si>
  <si>
    <t>Analysis of Stock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</si>
</sst>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%"/>
    <numFmt numFmtId="171" formatCode="&quot;₹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 Black"/>
      <family val="2"/>
    </font>
    <font>
      <sz val="24"/>
      <color theme="0"/>
      <name val="Arial Black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68" fontId="0" fillId="0" borderId="0" xfId="1" applyNumberFormat="1" applyFont="1"/>
    <xf numFmtId="0" fontId="0" fillId="2" borderId="0" xfId="0" applyFill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/>
    <xf numFmtId="0" fontId="4" fillId="2" borderId="0" xfId="0" applyFont="1" applyFill="1"/>
    <xf numFmtId="0" fontId="5" fillId="2" borderId="0" xfId="0" applyFont="1" applyFill="1" applyBorder="1" applyAlignment="1"/>
    <xf numFmtId="0" fontId="2" fillId="2" borderId="0" xfId="0" applyFont="1" applyFill="1"/>
    <xf numFmtId="0" fontId="5" fillId="2" borderId="0" xfId="0" applyFont="1" applyFill="1" applyBorder="1" applyAlignment="1">
      <alignment horizontal="center"/>
    </xf>
    <xf numFmtId="171" fontId="2" fillId="2" borderId="0" xfId="0" applyNumberFormat="1" applyFont="1" applyFill="1"/>
    <xf numFmtId="171" fontId="0" fillId="0" borderId="0" xfId="0" applyNumberForma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/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5" borderId="0" xfId="0" applyFont="1" applyFill="1" applyAlignment="1">
      <alignment horizontal="center"/>
    </xf>
    <xf numFmtId="0" fontId="0" fillId="0" borderId="0" xfId="0" applyFill="1"/>
    <xf numFmtId="171" fontId="2" fillId="0" borderId="0" xfId="0" applyNumberFormat="1" applyFont="1" applyFill="1"/>
  </cellXfs>
  <cellStyles count="2">
    <cellStyle name="Normal" xfId="0" builtinId="0"/>
    <cellStyle name="Percent" xfId="1" builtinId="5"/>
  </cellStyles>
  <dxfs count="2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66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66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0.0%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1" formatCode="&quot;₹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1" formatCode="&quot;₹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[Stock_Profile_Tracker.xlsx]Analysis !PivotTable3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Sector</a:t>
            </a:r>
            <a:r>
              <a:rPr lang="en-US" sz="1600" b="1" baseline="0"/>
              <a:t> vs Profit/Loss</a:t>
            </a:r>
            <a:endParaRPr lang="en-US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'Analysis '!$A$29:$A$36</c:f>
              <c:strCache>
                <c:ptCount val="7"/>
                <c:pt idx="0">
                  <c:v>Auto</c:v>
                </c:pt>
                <c:pt idx="1">
                  <c:v>Consumer Goods</c:v>
                </c:pt>
                <c:pt idx="2">
                  <c:v>Financials</c:v>
                </c:pt>
                <c:pt idx="3">
                  <c:v>Healthcare</c:v>
                </c:pt>
                <c:pt idx="4">
                  <c:v>Media</c:v>
                </c:pt>
                <c:pt idx="5">
                  <c:v>Retail</c:v>
                </c:pt>
                <c:pt idx="6">
                  <c:v>Tech</c:v>
                </c:pt>
              </c:strCache>
            </c:strRef>
          </c:cat>
          <c:val>
            <c:numRef>
              <c:f>'Analysis '!$B$29:$B$36</c:f>
              <c:numCache>
                <c:formatCode>General</c:formatCode>
                <c:ptCount val="7"/>
                <c:pt idx="0">
                  <c:v>-239.20000000000005</c:v>
                </c:pt>
                <c:pt idx="1">
                  <c:v>51.75</c:v>
                </c:pt>
                <c:pt idx="2">
                  <c:v>188.25</c:v>
                </c:pt>
                <c:pt idx="3">
                  <c:v>-189.5</c:v>
                </c:pt>
                <c:pt idx="4">
                  <c:v>154.80000000000018</c:v>
                </c:pt>
                <c:pt idx="5">
                  <c:v>116.39999999999986</c:v>
                </c:pt>
                <c:pt idx="6">
                  <c:v>474.59999999999991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290616"/>
        <c:axId val="385291400"/>
      </c:barChart>
      <c:catAx>
        <c:axId val="38529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91400"/>
        <c:crosses val="autoZero"/>
        <c:auto val="1"/>
        <c:lblAlgn val="ctr"/>
        <c:lblOffset val="100"/>
        <c:noMultiLvlLbl val="0"/>
      </c:catAx>
      <c:valAx>
        <c:axId val="385291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9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[Stock_Profile_Tracker.xlsx]Analysis 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Current Portfolio Breakdown by Sector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'Analysis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'Analysis '!$A$4:$A$11</c:f>
              <c:strCache>
                <c:ptCount val="7"/>
                <c:pt idx="0">
                  <c:v>Auto</c:v>
                </c:pt>
                <c:pt idx="1">
                  <c:v>Consumer Goods</c:v>
                </c:pt>
                <c:pt idx="2">
                  <c:v>Financials</c:v>
                </c:pt>
                <c:pt idx="3">
                  <c:v>Healthcare</c:v>
                </c:pt>
                <c:pt idx="4">
                  <c:v>Media</c:v>
                </c:pt>
                <c:pt idx="5">
                  <c:v>Retail</c:v>
                </c:pt>
                <c:pt idx="6">
                  <c:v>Tech</c:v>
                </c:pt>
              </c:strCache>
            </c:strRef>
          </c:cat>
          <c:val>
            <c:numRef>
              <c:f>'Analysis '!$B$4:$B$11</c:f>
              <c:numCache>
                <c:formatCode>General</c:formatCode>
                <c:ptCount val="7"/>
                <c:pt idx="0">
                  <c:v>1680.8</c:v>
                </c:pt>
                <c:pt idx="1">
                  <c:v>996.75</c:v>
                </c:pt>
                <c:pt idx="2">
                  <c:v>2374.5</c:v>
                </c:pt>
                <c:pt idx="3">
                  <c:v>3535.5</c:v>
                </c:pt>
                <c:pt idx="4">
                  <c:v>2464.8000000000002</c:v>
                </c:pt>
                <c:pt idx="5">
                  <c:v>1562.3999999999999</c:v>
                </c:pt>
                <c:pt idx="6">
                  <c:v>6109.6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[Stock_Profile_Tracker.xlsx]Analysis 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Portfolio Distribution by Sector (Invested Value)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'Analysis '!$B$14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'Analysis '!$A$15:$A$22</c:f>
              <c:strCache>
                <c:ptCount val="7"/>
                <c:pt idx="0">
                  <c:v>Auto</c:v>
                </c:pt>
                <c:pt idx="1">
                  <c:v>Consumer Goods</c:v>
                </c:pt>
                <c:pt idx="2">
                  <c:v>Financials</c:v>
                </c:pt>
                <c:pt idx="3">
                  <c:v>Healthcare</c:v>
                </c:pt>
                <c:pt idx="4">
                  <c:v>Media</c:v>
                </c:pt>
                <c:pt idx="5">
                  <c:v>Retail</c:v>
                </c:pt>
                <c:pt idx="6">
                  <c:v>Tech</c:v>
                </c:pt>
              </c:strCache>
            </c:strRef>
          </c:cat>
          <c:val>
            <c:numRef>
              <c:f>'Analysis '!$B$15:$B$22</c:f>
              <c:numCache>
                <c:formatCode>General</c:formatCode>
                <c:ptCount val="7"/>
                <c:pt idx="0">
                  <c:v>1920</c:v>
                </c:pt>
                <c:pt idx="1">
                  <c:v>945</c:v>
                </c:pt>
                <c:pt idx="2">
                  <c:v>2186.25</c:v>
                </c:pt>
                <c:pt idx="3">
                  <c:v>3725</c:v>
                </c:pt>
                <c:pt idx="4">
                  <c:v>2310</c:v>
                </c:pt>
                <c:pt idx="5">
                  <c:v>1446</c:v>
                </c:pt>
                <c:pt idx="6">
                  <c:v>5635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26</xdr:row>
      <xdr:rowOff>177800</xdr:rowOff>
    </xdr:from>
    <xdr:to>
      <xdr:col>5</xdr:col>
      <xdr:colOff>1187450</xdr:colOff>
      <xdr:row>36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358775</xdr:colOff>
      <xdr:row>1</xdr:row>
      <xdr:rowOff>50800</xdr:rowOff>
    </xdr:from>
    <xdr:to>
      <xdr:col>5</xdr:col>
      <xdr:colOff>1104900</xdr:colOff>
      <xdr:row>11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358775</xdr:colOff>
      <xdr:row>13</xdr:row>
      <xdr:rowOff>12700</xdr:rowOff>
    </xdr:from>
    <xdr:to>
      <xdr:col>5</xdr:col>
      <xdr:colOff>1104900</xdr:colOff>
      <xdr:row>25</xdr:row>
      <xdr:rowOff>12700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5827.717361342591" createdVersion="5" refreshedVersion="5" minRefreshableVersion="3" recordCount="10">
  <cacheSource type="worksheet">
    <worksheetSource name="Table2"/>
  </cacheSource>
  <cacheFields count="13">
    <cacheField name="Stock Symbol" numFmtId="0">
      <sharedItems/>
    </cacheField>
    <cacheField name="Company Name" numFmtId="0">
      <sharedItems/>
    </cacheField>
    <cacheField name="Sector" numFmtId="0">
      <sharedItems count="7">
        <s v="Tech"/>
        <s v="Auto"/>
        <s v="Financials"/>
        <s v="Retail"/>
        <s v="Healthcare"/>
        <s v="Consumer Goods"/>
        <s v="Media"/>
      </sharedItems>
    </cacheField>
    <cacheField name="Buy Price" numFmtId="171">
      <sharedItems containsSemiMixedTypes="0" containsString="0" containsNumber="1" minValue="40" maxValue="505"/>
    </cacheField>
    <cacheField name="Quantity" numFmtId="0">
      <sharedItems containsSemiMixedTypes="0" containsString="0" containsNumber="1" containsInteger="1" minValue="4" maxValue="30"/>
    </cacheField>
    <cacheField name="Current Price" numFmtId="171">
      <sharedItems containsSemiMixedTypes="0" containsString="0" containsNumber="1" minValue="35.25" maxValue="495.6"/>
    </cacheField>
    <cacheField name="Risk Score (1-5)" numFmtId="0">
      <sharedItems containsSemiMixedTypes="0" containsString="0" containsNumber="1" containsInteger="1" minValue="1" maxValue="4" count="4">
        <n v="2"/>
        <n v="4"/>
        <n v="3"/>
        <n v="1"/>
      </sharedItems>
    </cacheField>
    <cacheField name="Buy Date" numFmtId="14">
      <sharedItems containsSemiMixedTypes="0" containsNonDate="0" containsDate="1" containsString="0" minDate="2022-11-20T00:00:00" maxDate="2024-01-11T00:00:00"/>
    </cacheField>
    <cacheField name="Current Value " numFmtId="0">
      <sharedItems containsSemiMixedTypes="0" containsString="0" containsNumber="1" minValue="996.75" maxValue="2478" count="10">
        <n v="1902.5"/>
        <n v="1680.8"/>
        <n v="2374.5"/>
        <n v="1562.3999999999999"/>
        <n v="2243.5"/>
        <n v="1057.5"/>
        <n v="996.75"/>
        <n v="2464.8000000000002"/>
        <n v="1963.6"/>
        <n v="2478"/>
      </sharedItems>
    </cacheField>
    <cacheField name="Invested value " numFmtId="0">
      <sharedItems containsSemiMixedTypes="0" containsString="0" containsNumber="1" minValue="945" maxValue="2525"/>
    </cacheField>
    <cacheField name="Profit/Loss" numFmtId="0">
      <sharedItems containsSemiMixedTypes="0" containsString="0" containsNumber="1" minValue="-239.20000000000005" maxValue="252.5"/>
    </cacheField>
    <cacheField name="Percent Gain/Loss" numFmtId="168">
      <sharedItems containsSemiMixedTypes="0" containsString="0" containsNumber="1" minValue="-0.12458333333333335" maxValue="0.15303030303030302" count="10">
        <n v="0.15303030303030302"/>
        <n v="-0.12458333333333335"/>
        <n v="8.6106346483704979E-2"/>
        <n v="8.0497925311203228E-2"/>
        <n v="8.6440677966101692E-2"/>
        <n v="-0.11874999999999999"/>
        <n v="5.4761904761904762E-2"/>
        <n v="6.7012987012987094E-2"/>
        <n v="2.2708333333333285E-2"/>
        <n v="-1.8613861386138613E-2"/>
      </sharedItems>
    </cacheField>
    <cacheField name="Rank by gain/loss%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AAPL"/>
    <s v="Apple Inc."/>
    <x v="0"/>
    <n v="165"/>
    <n v="10"/>
    <n v="190.25"/>
    <x v="0"/>
    <d v="2023-06-15T00:00:00"/>
    <x v="0"/>
    <n v="1650"/>
    <n v="252.5"/>
    <x v="0"/>
    <n v="1"/>
  </r>
  <r>
    <s v="TSLA"/>
    <s v="Tesla Inc."/>
    <x v="1"/>
    <n v="240"/>
    <n v="8"/>
    <n v="210.1"/>
    <x v="1"/>
    <d v="2023-09-01T00:00:00"/>
    <x v="1"/>
    <n v="1920"/>
    <n v="-239.20000000000005"/>
    <x v="1"/>
    <n v="10"/>
  </r>
  <r>
    <s v="JPM"/>
    <s v="JPMorgan Chase"/>
    <x v="2"/>
    <n v="145.75"/>
    <n v="15"/>
    <n v="158.30000000000001"/>
    <x v="0"/>
    <d v="2022-11-20T00:00:00"/>
    <x v="2"/>
    <n v="2186.25"/>
    <n v="188.25"/>
    <x v="2"/>
    <n v="3"/>
  </r>
  <r>
    <s v="AMZN"/>
    <s v="Amazon.com Inc."/>
    <x v="3"/>
    <n v="120.5"/>
    <n v="12"/>
    <n v="130.19999999999999"/>
    <x v="2"/>
    <d v="2024-01-10T00:00:00"/>
    <x v="3"/>
    <n v="1446"/>
    <n v="116.39999999999986"/>
    <x v="3"/>
    <n v="4"/>
  </r>
  <r>
    <s v="MSFT"/>
    <s v="Microsoft Corp."/>
    <x v="0"/>
    <n v="295"/>
    <n v="7"/>
    <n v="320.5"/>
    <x v="3"/>
    <d v="2023-12-05T00:00:00"/>
    <x v="4"/>
    <n v="2065"/>
    <n v="178.5"/>
    <x v="4"/>
    <n v="2"/>
  </r>
  <r>
    <s v="PFE"/>
    <s v="Pfizer Inc."/>
    <x v="4"/>
    <n v="40"/>
    <n v="30"/>
    <n v="35.25"/>
    <x v="0"/>
    <d v="2023-03-28T00:00:00"/>
    <x v="5"/>
    <n v="1200"/>
    <n v="-142.5"/>
    <x v="5"/>
    <n v="9"/>
  </r>
  <r>
    <s v="NKE"/>
    <s v="Nike Inc."/>
    <x v="5"/>
    <n v="105"/>
    <n v="9"/>
    <n v="110.75"/>
    <x v="2"/>
    <d v="2023-07-10T00:00:00"/>
    <x v="6"/>
    <n v="945"/>
    <n v="51.75"/>
    <x v="6"/>
    <n v="6"/>
  </r>
  <r>
    <s v="NFLX"/>
    <s v="Netflix Inc."/>
    <x v="6"/>
    <n v="385"/>
    <n v="6"/>
    <n v="410.8"/>
    <x v="1"/>
    <d v="2023-08-01T00:00:00"/>
    <x v="7"/>
    <n v="2310"/>
    <n v="154.80000000000018"/>
    <x v="7"/>
    <n v="5"/>
  </r>
  <r>
    <s v="NVDA"/>
    <s v="Nvidia Corp."/>
    <x v="0"/>
    <n v="480"/>
    <n v="4"/>
    <n v="490.9"/>
    <x v="2"/>
    <d v="2023-10-21T00:00:00"/>
    <x v="8"/>
    <n v="1920"/>
    <n v="43.599999999999909"/>
    <x v="8"/>
    <n v="7"/>
  </r>
  <r>
    <s v="UNH"/>
    <s v="UnitedHealth Group"/>
    <x v="4"/>
    <n v="505"/>
    <n v="5"/>
    <n v="495.6"/>
    <x v="3"/>
    <d v="2023-05-15T00:00:00"/>
    <x v="9"/>
    <n v="2525"/>
    <n v="-47"/>
    <x v="9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0" rowHeaderCaption="Sectors">
  <location ref="A28:B36" firstHeaderRow="1" firstDataRow="1" firstDataCol="1"/>
  <pivotFields count="13">
    <pivotField showAll="0"/>
    <pivotField showAll="0"/>
    <pivotField axis="axisRow" showAll="0">
      <items count="8">
        <item x="1"/>
        <item x="5"/>
        <item x="2"/>
        <item x="4"/>
        <item x="6"/>
        <item x="3"/>
        <item x="0"/>
        <item t="default"/>
      </items>
    </pivotField>
    <pivotField numFmtId="171" showAll="0"/>
    <pivotField showAll="0"/>
    <pivotField numFmtId="171" showAll="0"/>
    <pivotField showAll="0">
      <items count="5">
        <item x="3"/>
        <item h="1" x="0"/>
        <item h="1" x="2"/>
        <item h="1" x="1"/>
        <item t="default"/>
      </items>
    </pivotField>
    <pivotField numFmtId="14" showAll="0"/>
    <pivotField showAll="0">
      <items count="11">
        <item x="6"/>
        <item x="5"/>
        <item x="3"/>
        <item x="1"/>
        <item x="0"/>
        <item x="8"/>
        <item x="4"/>
        <item x="2"/>
        <item x="7"/>
        <item x="9"/>
        <item t="default"/>
      </items>
    </pivotField>
    <pivotField showAll="0"/>
    <pivotField dataField="1" showAll="0"/>
    <pivotField numFmtId="168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ofit/Loss" fld="10" baseField="0" baseItem="0"/>
  </dataFields>
  <chartFormats count="1"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 rowHeaderCaption="Sector">
  <location ref="A14:B22" firstHeaderRow="1" firstDataRow="1" firstDataCol="1"/>
  <pivotFields count="13">
    <pivotField showAll="0"/>
    <pivotField showAll="0"/>
    <pivotField axis="axisRow" showAll="0">
      <items count="8">
        <item x="1"/>
        <item x="5"/>
        <item x="2"/>
        <item x="4"/>
        <item x="6"/>
        <item x="3"/>
        <item x="0"/>
        <item t="default"/>
      </items>
    </pivotField>
    <pivotField numFmtId="171" showAll="0"/>
    <pivotField showAll="0"/>
    <pivotField numFmtId="171" showAll="0"/>
    <pivotField showAll="0">
      <items count="5">
        <item x="3"/>
        <item h="1" x="0"/>
        <item h="1" x="2"/>
        <item h="1" x="1"/>
        <item t="default"/>
      </items>
    </pivotField>
    <pivotField numFmtId="14" showAll="0"/>
    <pivotField showAll="0">
      <items count="11">
        <item x="6"/>
        <item x="5"/>
        <item x="3"/>
        <item x="1"/>
        <item x="0"/>
        <item x="8"/>
        <item x="4"/>
        <item x="2"/>
        <item x="7"/>
        <item x="9"/>
        <item t="default"/>
      </items>
    </pivotField>
    <pivotField dataField="1" showAll="0"/>
    <pivotField showAll="0"/>
    <pivotField numFmtId="168" showAll="0">
      <items count="11">
        <item x="1"/>
        <item x="5"/>
        <item x="9"/>
        <item x="8"/>
        <item x="6"/>
        <item x="7"/>
        <item x="3"/>
        <item x="2"/>
        <item x="4"/>
        <item x="0"/>
        <item t="default"/>
      </items>
    </pivotField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Invested value " fld="9" baseField="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 rowHeaderCaption="Sectors">
  <location ref="A3:B11" firstHeaderRow="1" firstDataRow="1" firstDataCol="1"/>
  <pivotFields count="13">
    <pivotField showAll="0"/>
    <pivotField showAll="0"/>
    <pivotField axis="axisRow" showAll="0">
      <items count="8">
        <item x="1"/>
        <item x="5"/>
        <item x="2"/>
        <item x="4"/>
        <item x="6"/>
        <item x="3"/>
        <item x="0"/>
        <item t="default"/>
      </items>
    </pivotField>
    <pivotField numFmtId="171" showAll="0"/>
    <pivotField showAll="0"/>
    <pivotField numFmtId="171" showAll="0"/>
    <pivotField showAll="0">
      <items count="5">
        <item x="3"/>
        <item h="1" x="0"/>
        <item h="1" x="2"/>
        <item h="1" x="1"/>
        <item t="default"/>
      </items>
    </pivotField>
    <pivotField numFmtId="14" showAll="0"/>
    <pivotField dataField="1" showAll="0">
      <items count="11">
        <item x="6"/>
        <item x="5"/>
        <item x="3"/>
        <item x="1"/>
        <item x="0"/>
        <item x="8"/>
        <item x="4"/>
        <item x="2"/>
        <item x="7"/>
        <item x="9"/>
        <item t="default"/>
      </items>
    </pivotField>
    <pivotField showAll="0"/>
    <pivotField showAll="0"/>
    <pivotField numFmtId="168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urrent Value " fld="8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3:M13" totalsRowShown="0" headerRowDxfId="9">
  <autoFilter ref="A3:M13"/>
  <tableColumns count="13">
    <tableColumn id="1" name="Stock Symbol" dataDxfId="20"/>
    <tableColumn id="2" name="Company Name" dataDxfId="19"/>
    <tableColumn id="3" name="Sector" dataDxfId="18"/>
    <tableColumn id="4" name="Buy Price" dataDxfId="17"/>
    <tableColumn id="5" name="Quantity" dataDxfId="16"/>
    <tableColumn id="6" name="Current Price" dataDxfId="15"/>
    <tableColumn id="7" name="Risk Score (1-5)" dataDxfId="14"/>
    <tableColumn id="8" name="Buy Date" dataDxfId="13"/>
    <tableColumn id="9" name="Current Value " dataDxfId="12">
      <calculatedColumnFormula>E4*F4</calculatedColumnFormula>
    </tableColumn>
    <tableColumn id="10" name="Invested value " dataDxfId="11">
      <calculatedColumnFormula>E4*D4</calculatedColumnFormula>
    </tableColumn>
    <tableColumn id="11" name="Profit/Loss">
      <calculatedColumnFormula>I4-J4</calculatedColumnFormula>
    </tableColumn>
    <tableColumn id="12" name="Percent Gain/Loss" dataDxfId="10" dataCellStyle="Percent">
      <calculatedColumnFormula>K4/J4</calculatedColumnFormula>
    </tableColumn>
    <tableColumn id="13" name="Rank by gain/loss%">
      <calculatedColumnFormula>RANK(L4,L$4:L$13)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C15" sqref="C15"/>
    </sheetView>
  </sheetViews>
  <sheetFormatPr defaultRowHeight="14.5" x14ac:dyDescent="0.35"/>
  <cols>
    <col min="1" max="1" width="16.453125" customWidth="1"/>
    <col min="2" max="2" width="24.7265625" customWidth="1"/>
    <col min="3" max="3" width="16" customWidth="1"/>
    <col min="4" max="4" width="15.08984375" customWidth="1"/>
    <col min="5" max="5" width="14.90625" customWidth="1"/>
    <col min="6" max="6" width="15.26953125" customWidth="1"/>
    <col min="7" max="7" width="18" customWidth="1"/>
    <col min="8" max="8" width="21.08984375" customWidth="1"/>
    <col min="9" max="9" width="17.453125" customWidth="1"/>
    <col min="10" max="10" width="19.08984375" customWidth="1"/>
    <col min="11" max="11" width="14.6328125" customWidth="1"/>
    <col min="12" max="12" width="21.26953125" customWidth="1"/>
    <col min="13" max="13" width="23.26953125" customWidth="1"/>
    <col min="14" max="14" width="11.7265625" customWidth="1"/>
    <col min="15" max="15" width="11.6328125" customWidth="1"/>
  </cols>
  <sheetData>
    <row r="1" spans="1:18" ht="43.5" customHeight="1" x14ac:dyDescent="1.05">
      <c r="A1" s="11" t="s">
        <v>43</v>
      </c>
      <c r="B1" s="11"/>
      <c r="C1" s="11"/>
      <c r="D1" s="11"/>
      <c r="E1" s="11"/>
      <c r="F1" s="11"/>
      <c r="G1" s="6" t="s">
        <v>36</v>
      </c>
      <c r="H1" s="6" t="s">
        <v>35</v>
      </c>
      <c r="I1" s="6" t="s">
        <v>37</v>
      </c>
      <c r="J1" s="9"/>
      <c r="K1" s="9"/>
      <c r="L1" s="5"/>
      <c r="M1" s="5"/>
      <c r="N1" s="24"/>
      <c r="O1" s="24"/>
      <c r="P1" s="24"/>
      <c r="Q1" s="24"/>
      <c r="R1" s="24"/>
    </row>
    <row r="2" spans="1:18" x14ac:dyDescent="0.35">
      <c r="A2" s="5"/>
      <c r="B2" s="7"/>
      <c r="C2" s="7"/>
      <c r="D2" s="7"/>
      <c r="E2" s="7"/>
      <c r="F2" s="7"/>
      <c r="G2" s="10">
        <f>SUMPRODUCT(Table2[Quantity],Table2[Current Price])</f>
        <v>18724.349999999999</v>
      </c>
      <c r="H2" s="10">
        <f>SUMPRODUCT(Table2[Quantity],Table2[Buy Price])</f>
        <v>18167.25</v>
      </c>
      <c r="I2" s="10">
        <f>SUMPRODUCT(Table2[Quantity],Table2[Current Price]-Table2[Buy Price])</f>
        <v>557.1</v>
      </c>
      <c r="J2" s="8"/>
      <c r="K2" s="8"/>
      <c r="L2" s="5"/>
      <c r="M2" s="12"/>
      <c r="N2" s="25"/>
      <c r="O2" s="25"/>
      <c r="P2" s="24"/>
      <c r="Q2" s="24"/>
      <c r="R2" s="24"/>
    </row>
    <row r="3" spans="1:18" ht="21.5" customHeight="1" x14ac:dyDescent="0.3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38</v>
      </c>
      <c r="J3" s="14" t="s">
        <v>39</v>
      </c>
      <c r="K3" s="14" t="s">
        <v>40</v>
      </c>
      <c r="L3" s="14" t="s">
        <v>41</v>
      </c>
      <c r="M3" s="14" t="s">
        <v>42</v>
      </c>
    </row>
    <row r="4" spans="1:18" x14ac:dyDescent="0.35">
      <c r="A4" s="1" t="s">
        <v>8</v>
      </c>
      <c r="B4" s="1" t="s">
        <v>9</v>
      </c>
      <c r="C4" s="1" t="s">
        <v>10</v>
      </c>
      <c r="D4" s="13">
        <v>165</v>
      </c>
      <c r="E4" s="1">
        <v>10</v>
      </c>
      <c r="F4" s="13">
        <v>190.25</v>
      </c>
      <c r="G4" s="1">
        <v>2</v>
      </c>
      <c r="H4" s="2">
        <v>45092</v>
      </c>
      <c r="I4" s="3">
        <f>E4*F4</f>
        <v>1902.5</v>
      </c>
      <c r="J4" s="3">
        <f>E4*D4</f>
        <v>1650</v>
      </c>
      <c r="K4">
        <f>I4-J4</f>
        <v>252.5</v>
      </c>
      <c r="L4" s="4">
        <f>K4/J4</f>
        <v>0.15303030303030302</v>
      </c>
      <c r="M4">
        <f>RANK(L4,L$4:L$13)</f>
        <v>1</v>
      </c>
    </row>
    <row r="5" spans="1:18" x14ac:dyDescent="0.35">
      <c r="A5" s="1" t="s">
        <v>11</v>
      </c>
      <c r="B5" s="1" t="s">
        <v>12</v>
      </c>
      <c r="C5" s="1" t="s">
        <v>13</v>
      </c>
      <c r="D5" s="13">
        <v>240</v>
      </c>
      <c r="E5" s="1">
        <v>8</v>
      </c>
      <c r="F5" s="13">
        <v>210.1</v>
      </c>
      <c r="G5" s="1">
        <v>4</v>
      </c>
      <c r="H5" s="2">
        <v>45170</v>
      </c>
      <c r="I5" s="3">
        <f t="shared" ref="I5:I13" si="0">E5*F5</f>
        <v>1680.8</v>
      </c>
      <c r="J5" s="3">
        <f t="shared" ref="J5:J13" si="1">E5*D5</f>
        <v>1920</v>
      </c>
      <c r="K5">
        <f t="shared" ref="K5:K13" si="2">I5-J5</f>
        <v>-239.20000000000005</v>
      </c>
      <c r="L5" s="4">
        <f t="shared" ref="L5:L13" si="3">K5/J5</f>
        <v>-0.12458333333333335</v>
      </c>
      <c r="M5">
        <f t="shared" ref="M5:M13" si="4">RANK(L5,L$4:L$13)</f>
        <v>10</v>
      </c>
    </row>
    <row r="6" spans="1:18" ht="29" x14ac:dyDescent="0.35">
      <c r="A6" s="1" t="s">
        <v>14</v>
      </c>
      <c r="B6" s="1" t="s">
        <v>15</v>
      </c>
      <c r="C6" s="1" t="s">
        <v>16</v>
      </c>
      <c r="D6" s="13">
        <v>145.75</v>
      </c>
      <c r="E6" s="1">
        <v>15</v>
      </c>
      <c r="F6" s="13">
        <v>158.30000000000001</v>
      </c>
      <c r="G6" s="1">
        <v>2</v>
      </c>
      <c r="H6" s="2">
        <v>44885</v>
      </c>
      <c r="I6" s="3">
        <f t="shared" si="0"/>
        <v>2374.5</v>
      </c>
      <c r="J6" s="3">
        <f t="shared" si="1"/>
        <v>2186.25</v>
      </c>
      <c r="K6">
        <f t="shared" si="2"/>
        <v>188.25</v>
      </c>
      <c r="L6" s="4">
        <f t="shared" si="3"/>
        <v>8.6106346483704979E-2</v>
      </c>
      <c r="M6">
        <f t="shared" si="4"/>
        <v>3</v>
      </c>
    </row>
    <row r="7" spans="1:18" ht="29" x14ac:dyDescent="0.35">
      <c r="A7" s="1" t="s">
        <v>17</v>
      </c>
      <c r="B7" s="1" t="s">
        <v>18</v>
      </c>
      <c r="C7" s="1" t="s">
        <v>19</v>
      </c>
      <c r="D7" s="13">
        <v>120.5</v>
      </c>
      <c r="E7" s="1">
        <v>12</v>
      </c>
      <c r="F7" s="13">
        <v>130.19999999999999</v>
      </c>
      <c r="G7" s="1">
        <v>3</v>
      </c>
      <c r="H7" s="2">
        <v>45301</v>
      </c>
      <c r="I7" s="3">
        <f t="shared" si="0"/>
        <v>1562.3999999999999</v>
      </c>
      <c r="J7" s="3">
        <f t="shared" si="1"/>
        <v>1446</v>
      </c>
      <c r="K7">
        <f t="shared" si="2"/>
        <v>116.39999999999986</v>
      </c>
      <c r="L7" s="4">
        <f t="shared" si="3"/>
        <v>8.0497925311203228E-2</v>
      </c>
      <c r="M7">
        <f t="shared" si="4"/>
        <v>4</v>
      </c>
    </row>
    <row r="8" spans="1:18" x14ac:dyDescent="0.35">
      <c r="A8" s="1" t="s">
        <v>20</v>
      </c>
      <c r="B8" s="1" t="s">
        <v>21</v>
      </c>
      <c r="C8" s="1" t="s">
        <v>10</v>
      </c>
      <c r="D8" s="13">
        <v>295</v>
      </c>
      <c r="E8" s="1">
        <v>7</v>
      </c>
      <c r="F8" s="13">
        <v>320.5</v>
      </c>
      <c r="G8" s="1">
        <v>1</v>
      </c>
      <c r="H8" s="2">
        <v>45265</v>
      </c>
      <c r="I8" s="3">
        <f t="shared" si="0"/>
        <v>2243.5</v>
      </c>
      <c r="J8" s="3">
        <f t="shared" si="1"/>
        <v>2065</v>
      </c>
      <c r="K8">
        <f t="shared" si="2"/>
        <v>178.5</v>
      </c>
      <c r="L8" s="4">
        <f t="shared" si="3"/>
        <v>8.6440677966101692E-2</v>
      </c>
      <c r="M8">
        <f t="shared" si="4"/>
        <v>2</v>
      </c>
    </row>
    <row r="9" spans="1:18" x14ac:dyDescent="0.35">
      <c r="A9" s="1" t="s">
        <v>22</v>
      </c>
      <c r="B9" s="1" t="s">
        <v>23</v>
      </c>
      <c r="C9" s="1" t="s">
        <v>24</v>
      </c>
      <c r="D9" s="13">
        <v>40</v>
      </c>
      <c r="E9" s="1">
        <v>30</v>
      </c>
      <c r="F9" s="13">
        <v>35.25</v>
      </c>
      <c r="G9" s="1">
        <v>2</v>
      </c>
      <c r="H9" s="2">
        <v>45013</v>
      </c>
      <c r="I9" s="3">
        <f t="shared" si="0"/>
        <v>1057.5</v>
      </c>
      <c r="J9" s="3">
        <f t="shared" si="1"/>
        <v>1200</v>
      </c>
      <c r="K9">
        <f t="shared" si="2"/>
        <v>-142.5</v>
      </c>
      <c r="L9" s="4">
        <f t="shared" si="3"/>
        <v>-0.11874999999999999</v>
      </c>
      <c r="M9">
        <f t="shared" si="4"/>
        <v>9</v>
      </c>
    </row>
    <row r="10" spans="1:18" ht="29" x14ac:dyDescent="0.35">
      <c r="A10" s="1" t="s">
        <v>25</v>
      </c>
      <c r="B10" s="1" t="s">
        <v>26</v>
      </c>
      <c r="C10" s="1" t="s">
        <v>27</v>
      </c>
      <c r="D10" s="13">
        <v>105</v>
      </c>
      <c r="E10" s="1">
        <v>9</v>
      </c>
      <c r="F10" s="13">
        <v>110.75</v>
      </c>
      <c r="G10" s="1">
        <v>3</v>
      </c>
      <c r="H10" s="2">
        <v>45117</v>
      </c>
      <c r="I10" s="3">
        <f t="shared" si="0"/>
        <v>996.75</v>
      </c>
      <c r="J10" s="3">
        <f t="shared" si="1"/>
        <v>945</v>
      </c>
      <c r="K10">
        <f t="shared" si="2"/>
        <v>51.75</v>
      </c>
      <c r="L10" s="4">
        <f t="shared" si="3"/>
        <v>5.4761904761904762E-2</v>
      </c>
      <c r="M10">
        <f t="shared" si="4"/>
        <v>6</v>
      </c>
    </row>
    <row r="11" spans="1:18" x14ac:dyDescent="0.35">
      <c r="A11" s="1" t="s">
        <v>28</v>
      </c>
      <c r="B11" s="1" t="s">
        <v>29</v>
      </c>
      <c r="C11" s="1" t="s">
        <v>30</v>
      </c>
      <c r="D11" s="13">
        <v>385</v>
      </c>
      <c r="E11" s="1">
        <v>6</v>
      </c>
      <c r="F11" s="13">
        <v>410.8</v>
      </c>
      <c r="G11" s="1">
        <v>4</v>
      </c>
      <c r="H11" s="2">
        <v>45139</v>
      </c>
      <c r="I11" s="3">
        <f t="shared" si="0"/>
        <v>2464.8000000000002</v>
      </c>
      <c r="J11" s="3">
        <f t="shared" si="1"/>
        <v>2310</v>
      </c>
      <c r="K11">
        <f t="shared" si="2"/>
        <v>154.80000000000018</v>
      </c>
      <c r="L11" s="4">
        <f t="shared" si="3"/>
        <v>6.7012987012987094E-2</v>
      </c>
      <c r="M11">
        <f t="shared" si="4"/>
        <v>5</v>
      </c>
    </row>
    <row r="12" spans="1:18" x14ac:dyDescent="0.35">
      <c r="A12" s="1" t="s">
        <v>31</v>
      </c>
      <c r="B12" s="1" t="s">
        <v>32</v>
      </c>
      <c r="C12" s="1" t="s">
        <v>10</v>
      </c>
      <c r="D12" s="13">
        <v>480</v>
      </c>
      <c r="E12" s="1">
        <v>4</v>
      </c>
      <c r="F12" s="13">
        <v>490.9</v>
      </c>
      <c r="G12" s="1">
        <v>3</v>
      </c>
      <c r="H12" s="2">
        <v>45220</v>
      </c>
      <c r="I12" s="3">
        <f t="shared" si="0"/>
        <v>1963.6</v>
      </c>
      <c r="J12" s="3">
        <f t="shared" si="1"/>
        <v>1920</v>
      </c>
      <c r="K12">
        <f t="shared" si="2"/>
        <v>43.599999999999909</v>
      </c>
      <c r="L12" s="4">
        <f t="shared" si="3"/>
        <v>2.2708333333333285E-2</v>
      </c>
      <c r="M12">
        <f t="shared" si="4"/>
        <v>7</v>
      </c>
    </row>
    <row r="13" spans="1:18" ht="29" x14ac:dyDescent="0.35">
      <c r="A13" s="1" t="s">
        <v>33</v>
      </c>
      <c r="B13" s="1" t="s">
        <v>34</v>
      </c>
      <c r="C13" s="1" t="s">
        <v>24</v>
      </c>
      <c r="D13" s="13">
        <v>505</v>
      </c>
      <c r="E13" s="1">
        <v>5</v>
      </c>
      <c r="F13" s="13">
        <v>495.6</v>
      </c>
      <c r="G13" s="1">
        <v>1</v>
      </c>
      <c r="H13" s="2">
        <v>45061</v>
      </c>
      <c r="I13" s="3">
        <f t="shared" si="0"/>
        <v>2478</v>
      </c>
      <c r="J13" s="3">
        <f t="shared" si="1"/>
        <v>2525</v>
      </c>
      <c r="K13">
        <f t="shared" si="2"/>
        <v>-47</v>
      </c>
      <c r="L13" s="4">
        <f t="shared" si="3"/>
        <v>-1.8613861386138613E-2</v>
      </c>
      <c r="M13">
        <f t="shared" si="4"/>
        <v>8</v>
      </c>
    </row>
    <row r="14" spans="1:18" x14ac:dyDescent="0.35">
      <c r="I14" s="3"/>
    </row>
    <row r="15" spans="1:18" ht="43.5" customHeight="1" x14ac:dyDescent="0.35"/>
    <row r="25" spans="2:2" x14ac:dyDescent="0.35">
      <c r="B25" s="1"/>
    </row>
    <row r="26" spans="2:2" x14ac:dyDescent="0.35">
      <c r="B26" s="1"/>
    </row>
  </sheetData>
  <mergeCells count="1">
    <mergeCell ref="A1:F1"/>
  </mergeCells>
  <conditionalFormatting sqref="F5">
    <cfRule type="cellIs" dxfId="8" priority="13" operator="lessThan">
      <formula>$D$5</formula>
    </cfRule>
  </conditionalFormatting>
  <conditionalFormatting sqref="B25:B26 A4:K13">
    <cfRule type="expression" dxfId="7" priority="12">
      <formula>$F4&lt;$D4</formula>
    </cfRule>
  </conditionalFormatting>
  <conditionalFormatting sqref="A4:L13 B25:B26">
    <cfRule type="expression" dxfId="6" priority="8">
      <formula>$F4&lt;$D4</formula>
    </cfRule>
    <cfRule type="expression" dxfId="5" priority="9">
      <formula>$L4&gt;10%</formula>
    </cfRule>
    <cfRule type="expression" dxfId="4" priority="10">
      <formula>$L$4&gt;10</formula>
    </cfRule>
  </conditionalFormatting>
  <conditionalFormatting sqref="M4:M13">
    <cfRule type="colorScale" priority="7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22" sqref="A22"/>
    </sheetView>
  </sheetViews>
  <sheetFormatPr defaultRowHeight="14.5" x14ac:dyDescent="0.35"/>
  <cols>
    <col min="1" max="1" width="15.26953125" bestFit="1" customWidth="1"/>
    <col min="2" max="2" width="19.36328125" bestFit="1" customWidth="1"/>
    <col min="4" max="4" width="15.26953125" bestFit="1" customWidth="1"/>
    <col min="5" max="6" width="19.81640625" bestFit="1" customWidth="1"/>
    <col min="7" max="7" width="15.26953125" bestFit="1" customWidth="1"/>
    <col min="8" max="9" width="16.26953125" bestFit="1" customWidth="1"/>
  </cols>
  <sheetData>
    <row r="1" spans="1:11" ht="26" x14ac:dyDescent="0.6">
      <c r="A1" s="23" t="s">
        <v>52</v>
      </c>
      <c r="B1" s="23"/>
      <c r="C1" s="23"/>
      <c r="D1" s="23"/>
      <c r="E1" s="23"/>
      <c r="F1" s="23"/>
      <c r="G1" s="23"/>
      <c r="H1" s="23"/>
      <c r="I1" s="23"/>
    </row>
    <row r="3" spans="1:11" ht="18.5" x14ac:dyDescent="0.35">
      <c r="A3" s="20" t="s">
        <v>45</v>
      </c>
      <c r="B3" t="s">
        <v>49</v>
      </c>
      <c r="G3" s="15" t="s">
        <v>44</v>
      </c>
      <c r="H3" s="15"/>
      <c r="I3" s="15"/>
    </row>
    <row r="4" spans="1:11" x14ac:dyDescent="0.35">
      <c r="A4" s="21" t="s">
        <v>13</v>
      </c>
      <c r="B4" s="22">
        <v>1680.8</v>
      </c>
      <c r="G4" s="16" t="s">
        <v>45</v>
      </c>
      <c r="H4" s="17" t="s">
        <v>46</v>
      </c>
      <c r="I4" s="17" t="s">
        <v>47</v>
      </c>
      <c r="J4" s="21"/>
      <c r="K4" s="22"/>
    </row>
    <row r="5" spans="1:11" x14ac:dyDescent="0.35">
      <c r="A5" s="21" t="s">
        <v>27</v>
      </c>
      <c r="B5" s="22">
        <v>996.75</v>
      </c>
      <c r="G5" s="18" t="s">
        <v>10</v>
      </c>
      <c r="H5" s="19">
        <f>AVERAGEIF('stock profile'!$C$4:$C$13,G5,'stock profile'!$D$4:$D$13)</f>
        <v>313.33333333333331</v>
      </c>
      <c r="I5" s="19">
        <f>AVERAGEIF('stock profile'!$C$4:$C$13,G5,'stock profile'!$G$4:$G$13)</f>
        <v>2</v>
      </c>
      <c r="J5" s="21"/>
      <c r="K5" s="22"/>
    </row>
    <row r="6" spans="1:11" x14ac:dyDescent="0.35">
      <c r="A6" s="21" t="s">
        <v>16</v>
      </c>
      <c r="B6" s="22">
        <v>2374.5</v>
      </c>
      <c r="G6" s="18" t="s">
        <v>13</v>
      </c>
      <c r="H6" s="19">
        <f>AVERAGEIF('stock profile'!$C$4:$C$13,G6,'stock profile'!$D$4:$D$13)</f>
        <v>240</v>
      </c>
      <c r="I6" s="19">
        <f>AVERAGEIF('stock profile'!$C$4:$C$13,G6,'stock profile'!$G$4:$G$13)</f>
        <v>4</v>
      </c>
      <c r="J6" s="21"/>
      <c r="K6" s="22"/>
    </row>
    <row r="7" spans="1:11" x14ac:dyDescent="0.35">
      <c r="A7" s="21" t="s">
        <v>24</v>
      </c>
      <c r="B7" s="22">
        <v>3535.5</v>
      </c>
      <c r="G7" s="18" t="s">
        <v>16</v>
      </c>
      <c r="H7" s="19">
        <f>AVERAGEIF('stock profile'!$C$4:$C$13,G7,'stock profile'!$D$4:$D$13)</f>
        <v>145.75</v>
      </c>
      <c r="I7" s="19">
        <f>AVERAGEIF('stock profile'!$C$4:$C$13,G7,'stock profile'!$G$4:$G$13)</f>
        <v>2</v>
      </c>
      <c r="J7" s="21"/>
      <c r="K7" s="22"/>
    </row>
    <row r="8" spans="1:11" x14ac:dyDescent="0.35">
      <c r="A8" s="21" t="s">
        <v>30</v>
      </c>
      <c r="B8" s="22">
        <v>2464.8000000000002</v>
      </c>
      <c r="G8" s="18" t="s">
        <v>19</v>
      </c>
      <c r="H8" s="19">
        <f>AVERAGEIF('stock profile'!$C$4:$C$13,G8,'stock profile'!$D$4:$D$13)</f>
        <v>120.5</v>
      </c>
      <c r="I8" s="19">
        <f>AVERAGEIF('stock profile'!$C$4:$C$13,G8,'stock profile'!$G$4:$G$13)</f>
        <v>3</v>
      </c>
      <c r="J8" s="21"/>
      <c r="K8" s="22"/>
    </row>
    <row r="9" spans="1:11" x14ac:dyDescent="0.35">
      <c r="A9" s="21" t="s">
        <v>19</v>
      </c>
      <c r="B9" s="22">
        <v>1562.3999999999999</v>
      </c>
      <c r="G9" s="18" t="s">
        <v>30</v>
      </c>
      <c r="H9" s="19">
        <f>AVERAGEIF('stock profile'!$C$4:$C$13,G9,'stock profile'!$D$4:$D$13)</f>
        <v>385</v>
      </c>
      <c r="I9" s="19">
        <f>AVERAGEIF('stock profile'!$C$4:$C$13,G9,'stock profile'!$G$4:$G$13)</f>
        <v>4</v>
      </c>
      <c r="J9" s="21"/>
      <c r="K9" s="22"/>
    </row>
    <row r="10" spans="1:11" x14ac:dyDescent="0.35">
      <c r="A10" s="21" t="s">
        <v>10</v>
      </c>
      <c r="B10" s="22">
        <v>6109.6</v>
      </c>
      <c r="G10" s="18" t="s">
        <v>24</v>
      </c>
      <c r="H10" s="19">
        <f>AVERAGEIF('stock profile'!$C$4:$C$13,G10,'stock profile'!$D$4:$D$13)</f>
        <v>272.5</v>
      </c>
      <c r="I10" s="19">
        <f>AVERAGEIF('stock profile'!$C$4:$C$13,G10,'stock profile'!$G$4:$G$13)</f>
        <v>1.5</v>
      </c>
      <c r="J10" s="21"/>
      <c r="K10" s="22"/>
    </row>
    <row r="11" spans="1:11" x14ac:dyDescent="0.35">
      <c r="A11" s="21" t="s">
        <v>48</v>
      </c>
      <c r="B11" s="22">
        <v>18724.349999999999</v>
      </c>
      <c r="G11" s="18" t="s">
        <v>27</v>
      </c>
      <c r="H11" s="19">
        <f>AVERAGEIF('stock profile'!$C$4:$C$13,G11,'stock profile'!$D$4:$D$13)</f>
        <v>105</v>
      </c>
      <c r="I11" s="19">
        <f>AVERAGEIF('stock profile'!$C$4:$C$13,G11,'stock profile'!$G$4:$G$13)</f>
        <v>3</v>
      </c>
      <c r="J11" s="21"/>
      <c r="K11" s="22"/>
    </row>
    <row r="14" spans="1:11" x14ac:dyDescent="0.35">
      <c r="A14" s="20" t="s">
        <v>2</v>
      </c>
      <c r="B14" t="s">
        <v>50</v>
      </c>
    </row>
    <row r="15" spans="1:11" x14ac:dyDescent="0.35">
      <c r="A15" s="21" t="s">
        <v>13</v>
      </c>
      <c r="B15" s="22">
        <v>1920</v>
      </c>
    </row>
    <row r="16" spans="1:11" x14ac:dyDescent="0.35">
      <c r="A16" s="21" t="s">
        <v>27</v>
      </c>
      <c r="B16" s="22">
        <v>945</v>
      </c>
    </row>
    <row r="17" spans="1:2" x14ac:dyDescent="0.35">
      <c r="A17" s="21" t="s">
        <v>16</v>
      </c>
      <c r="B17" s="22">
        <v>2186.25</v>
      </c>
    </row>
    <row r="18" spans="1:2" x14ac:dyDescent="0.35">
      <c r="A18" s="21" t="s">
        <v>24</v>
      </c>
      <c r="B18" s="22">
        <v>3725</v>
      </c>
    </row>
    <row r="19" spans="1:2" x14ac:dyDescent="0.35">
      <c r="A19" s="21" t="s">
        <v>30</v>
      </c>
      <c r="B19" s="22">
        <v>2310</v>
      </c>
    </row>
    <row r="20" spans="1:2" x14ac:dyDescent="0.35">
      <c r="A20" s="21" t="s">
        <v>19</v>
      </c>
      <c r="B20" s="22">
        <v>1446</v>
      </c>
    </row>
    <row r="21" spans="1:2" x14ac:dyDescent="0.35">
      <c r="A21" s="21" t="s">
        <v>10</v>
      </c>
      <c r="B21" s="22">
        <v>5635</v>
      </c>
    </row>
    <row r="22" spans="1:2" x14ac:dyDescent="0.35">
      <c r="A22" s="21" t="s">
        <v>48</v>
      </c>
      <c r="B22" s="22">
        <v>18167.25</v>
      </c>
    </row>
    <row r="28" spans="1:2" x14ac:dyDescent="0.35">
      <c r="A28" s="20" t="s">
        <v>45</v>
      </c>
      <c r="B28" t="s">
        <v>51</v>
      </c>
    </row>
    <row r="29" spans="1:2" x14ac:dyDescent="0.35">
      <c r="A29" s="21" t="s">
        <v>13</v>
      </c>
      <c r="B29" s="22">
        <v>-239.20000000000005</v>
      </c>
    </row>
    <row r="30" spans="1:2" x14ac:dyDescent="0.35">
      <c r="A30" s="21" t="s">
        <v>27</v>
      </c>
      <c r="B30" s="22">
        <v>51.75</v>
      </c>
    </row>
    <row r="31" spans="1:2" x14ac:dyDescent="0.35">
      <c r="A31" s="21" t="s">
        <v>16</v>
      </c>
      <c r="B31" s="22">
        <v>188.25</v>
      </c>
    </row>
    <row r="32" spans="1:2" x14ac:dyDescent="0.35">
      <c r="A32" s="21" t="s">
        <v>24</v>
      </c>
      <c r="B32" s="22">
        <v>-189.5</v>
      </c>
    </row>
    <row r="33" spans="1:2" x14ac:dyDescent="0.35">
      <c r="A33" s="21" t="s">
        <v>30</v>
      </c>
      <c r="B33" s="22">
        <v>154.80000000000018</v>
      </c>
    </row>
    <row r="34" spans="1:2" x14ac:dyDescent="0.35">
      <c r="A34" s="21" t="s">
        <v>19</v>
      </c>
      <c r="B34" s="22">
        <v>116.39999999999986</v>
      </c>
    </row>
    <row r="35" spans="1:2" x14ac:dyDescent="0.35">
      <c r="A35" s="21" t="s">
        <v>10</v>
      </c>
      <c r="B35" s="22">
        <v>474.59999999999991</v>
      </c>
    </row>
    <row r="36" spans="1:2" x14ac:dyDescent="0.35">
      <c r="A36" s="21" t="s">
        <v>48</v>
      </c>
      <c r="B36" s="22">
        <v>557.09999999999991</v>
      </c>
    </row>
  </sheetData>
  <mergeCells count="2">
    <mergeCell ref="G3:I3"/>
    <mergeCell ref="A1:I1"/>
  </mergeCells>
  <conditionalFormatting sqref="G3">
    <cfRule type="expression" dxfId="3" priority="1">
      <formula>$A1048567&lt;$D3</formula>
    </cfRule>
  </conditionalFormatting>
  <conditionalFormatting sqref="G3">
    <cfRule type="expression" dxfId="2" priority="2">
      <formula>$A1048567&lt;$D3</formula>
    </cfRule>
    <cfRule type="expression" dxfId="1" priority="3">
      <formula>$L3&gt;10%</formula>
    </cfRule>
    <cfRule type="expression" dxfId="0" priority="4">
      <formula>$L$4&gt;10</formula>
    </cfRule>
  </conditionalFormatting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profile</vt:lpstr>
      <vt:lpstr>Analysis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2025-06-19T07:20:17Z</dcterms:created>
  <dcterms:modified xsi:type="dcterms:W3CDTF">2025-06-19T12:35:16Z</dcterms:modified>
</cp:coreProperties>
</file>